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1067/Determination/"/>
    </mc:Choice>
  </mc:AlternateContent>
  <xr:revisionPtr revIDLastSave="0" documentId="8_{94652C1D-A04A-4C94-8663-33078A3FEFFD}" xr6:coauthVersionLast="47" xr6:coauthVersionMax="47" xr10:uidLastSave="{00000000-0000-0000-0000-000000000000}"/>
  <bookViews>
    <workbookView xWindow="28680" yWindow="-120" windowWidth="29040" windowHeight="15840" tabRatio="870" activeTab="2" xr2:uid="{00000000-000D-0000-FFFF-FFFF00000000}"/>
  </bookViews>
  <sheets>
    <sheet name="Field data and Dairy Partners" sheetId="1" r:id="rId1"/>
    <sheet name="Volac" sheetId="21" r:id="rId2"/>
    <sheet name="First milk"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R65" i="1" l="1"/>
  <c r="T65" i="1"/>
  <c r="U65" i="1"/>
  <c r="R65" i="21"/>
  <c r="S65" i="21"/>
  <c r="T65" i="21"/>
  <c r="U65" i="21"/>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7" l="1"/>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Q22" i="27"/>
  <c r="I22" i="27"/>
  <c r="V20" i="27"/>
  <c r="U20" i="27"/>
  <c r="T20" i="27"/>
  <c r="S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V18" i="21"/>
  <c r="N58" i="21" l="1"/>
  <c r="N61" i="21" s="1"/>
  <c r="F58" i="21"/>
  <c r="F61" i="21" s="1"/>
  <c r="U57" i="21"/>
  <c r="F57" i="21"/>
  <c r="O58" i="21"/>
  <c r="O61" i="21" s="1"/>
  <c r="G58" i="21"/>
  <c r="G61" i="21" s="1"/>
  <c r="T58" i="21"/>
  <c r="T61" i="21" s="1"/>
  <c r="L58" i="21"/>
  <c r="L61" i="21" s="1"/>
  <c r="D58" i="21"/>
  <c r="D61" i="21" s="1"/>
  <c r="G17" i="27"/>
  <c r="G19" i="27" s="1"/>
  <c r="G20" i="27" s="1"/>
  <c r="O17" i="27"/>
  <c r="O19" i="27" s="1"/>
  <c r="O20" i="27" s="1"/>
  <c r="I59" i="21"/>
  <c r="J17" i="21"/>
  <c r="J19" i="21" s="1"/>
  <c r="J20" i="21" s="1"/>
  <c r="J21" i="21"/>
  <c r="Q59" i="21"/>
  <c r="R21" i="21"/>
  <c r="R17" i="21"/>
  <c r="U63" i="21"/>
  <c r="N63" i="21"/>
  <c r="F63" i="21"/>
  <c r="P59" i="21"/>
  <c r="Q21" i="21"/>
  <c r="Q23" i="21" s="1"/>
  <c r="Q24" i="21" s="1"/>
  <c r="Q17" i="21"/>
  <c r="Q19" i="21" s="1"/>
  <c r="Q20" i="21" s="1"/>
  <c r="I17" i="21"/>
  <c r="I21" i="21"/>
  <c r="D59" i="27"/>
  <c r="E17" i="27"/>
  <c r="E19" i="27" s="1"/>
  <c r="E20" i="27" s="1"/>
  <c r="L59" i="27"/>
  <c r="M17" i="27"/>
  <c r="M19" i="27" s="1"/>
  <c r="M20" i="27" s="1"/>
  <c r="T59" i="27"/>
  <c r="U17" i="27"/>
  <c r="C22" i="21"/>
  <c r="K59" i="21"/>
  <c r="L17" i="21"/>
  <c r="L21" i="21"/>
  <c r="L23" i="21" s="1"/>
  <c r="L24" i="21" s="1"/>
  <c r="M57" i="21"/>
  <c r="R59" i="21"/>
  <c r="S21" i="21"/>
  <c r="S23" i="21" s="1"/>
  <c r="S24" i="21" s="1"/>
  <c r="S17" i="21"/>
  <c r="J59" i="21"/>
  <c r="K21" i="21"/>
  <c r="K23" i="21" s="1"/>
  <c r="K24" i="21" s="1"/>
  <c r="K17" i="21"/>
  <c r="J59" i="27"/>
  <c r="K17" i="27"/>
  <c r="K19" i="27" s="1"/>
  <c r="K20" i="27" s="1"/>
  <c r="R59" i="27"/>
  <c r="S17" i="27"/>
  <c r="S19" i="27" s="1"/>
  <c r="C59" i="27"/>
  <c r="D17" i="27"/>
  <c r="K59" i="27"/>
  <c r="L17" i="27"/>
  <c r="L19" i="27" s="1"/>
  <c r="L20" i="27" s="1"/>
  <c r="S59" i="27"/>
  <c r="T17" i="27"/>
  <c r="T19" i="27" s="1"/>
  <c r="O59" i="21"/>
  <c r="O64" i="21" s="1"/>
  <c r="O65" i="21" s="1"/>
  <c r="P21" i="21"/>
  <c r="P23" i="21" s="1"/>
  <c r="P24" i="21" s="1"/>
  <c r="P17" i="21"/>
  <c r="H21" i="21"/>
  <c r="H23" i="21" s="1"/>
  <c r="H24" i="21" s="1"/>
  <c r="H17" i="21"/>
  <c r="H19" i="21" s="1"/>
  <c r="H20" i="21" s="1"/>
  <c r="E59" i="27"/>
  <c r="F17" i="27"/>
  <c r="F19" i="27" s="1"/>
  <c r="F20" i="27" s="1"/>
  <c r="M59" i="27"/>
  <c r="N17" i="27"/>
  <c r="U59" i="27"/>
  <c r="V17" i="27"/>
  <c r="A34" i="21"/>
  <c r="N59" i="21"/>
  <c r="N64" i="21" s="1"/>
  <c r="O21" i="21"/>
  <c r="O23" i="21" s="1"/>
  <c r="O24" i="21" s="1"/>
  <c r="O17" i="21"/>
  <c r="O19" i="21" s="1"/>
  <c r="O20" i="21" s="1"/>
  <c r="F59" i="21"/>
  <c r="G21" i="21"/>
  <c r="G17" i="21"/>
  <c r="M59" i="21"/>
  <c r="N17" i="21"/>
  <c r="N19" i="21" s="1"/>
  <c r="N20" i="21" s="1"/>
  <c r="N21" i="21"/>
  <c r="H17" i="27"/>
  <c r="P17" i="27"/>
  <c r="P19" i="27" s="1"/>
  <c r="P20" i="27"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17" i="27"/>
  <c r="I19" i="27" s="1"/>
  <c r="I20" i="27" s="1"/>
  <c r="Q17" i="27"/>
  <c r="Q19" i="27" s="1"/>
  <c r="Q20" i="27" s="1"/>
  <c r="S59" i="21"/>
  <c r="T17" i="21"/>
  <c r="T19" i="21" s="1"/>
  <c r="T21" i="21"/>
  <c r="T23" i="21" s="1"/>
  <c r="T24" i="21" s="1"/>
  <c r="C59" i="21"/>
  <c r="D17" i="21"/>
  <c r="D19" i="21" s="1"/>
  <c r="D20" i="21" s="1"/>
  <c r="D21" i="21"/>
  <c r="D23" i="21" s="1"/>
  <c r="D24" i="21" s="1"/>
  <c r="I59" i="27"/>
  <c r="J17" i="27"/>
  <c r="J19" i="27" s="1"/>
  <c r="J20" i="27" s="1"/>
  <c r="Q59" i="27"/>
  <c r="R17" i="27"/>
  <c r="R19" i="27" s="1"/>
  <c r="R20" i="27" s="1"/>
  <c r="B59" i="27"/>
  <c r="C17" i="27"/>
  <c r="C19" i="27" s="1"/>
  <c r="C20" i="27" s="1"/>
  <c r="C21" i="27"/>
  <c r="C23" i="27" s="1"/>
  <c r="C24" i="27" s="1"/>
  <c r="B59" i="21"/>
  <c r="C21" i="21"/>
  <c r="C17" i="21"/>
  <c r="C19" i="21" s="1"/>
  <c r="C20" i="21" s="1"/>
  <c r="S58" i="21"/>
  <c r="S61" i="21" s="1"/>
  <c r="C58" i="21"/>
  <c r="C61" i="21" s="1"/>
  <c r="C64" i="21" s="1"/>
  <c r="K58" i="21"/>
  <c r="K61" i="21" s="1"/>
  <c r="K64" i="21" s="1"/>
  <c r="I21" i="27"/>
  <c r="I23" i="27" s="1"/>
  <c r="I24" i="27" s="1"/>
  <c r="Q21" i="27"/>
  <c r="Q23" i="27" s="1"/>
  <c r="Q24" i="27" s="1"/>
  <c r="R58" i="21"/>
  <c r="R61" i="21" s="1"/>
  <c r="R64" i="21" s="1"/>
  <c r="O57" i="21"/>
  <c r="A43" i="21"/>
  <c r="J58" i="21"/>
  <c r="J61" i="21" s="1"/>
  <c r="G21" i="27"/>
  <c r="G23" i="27" s="1"/>
  <c r="G24" i="27" s="1"/>
  <c r="O21" i="27"/>
  <c r="O23" i="27" s="1"/>
  <c r="O24" i="27" s="1"/>
  <c r="H21" i="27"/>
  <c r="H23" i="27" s="1"/>
  <c r="H24" i="27" s="1"/>
  <c r="P21" i="27"/>
  <c r="J58" i="27"/>
  <c r="J61" i="27" s="1"/>
  <c r="J64" i="27" s="1"/>
  <c r="R58" i="27"/>
  <c r="R61" i="27" s="1"/>
  <c r="R64" i="27" s="1"/>
  <c r="D19" i="27"/>
  <c r="D20" i="27" s="1"/>
  <c r="L21" i="27"/>
  <c r="L23" i="27" s="1"/>
  <c r="L24" i="27" s="1"/>
  <c r="T21" i="27"/>
  <c r="P58" i="21"/>
  <c r="P61" i="21" s="1"/>
  <c r="H58" i="21"/>
  <c r="H61" i="21" s="1"/>
  <c r="R57" i="21"/>
  <c r="D58" i="27"/>
  <c r="D61"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I64" i="27" s="1"/>
  <c r="Q58" i="27"/>
  <c r="Q61" i="27" s="1"/>
  <c r="Q64" i="27" s="1"/>
  <c r="H57" i="27"/>
  <c r="F59" i="27"/>
  <c r="P19" i="21"/>
  <c r="P20" i="21" s="1"/>
  <c r="P23" i="27"/>
  <c r="P24" i="27" s="1"/>
  <c r="N57" i="27"/>
  <c r="H59" i="27"/>
  <c r="Q58" i="21"/>
  <c r="Q61" i="21" s="1"/>
  <c r="Q64" i="21" s="1"/>
  <c r="Q65" i="21" s="1"/>
  <c r="I58" i="21"/>
  <c r="I61" i="21" s="1"/>
  <c r="C58" i="27"/>
  <c r="C61" i="27" s="1"/>
  <c r="C64" i="27" s="1"/>
  <c r="C65" i="27" s="1"/>
  <c r="K58" i="27"/>
  <c r="K61" i="27" s="1"/>
  <c r="K64" i="27" s="1"/>
  <c r="S58" i="27"/>
  <c r="S61" i="27" s="1"/>
  <c r="S64" i="27" s="1"/>
  <c r="P57" i="27"/>
  <c r="N59" i="27"/>
  <c r="M19" i="21"/>
  <c r="M20" i="21" s="1"/>
  <c r="G57" i="21"/>
  <c r="P59" i="27"/>
  <c r="B58" i="27"/>
  <c r="B61" i="27" s="1"/>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H19" i="27"/>
  <c r="H20" i="27" s="1"/>
  <c r="D63" i="27"/>
  <c r="L63" i="27"/>
  <c r="T63" i="27"/>
  <c r="H63" i="27"/>
  <c r="E63" i="27"/>
  <c r="M63" i="27"/>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J23" i="21"/>
  <c r="J24" i="21" s="1"/>
  <c r="R23" i="21"/>
  <c r="R24" i="21" s="1"/>
  <c r="I19" i="21"/>
  <c r="I20" i="21" s="1"/>
  <c r="L19" i="21"/>
  <c r="L20" i="21" s="1"/>
  <c r="R19" i="21"/>
  <c r="R20" i="21" s="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27" l="1"/>
  <c r="K65" i="27"/>
  <c r="J65" i="27"/>
  <c r="I65" i="27"/>
  <c r="E65" i="27"/>
  <c r="K65" i="21"/>
  <c r="C65" i="21"/>
  <c r="C23" i="21"/>
  <c r="C24" i="21" s="1"/>
  <c r="P64" i="21"/>
  <c r="P65" i="21" s="1"/>
  <c r="D64" i="27"/>
  <c r="D65" i="27" s="1"/>
  <c r="N66" i="21"/>
  <c r="N65" i="21"/>
  <c r="P64" i="27"/>
  <c r="P65" i="27" s="1"/>
  <c r="G64" i="21"/>
  <c r="S64" i="21"/>
  <c r="S66" i="21" s="1"/>
  <c r="E64" i="21"/>
  <c r="F64" i="21"/>
  <c r="J64" i="21"/>
  <c r="H64" i="21"/>
  <c r="H65" i="21" s="1"/>
  <c r="M64" i="27"/>
  <c r="H64" i="27"/>
  <c r="O66" i="21"/>
  <c r="L64" i="27"/>
  <c r="M64" i="21"/>
  <c r="M65" i="21" s="1"/>
  <c r="I64" i="21"/>
  <c r="U64" i="27"/>
  <c r="U66" i="27" s="1"/>
  <c r="S66" i="27"/>
  <c r="B64" i="27"/>
  <c r="B64" i="21"/>
  <c r="O64" i="27"/>
  <c r="N64" i="27"/>
  <c r="Q66" i="21"/>
  <c r="K66" i="27"/>
  <c r="R66" i="27"/>
  <c r="C66" i="27"/>
  <c r="J66" i="27"/>
  <c r="G64" i="27"/>
  <c r="F64" i="27"/>
  <c r="T66" i="27"/>
  <c r="T66" i="21"/>
  <c r="L66" i="21"/>
  <c r="S64" i="1"/>
  <c r="R64" i="1"/>
  <c r="Q64" i="1"/>
  <c r="U64" i="1"/>
  <c r="P64" i="1"/>
  <c r="P65" i="1" s="1"/>
  <c r="E66" i="27"/>
  <c r="Q66" i="27"/>
  <c r="I66" i="27"/>
  <c r="K66" i="21"/>
  <c r="C66" i="21"/>
  <c r="D66" i="21"/>
  <c r="R66" i="21"/>
  <c r="N64" i="1"/>
  <c r="M64" i="1"/>
  <c r="T64" i="1"/>
  <c r="L64" i="1"/>
  <c r="L65" i="1" s="1"/>
  <c r="J64" i="1"/>
  <c r="J65" i="1" s="1"/>
  <c r="K64" i="1"/>
  <c r="O64" i="1"/>
  <c r="C64" i="1"/>
  <c r="C65" i="1" s="1"/>
  <c r="I64" i="1"/>
  <c r="H64" i="1"/>
  <c r="G64" i="1"/>
  <c r="G65" i="1" s="1"/>
  <c r="F64" i="1"/>
  <c r="F65" i="1" s="1"/>
  <c r="E64" i="1"/>
  <c r="E65" i="1" s="1"/>
  <c r="D64" i="1"/>
  <c r="B64" i="1"/>
  <c r="D63" i="1"/>
  <c r="L63" i="1"/>
  <c r="F63" i="1"/>
  <c r="R63" i="1"/>
  <c r="J63" i="1"/>
  <c r="Q63" i="1"/>
  <c r="I63" i="1"/>
  <c r="C63" i="1"/>
  <c r="K63" i="1"/>
  <c r="P63" i="1"/>
  <c r="H63" i="1"/>
  <c r="T63" i="1"/>
  <c r="T66" i="1" s="1"/>
  <c r="S63" i="1"/>
  <c r="S65" i="1" s="1"/>
  <c r="O63" i="1"/>
  <c r="G63" i="1"/>
  <c r="N63" i="1"/>
  <c r="E63" i="1"/>
  <c r="B63" i="1"/>
  <c r="U63" i="1"/>
  <c r="M63" i="1"/>
  <c r="H65" i="1" l="1"/>
  <c r="M65" i="1"/>
  <c r="Q65" i="1"/>
  <c r="I65" i="1"/>
  <c r="N65" i="1"/>
  <c r="O65" i="1"/>
  <c r="D65" i="1"/>
  <c r="K65" i="1"/>
  <c r="B65" i="1"/>
  <c r="M66" i="21"/>
  <c r="P66" i="27"/>
  <c r="P66" i="21"/>
  <c r="H66" i="21"/>
  <c r="Q66" i="1"/>
  <c r="I66" i="21"/>
  <c r="I65" i="21"/>
  <c r="G66" i="27"/>
  <c r="G65" i="27"/>
  <c r="J66" i="21"/>
  <c r="J65" i="21"/>
  <c r="N66" i="27"/>
  <c r="N65" i="27"/>
  <c r="D66" i="27"/>
  <c r="F66" i="27"/>
  <c r="F65" i="27"/>
  <c r="O66" i="27"/>
  <c r="O65" i="27"/>
  <c r="M66" i="27"/>
  <c r="M65" i="27"/>
  <c r="F66" i="21"/>
  <c r="F65" i="21"/>
  <c r="H66" i="27"/>
  <c r="H65" i="27"/>
  <c r="E66" i="21"/>
  <c r="E65" i="21"/>
  <c r="L66" i="27"/>
  <c r="L65" i="27"/>
  <c r="G66" i="21"/>
  <c r="G65" i="21"/>
  <c r="B66" i="27"/>
  <c r="B65" i="27"/>
  <c r="B66" i="21"/>
  <c r="B65" i="21"/>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<sst xmlns="http://schemas.openxmlformats.org/spreadsheetml/2006/main" count="705" uniqueCount="166">
  <si>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</si>
  <si>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</si>
  <si>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</si>
  <si>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</si>
  <si>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</si>
  <si>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</si>
  <si>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</si>
  <si>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</si>
  <si>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</si>
  <si>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</si>
  <si>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</si>
  <si>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</si>
  <si>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</si>
  <si>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</si>
  <si>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</si>
  <si>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</si>
  <si>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</si>
  <si>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</si>
  <si>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</si>
  <si>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</si>
  <si>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</si>
  <si>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</si>
  <si>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</si>
  <si>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</si>
  <si>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</si>
  <si>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</si>
  <si>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</si>
  <si>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</si>
  <si>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</si>
  <si>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</si>
  <si>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</si>
  <si>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</si>
  <si>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</si>
  <si>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</si>
  <si>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</si>
  <si>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</si>
  <si>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</si>
  <si>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</si>
  <si>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</si>
  <si>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</si>
  <si>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</si>
  <si>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</si>
  <si>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</si>
  <si>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</si>
  <si>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</si>
  <si>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</si>
  <si>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</si>
  <si>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</si>
  <si>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</si>
  <si>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</si>
  <si>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</si>
  <si>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</si>
  <si>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</si>
  <si>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</si>
  <si>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</si>
  <si>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</si>
  <si>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</si>
  <si>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</si>
  <si>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</si>
  <si>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</si>
  <si>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</si>
  <si>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</si>
  <si>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</si>
  <si>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</si>
  <si>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</si>
  <si>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</si>
  <si>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</si>
  <si>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</si>
  <si>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</si>
  <si>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</si>
  <si>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</si>
  <si>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</si>
  <si>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</si>
  <si>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</si>
  <si>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</si>
  <si>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</si>
  <si>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</si>
  <si>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</si>
  <si>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</si>
  <si>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</si>
  <si>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</si>
  <si>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</si>
  <si>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</si>
  <si>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</si>
  <si>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</si>
  <si>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</si>
  <si>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</si>
  <si>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</si>
  <si>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</si>
  <si>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</si>
  <si>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</si>
  <si>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</si>
  <si>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</si>
  <si>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</si>
  <si>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</si>
  <si>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</si>
  <si>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</si>
  <si>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</si>
  <si>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</si>
  <si>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</si>
  <si>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</si>
  <si>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</si>
  <si>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</si>
  <si>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</si>
  <si>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</si>
  <si>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</si>
  <si>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</si>
  <si>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</si>
  <si>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</si>
  <si>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</si>
  <si>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</si>
  <si>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</si>
  <si>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</si>
  <si>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</si>
  <si>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</si>
  <si>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</si>
  <si>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</si>
  <si>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</si>
  <si>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</si>
  <si>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</si>
  <si>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</si>
  <si>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</si>
  <si>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</si>
  <si>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</si>
  <si>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</si>
  <si>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</si>
  <si>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</si>
  <si>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</si>
  <si>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</si>
  <si>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</si>
  <si>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</si>
  <si>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</si>
  <si>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</si>
  <si>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</si>
  <si>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</si>
  <si>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</si>
  <si>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</si>
  <si>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</si>
  <si>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</si>
  <si>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</si>
  <si>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</si>
  <si>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</si>
  <si>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</si>
  <si>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</si>
  <si>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</si>
  <si>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</si>
  <si>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</si>
  <si>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</si>
  <si>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</si>
  <si>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</si>
  <si>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</si>
  <si>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</si>
  <si>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</si>
  <si>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</si>
  <si>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</si>
  <si>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</si>
  <si>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PAN-021067</t>
  </si>
  <si>
    <t>EPR/AB3891CX</t>
  </si>
  <si>
    <t>Mr Daniel &amp; Mrs Carys James</t>
  </si>
  <si>
    <t>Windy Hill Farm
Rhoshill, Cilgerran, Pembrokeshire. SA43 2TS</t>
  </si>
  <si>
    <t>Bryan Burn</t>
  </si>
  <si>
    <t>02 05 02</t>
  </si>
  <si>
    <t>Dairy Partners</t>
  </si>
  <si>
    <t>mod</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</si>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</sst>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6">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 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F1" zoomScale="90" zoomScaleNormal="90" workbookViewId="0">
      <selection activeCell="M3" sqref="M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00" t="s">
        <v>41</v>
      </c>
      <c r="B1" s="100"/>
      <c r="C1" s="119" t="s">
        <v>156</v>
      </c>
      <c r="D1" s="117"/>
      <c r="E1" s="73" t="s">
        <v>45</v>
      </c>
      <c r="F1" s="76">
        <v>49.4</v>
      </c>
      <c r="G1" s="101" t="s">
        <v>43</v>
      </c>
      <c r="H1" s="102"/>
      <c r="I1" s="76">
        <v>5.43</v>
      </c>
      <c r="J1" s="100" t="s">
        <v>149</v>
      </c>
      <c r="K1" s="100"/>
      <c r="L1" s="76">
        <v>91</v>
      </c>
      <c r="AB1" s="18"/>
      <c r="AC1" s="18"/>
      <c r="AD1" s="29" t="s">
        <v>123</v>
      </c>
      <c r="AE1" s="17"/>
      <c r="AF1" s="17"/>
      <c r="AG1" s="18"/>
      <c r="AH1" s="18"/>
      <c r="AI1" s="32" t="s">
        <v>79</v>
      </c>
      <c r="AJ1" s="33" t="s">
        <v>91</v>
      </c>
      <c r="AK1" s="34" t="s">
        <v>92</v>
      </c>
      <c r="AL1" s="35" t="s">
        <v>122</v>
      </c>
      <c r="AM1" s="35" t="s">
        <v>128</v>
      </c>
      <c r="AN1" s="35" t="s">
        <v>108</v>
      </c>
    </row>
    <row r="2" spans="1:40" ht="13" x14ac:dyDescent="0.3">
      <c r="A2" s="100" t="s">
        <v>84</v>
      </c>
      <c r="B2" s="100"/>
      <c r="C2" s="114" t="s">
        <v>157</v>
      </c>
      <c r="D2" s="115"/>
      <c r="E2" s="73" t="s">
        <v>106</v>
      </c>
      <c r="F2" s="76" t="s">
        <v>161</v>
      </c>
      <c r="G2" s="120" t="s">
        <v>107</v>
      </c>
      <c r="H2" s="121"/>
      <c r="I2" s="76">
        <v>461</v>
      </c>
      <c r="J2" s="100" t="s">
        <v>154</v>
      </c>
      <c r="K2" s="100"/>
      <c r="L2" s="76">
        <v>0.19</v>
      </c>
      <c r="AB2" s="29" t="s">
        <v>56</v>
      </c>
      <c r="AC2" s="17"/>
      <c r="AD2" s="29" t="s">
        <v>70</v>
      </c>
      <c r="AE2" s="17"/>
      <c r="AF2" s="17"/>
      <c r="AG2" s="36" t="s">
        <v>76</v>
      </c>
      <c r="AH2" s="18"/>
      <c r="AI2" s="37" t="s">
        <v>123</v>
      </c>
      <c r="AJ2" s="38">
        <v>0</v>
      </c>
      <c r="AK2" s="39">
        <v>0</v>
      </c>
      <c r="AL2" s="10">
        <v>0</v>
      </c>
      <c r="AM2" s="11">
        <v>0</v>
      </c>
      <c r="AN2" s="11">
        <v>0</v>
      </c>
    </row>
    <row r="3" spans="1:40" ht="13" x14ac:dyDescent="0.25">
      <c r="A3" s="101" t="s">
        <v>42</v>
      </c>
      <c r="B3" s="102"/>
      <c r="C3" s="114" t="s">
        <v>158</v>
      </c>
      <c r="D3" s="115"/>
      <c r="E3" s="73" t="s">
        <v>105</v>
      </c>
      <c r="F3" s="30" t="s">
        <v>78</v>
      </c>
      <c r="G3" s="100" t="s">
        <v>155</v>
      </c>
      <c r="H3" s="100"/>
      <c r="I3" s="76">
        <v>14060</v>
      </c>
      <c r="J3" s="101" t="s">
        <v>150</v>
      </c>
      <c r="K3" s="102"/>
      <c r="L3" s="76">
        <f>(L1/(L2*10000))*100</f>
        <v>4.7894736842105257</v>
      </c>
      <c r="AB3" s="29" t="s">
        <v>57</v>
      </c>
      <c r="AC3" s="17"/>
      <c r="AD3" s="29" t="s">
        <v>71</v>
      </c>
      <c r="AE3" s="17"/>
      <c r="AF3" s="17"/>
      <c r="AG3" s="36" t="s">
        <v>77</v>
      </c>
      <c r="AH3" s="18"/>
      <c r="AI3" s="40" t="s">
        <v>110</v>
      </c>
      <c r="AJ3" s="41">
        <v>1.7</v>
      </c>
      <c r="AK3" s="42">
        <v>6</v>
      </c>
      <c r="AL3" s="43">
        <v>1</v>
      </c>
      <c r="AM3" s="11">
        <v>6.2</v>
      </c>
      <c r="AN3" s="11" t="s">
        <v>109</v>
      </c>
    </row>
    <row r="4" spans="1:40" ht="13" x14ac:dyDescent="0.25">
      <c r="A4" s="100" t="s">
        <v>0</v>
      </c>
      <c r="B4" s="100"/>
      <c r="C4" s="116" t="s">
        <v>159</v>
      </c>
      <c r="D4" s="117"/>
      <c r="E4" s="74" t="s">
        <v>1</v>
      </c>
      <c r="F4" s="99" t="s">
        <v>162</v>
      </c>
      <c r="G4" s="100"/>
      <c r="H4" s="100"/>
      <c r="I4" s="76"/>
      <c r="J4" s="101"/>
      <c r="K4" s="102"/>
      <c r="L4" s="76"/>
      <c r="AB4" s="29" t="s">
        <v>52</v>
      </c>
      <c r="AC4" s="17"/>
      <c r="AD4" s="44" t="s">
        <v>72</v>
      </c>
      <c r="AE4" s="17"/>
      <c r="AF4" s="17"/>
      <c r="AG4" s="36" t="s">
        <v>78</v>
      </c>
      <c r="AH4" s="18"/>
      <c r="AI4" s="45" t="s">
        <v>121</v>
      </c>
      <c r="AJ4" s="46">
        <v>7</v>
      </c>
      <c r="AK4" s="47">
        <v>10.5</v>
      </c>
      <c r="AL4" s="11">
        <v>2</v>
      </c>
      <c r="AM4" s="11">
        <v>6.7</v>
      </c>
      <c r="AN4" s="11" t="s">
        <v>132</v>
      </c>
    </row>
    <row r="5" spans="1:40" ht="13" x14ac:dyDescent="0.25">
      <c r="A5" s="100" t="s">
        <v>47</v>
      </c>
      <c r="B5" s="100"/>
      <c r="C5" s="118" t="s">
        <v>160</v>
      </c>
      <c r="D5" s="118"/>
      <c r="E5" s="74"/>
      <c r="F5" s="75"/>
      <c r="G5" s="100"/>
      <c r="H5" s="100"/>
      <c r="I5" s="76"/>
      <c r="J5" s="101"/>
      <c r="K5" s="102"/>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ht="13" x14ac:dyDescent="0.25">
      <c r="A7" s="106" t="s">
        <v>63</v>
      </c>
      <c r="B7" s="10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ht="13" x14ac:dyDescent="0.25">
      <c r="A8" s="100" t="s">
        <v>2</v>
      </c>
      <c r="B8" s="100"/>
      <c r="C8" s="15">
        <v>1</v>
      </c>
      <c r="D8" s="15">
        <v>2</v>
      </c>
      <c r="E8" s="15">
        <v>3</v>
      </c>
      <c r="F8" s="15">
        <v>4</v>
      </c>
      <c r="G8" s="15">
        <v>5</v>
      </c>
      <c r="H8" s="15">
        <v>6</v>
      </c>
      <c r="I8" s="15">
        <v>7</v>
      </c>
      <c r="J8" s="15">
        <v>8</v>
      </c>
      <c r="K8" s="15">
        <v>9</v>
      </c>
      <c r="L8" s="15">
        <v>10</v>
      </c>
      <c r="M8" s="15">
        <v>11</v>
      </c>
      <c r="N8" s="15">
        <v>12</v>
      </c>
      <c r="O8" s="15">
        <v>13</v>
      </c>
      <c r="P8" s="15">
        <v>14</v>
      </c>
      <c r="Q8" s="15">
        <v>21</v>
      </c>
      <c r="R8" s="15">
        <v>22</v>
      </c>
      <c r="S8" s="15"/>
      <c r="T8" s="15"/>
      <c r="U8" s="15"/>
      <c r="V8" s="15"/>
      <c r="AB8" s="53"/>
      <c r="AC8" s="53"/>
      <c r="AD8" s="18"/>
      <c r="AE8" s="17" t="s">
        <v>136</v>
      </c>
      <c r="AF8" s="17"/>
      <c r="AG8" s="18"/>
      <c r="AH8" s="18"/>
      <c r="AI8" s="45" t="s">
        <v>102</v>
      </c>
      <c r="AJ8" s="54">
        <v>1.4</v>
      </c>
      <c r="AK8" s="47">
        <v>4.4000000000000004</v>
      </c>
      <c r="AL8" s="11">
        <v>6</v>
      </c>
      <c r="AM8" s="11">
        <v>6.7</v>
      </c>
      <c r="AN8" s="11" t="s">
        <v>132</v>
      </c>
    </row>
    <row r="9" spans="1:40" ht="13" x14ac:dyDescent="0.25">
      <c r="A9" s="100" t="s">
        <v>3</v>
      </c>
      <c r="B9" s="100"/>
      <c r="C9" s="15" t="s">
        <v>163</v>
      </c>
      <c r="D9" s="15" t="s">
        <v>163</v>
      </c>
      <c r="E9" s="15" t="s">
        <v>163</v>
      </c>
      <c r="F9" s="15" t="s">
        <v>163</v>
      </c>
      <c r="G9" s="15" t="s">
        <v>163</v>
      </c>
      <c r="H9" s="15" t="s">
        <v>163</v>
      </c>
      <c r="I9" s="15" t="s">
        <v>163</v>
      </c>
      <c r="J9" s="15" t="s">
        <v>163</v>
      </c>
      <c r="K9" s="15" t="s">
        <v>163</v>
      </c>
      <c r="L9" s="15" t="s">
        <v>163</v>
      </c>
      <c r="M9" s="15" t="s">
        <v>163</v>
      </c>
      <c r="N9" s="15" t="s">
        <v>163</v>
      </c>
      <c r="O9" s="15" t="s">
        <v>163</v>
      </c>
      <c r="P9" s="15" t="s">
        <v>163</v>
      </c>
      <c r="Q9" s="15" t="s">
        <v>163</v>
      </c>
      <c r="R9" s="15" t="s">
        <v>163</v>
      </c>
      <c r="S9" s="15"/>
      <c r="T9" s="15"/>
      <c r="U9" s="15"/>
      <c r="V9" s="15"/>
      <c r="AB9" s="17"/>
      <c r="AC9" s="17"/>
      <c r="AD9" s="29" t="s">
        <v>134</v>
      </c>
      <c r="AE9" s="29">
        <v>4.5</v>
      </c>
      <c r="AF9" s="17"/>
      <c r="AG9" s="18"/>
      <c r="AH9" s="18"/>
      <c r="AI9" s="55" t="s">
        <v>100</v>
      </c>
      <c r="AJ9" s="56">
        <v>0.7</v>
      </c>
      <c r="AK9" s="57">
        <v>4</v>
      </c>
      <c r="AL9" s="28">
        <v>7</v>
      </c>
      <c r="AM9" s="11">
        <v>6.7</v>
      </c>
      <c r="AN9" s="11" t="s">
        <v>132</v>
      </c>
    </row>
    <row r="10" spans="1:40" ht="13" x14ac:dyDescent="0.25">
      <c r="A10" s="100" t="s">
        <v>4</v>
      </c>
      <c r="B10" s="100"/>
      <c r="C10" s="15">
        <v>5.9</v>
      </c>
      <c r="D10" s="15">
        <v>5.9</v>
      </c>
      <c r="E10" s="15">
        <v>5.8</v>
      </c>
      <c r="F10" s="15">
        <v>5.9</v>
      </c>
      <c r="G10" s="15">
        <v>5.7</v>
      </c>
      <c r="H10" s="15">
        <v>6.1</v>
      </c>
      <c r="I10" s="15">
        <v>5.7</v>
      </c>
      <c r="J10" s="15">
        <v>5.8</v>
      </c>
      <c r="K10" s="15">
        <v>5.9</v>
      </c>
      <c r="L10" s="15">
        <v>5.8</v>
      </c>
      <c r="M10" s="15">
        <v>5.8</v>
      </c>
      <c r="N10" s="15">
        <v>5.5</v>
      </c>
      <c r="O10" s="15">
        <v>5.8</v>
      </c>
      <c r="P10" s="15">
        <v>5.7</v>
      </c>
      <c r="Q10" s="15">
        <v>6</v>
      </c>
      <c r="R10" s="15">
        <v>5.5</v>
      </c>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ht="13" x14ac:dyDescent="0.25">
      <c r="A11" s="100" t="s">
        <v>5</v>
      </c>
      <c r="B11" s="100"/>
      <c r="C11" s="15">
        <v>0</v>
      </c>
      <c r="D11" s="15">
        <v>1</v>
      </c>
      <c r="E11" s="15">
        <v>0</v>
      </c>
      <c r="F11" s="15">
        <v>0</v>
      </c>
      <c r="G11" s="15">
        <v>0</v>
      </c>
      <c r="H11" s="15">
        <v>0</v>
      </c>
      <c r="I11" s="15">
        <v>1</v>
      </c>
      <c r="J11" s="15">
        <v>1</v>
      </c>
      <c r="K11" s="15">
        <v>0</v>
      </c>
      <c r="L11" s="15">
        <v>1</v>
      </c>
      <c r="M11" s="15">
        <v>1</v>
      </c>
      <c r="N11" s="15">
        <v>1</v>
      </c>
      <c r="O11" s="15">
        <v>1</v>
      </c>
      <c r="P11" s="15">
        <v>1</v>
      </c>
      <c r="Q11" s="15">
        <v>0</v>
      </c>
      <c r="R11" s="15">
        <v>0</v>
      </c>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ht="13" x14ac:dyDescent="0.25">
      <c r="A12" s="100" t="s">
        <v>6</v>
      </c>
      <c r="B12" s="100"/>
      <c r="C12" s="15">
        <v>0</v>
      </c>
      <c r="D12" s="15">
        <v>0</v>
      </c>
      <c r="E12" s="15">
        <v>0</v>
      </c>
      <c r="F12" s="15">
        <v>0</v>
      </c>
      <c r="G12" s="15">
        <v>0</v>
      </c>
      <c r="H12" s="15">
        <v>0</v>
      </c>
      <c r="I12" s="15">
        <v>0</v>
      </c>
      <c r="J12" s="15">
        <v>0</v>
      </c>
      <c r="K12" s="15">
        <v>0</v>
      </c>
      <c r="L12" s="15">
        <v>0</v>
      </c>
      <c r="M12" s="15">
        <v>0</v>
      </c>
      <c r="N12" s="15">
        <v>0</v>
      </c>
      <c r="O12" s="15">
        <v>0</v>
      </c>
      <c r="P12" s="15">
        <v>0</v>
      </c>
      <c r="Q12" s="15">
        <v>1</v>
      </c>
      <c r="R12" s="15">
        <v>0</v>
      </c>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ht="13" x14ac:dyDescent="0.25">
      <c r="A13" s="100" t="s">
        <v>7</v>
      </c>
      <c r="B13" s="100"/>
      <c r="C13" s="15">
        <v>1</v>
      </c>
      <c r="D13" s="15">
        <v>2</v>
      </c>
      <c r="E13" s="15">
        <v>2</v>
      </c>
      <c r="F13" s="15">
        <v>2</v>
      </c>
      <c r="G13" s="15">
        <v>1</v>
      </c>
      <c r="H13" s="15">
        <v>1</v>
      </c>
      <c r="I13" s="15">
        <v>1</v>
      </c>
      <c r="J13" s="15">
        <v>1</v>
      </c>
      <c r="K13" s="15">
        <v>2</v>
      </c>
      <c r="L13" s="15">
        <v>1</v>
      </c>
      <c r="M13" s="15">
        <v>2</v>
      </c>
      <c r="N13" s="15">
        <v>1</v>
      </c>
      <c r="O13" s="15">
        <v>1</v>
      </c>
      <c r="P13" s="15">
        <v>2</v>
      </c>
      <c r="Q13" s="15">
        <v>1</v>
      </c>
      <c r="R13" s="15">
        <v>1</v>
      </c>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ht="13" x14ac:dyDescent="0.25">
      <c r="A14" s="112" t="s">
        <v>8</v>
      </c>
      <c r="B14" s="112"/>
      <c r="C14" s="80" t="s">
        <v>110</v>
      </c>
      <c r="D14" s="80" t="s">
        <v>110</v>
      </c>
      <c r="E14" s="80" t="s">
        <v>110</v>
      </c>
      <c r="F14" s="80" t="s">
        <v>110</v>
      </c>
      <c r="G14" s="80" t="s">
        <v>110</v>
      </c>
      <c r="H14" s="80" t="s">
        <v>110</v>
      </c>
      <c r="I14" s="80" t="s">
        <v>110</v>
      </c>
      <c r="J14" s="80" t="s">
        <v>110</v>
      </c>
      <c r="K14" s="80" t="s">
        <v>110</v>
      </c>
      <c r="L14" s="80" t="s">
        <v>110</v>
      </c>
      <c r="M14" s="80" t="s">
        <v>110</v>
      </c>
      <c r="N14" s="80" t="s">
        <v>110</v>
      </c>
      <c r="O14" s="80" t="s">
        <v>110</v>
      </c>
      <c r="P14" s="80" t="s">
        <v>110</v>
      </c>
      <c r="Q14" s="80" t="s">
        <v>111</v>
      </c>
      <c r="R14" s="80" t="s">
        <v>111</v>
      </c>
      <c r="S14" s="80"/>
      <c r="T14" s="80"/>
      <c r="U14" s="80"/>
      <c r="V14" s="80"/>
      <c r="AD14" s="29" t="s">
        <v>135</v>
      </c>
      <c r="AE14" s="29">
        <v>6</v>
      </c>
      <c r="AI14" s="45" t="s">
        <v>116</v>
      </c>
      <c r="AJ14" s="46">
        <v>0.8</v>
      </c>
      <c r="AK14" s="47">
        <v>1.7</v>
      </c>
      <c r="AL14" s="11">
        <v>12</v>
      </c>
      <c r="AM14" s="11">
        <v>6.7</v>
      </c>
      <c r="AN14" s="11" t="s">
        <v>132</v>
      </c>
    </row>
    <row r="15" spans="1:40" ht="13" x14ac:dyDescent="0.25">
      <c r="A15" s="111" t="s">
        <v>9</v>
      </c>
      <c r="B15" s="111"/>
      <c r="C15" s="15">
        <v>38</v>
      </c>
      <c r="D15" s="15">
        <v>38</v>
      </c>
      <c r="E15" s="15">
        <v>38</v>
      </c>
      <c r="F15" s="15">
        <v>38</v>
      </c>
      <c r="G15" s="15">
        <v>38</v>
      </c>
      <c r="H15" s="15">
        <v>38</v>
      </c>
      <c r="I15" s="15">
        <v>38</v>
      </c>
      <c r="J15" s="15">
        <v>38</v>
      </c>
      <c r="K15" s="15">
        <v>38</v>
      </c>
      <c r="L15" s="15">
        <v>38</v>
      </c>
      <c r="M15" s="15">
        <v>38</v>
      </c>
      <c r="N15" s="15">
        <v>38</v>
      </c>
      <c r="O15" s="15">
        <v>38</v>
      </c>
      <c r="P15" s="15">
        <v>38</v>
      </c>
      <c r="Q15" s="15">
        <v>47</v>
      </c>
      <c r="R15" s="15">
        <v>47</v>
      </c>
      <c r="S15" s="15"/>
      <c r="T15" s="15"/>
      <c r="U15" s="15"/>
      <c r="V15" s="15"/>
      <c r="AD15" s="29" t="s">
        <v>141</v>
      </c>
      <c r="AE15" s="29">
        <v>7</v>
      </c>
      <c r="AI15" s="45" t="s">
        <v>98</v>
      </c>
      <c r="AJ15" s="54">
        <v>1.8</v>
      </c>
      <c r="AK15" s="47">
        <v>5.4</v>
      </c>
      <c r="AL15" s="11">
        <v>13</v>
      </c>
      <c r="AM15" s="11">
        <v>6.7</v>
      </c>
      <c r="AN15" s="11" t="s">
        <v>132</v>
      </c>
    </row>
    <row r="16" spans="1:40" ht="13.5" thickBot="1" x14ac:dyDescent="0.3">
      <c r="A16" s="113" t="s">
        <v>44</v>
      </c>
      <c r="B16" s="113"/>
      <c r="C16" s="81" t="s">
        <v>72</v>
      </c>
      <c r="D16" s="81" t="s">
        <v>72</v>
      </c>
      <c r="E16" s="81" t="s">
        <v>72</v>
      </c>
      <c r="F16" s="81" t="s">
        <v>72</v>
      </c>
      <c r="G16" s="81" t="s">
        <v>72</v>
      </c>
      <c r="H16" s="81" t="s">
        <v>72</v>
      </c>
      <c r="I16" s="81" t="s">
        <v>72</v>
      </c>
      <c r="J16" s="81" t="s">
        <v>72</v>
      </c>
      <c r="K16" s="81" t="s">
        <v>72</v>
      </c>
      <c r="L16" s="81" t="s">
        <v>72</v>
      </c>
      <c r="M16" s="81" t="s">
        <v>72</v>
      </c>
      <c r="N16" s="81" t="s">
        <v>72</v>
      </c>
      <c r="O16" s="81" t="s">
        <v>72</v>
      </c>
      <c r="P16" s="81" t="s">
        <v>72</v>
      </c>
      <c r="Q16" s="81" t="s">
        <v>72</v>
      </c>
      <c r="R16" s="81" t="s">
        <v>72</v>
      </c>
      <c r="S16" s="81"/>
      <c r="T16" s="81"/>
      <c r="U16" s="81"/>
      <c r="V16" s="81"/>
      <c r="AD16" s="44" t="s">
        <v>142</v>
      </c>
      <c r="AE16" s="29">
        <v>8</v>
      </c>
      <c r="AI16" s="45" t="s">
        <v>115</v>
      </c>
      <c r="AJ16" s="46">
        <v>8</v>
      </c>
      <c r="AK16" s="47">
        <v>5.5</v>
      </c>
      <c r="AL16" s="12">
        <v>14</v>
      </c>
      <c r="AM16" s="11">
        <v>6.7</v>
      </c>
      <c r="AN16" s="11" t="s">
        <v>132</v>
      </c>
    </row>
    <row r="17" spans="1:40" ht="13" x14ac:dyDescent="0.25">
      <c r="A17" s="103" t="s">
        <v>69</v>
      </c>
      <c r="B17" s="10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98.7</v>
      </c>
      <c r="R17" s="27">
        <f t="shared" si="0"/>
        <v>98.7</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5" t="s">
        <v>23</v>
      </c>
      <c r="B18" s="106"/>
      <c r="C18" s="16">
        <f>$D31</f>
        <v>123.34973099999999</v>
      </c>
      <c r="D18" s="16">
        <f>$D32</f>
        <v>123.34973099999999</v>
      </c>
      <c r="E18" s="16">
        <f>$D33</f>
        <v>123.34973099999999</v>
      </c>
      <c r="F18" s="16">
        <f>$D34</f>
        <v>123.34973099999999</v>
      </c>
      <c r="G18" s="16">
        <f>$D35</f>
        <v>123.34973099999999</v>
      </c>
      <c r="H18" s="16">
        <f>$D36</f>
        <v>123.34973099999999</v>
      </c>
      <c r="I18" s="16">
        <f>$D37</f>
        <v>123.34973099999999</v>
      </c>
      <c r="J18" s="16">
        <f>$D38</f>
        <v>123.34973099999999</v>
      </c>
      <c r="K18" s="16">
        <f>$D39</f>
        <v>123.34973099999999</v>
      </c>
      <c r="L18" s="16">
        <f>$D40</f>
        <v>123.34973099999999</v>
      </c>
      <c r="M18" s="16">
        <f>$D41</f>
        <v>123.34973099999999</v>
      </c>
      <c r="N18" s="16">
        <f>$D42</f>
        <v>123.34973099999999</v>
      </c>
      <c r="O18" s="16">
        <f>$D43</f>
        <v>123.34973099999999</v>
      </c>
      <c r="P18" s="16">
        <f>$D44</f>
        <v>123.34973099999999</v>
      </c>
      <c r="Q18" s="16">
        <f>$D45</f>
        <v>123.34973099999999</v>
      </c>
      <c r="R18" s="16">
        <f>$D46</f>
        <v>123.34973099999999</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5" t="s">
        <v>87</v>
      </c>
      <c r="B19" s="106"/>
      <c r="C19" s="16">
        <f>C18-C17</f>
        <v>58.749730999999997</v>
      </c>
      <c r="D19" s="16">
        <f t="shared" ref="D19:V19" si="1">D18-D17</f>
        <v>58.749730999999997</v>
      </c>
      <c r="E19" s="16">
        <f t="shared" si="1"/>
        <v>58.749730999999997</v>
      </c>
      <c r="F19" s="16">
        <f t="shared" si="1"/>
        <v>58.749730999999997</v>
      </c>
      <c r="G19" s="16">
        <f t="shared" si="1"/>
        <v>58.749730999999997</v>
      </c>
      <c r="H19" s="16">
        <f t="shared" si="1"/>
        <v>58.749730999999997</v>
      </c>
      <c r="I19" s="16">
        <f t="shared" si="1"/>
        <v>58.749730999999997</v>
      </c>
      <c r="J19" s="16">
        <f t="shared" si="1"/>
        <v>58.749730999999997</v>
      </c>
      <c r="K19" s="16">
        <f t="shared" si="1"/>
        <v>58.749730999999997</v>
      </c>
      <c r="L19" s="16">
        <f t="shared" si="1"/>
        <v>58.749730999999997</v>
      </c>
      <c r="M19" s="16">
        <f t="shared" si="1"/>
        <v>58.749730999999997</v>
      </c>
      <c r="N19" s="16">
        <f t="shared" si="1"/>
        <v>58.749730999999997</v>
      </c>
      <c r="O19" s="16">
        <f t="shared" si="1"/>
        <v>58.749730999999997</v>
      </c>
      <c r="P19" s="16">
        <f t="shared" si="1"/>
        <v>58.749730999999997</v>
      </c>
      <c r="Q19" s="16">
        <f t="shared" si="1"/>
        <v>24.649730999999989</v>
      </c>
      <c r="R19" s="16">
        <f t="shared" si="1"/>
        <v>24.649730999999989</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7" t="s">
        <v>88</v>
      </c>
      <c r="B20" s="108"/>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INCREASE</v>
      </c>
      <c r="O20" s="25" t="str">
        <f>IF($B43="","",IF(O$19&gt;=0,"INCREASE","DECREASE"))</f>
        <v>INCREASE</v>
      </c>
      <c r="P20" s="25" t="str">
        <f>IF($B44="","",IF(P$19&gt;=0,"INCREASE","DECREASE"))</f>
        <v>INCREASE</v>
      </c>
      <c r="Q20" s="25" t="str">
        <f>IF($B45="","",IF(Q$19&gt;=0,"INCREASE","DECREASE"))</f>
        <v>INCREASE</v>
      </c>
      <c r="R20" s="25" t="str">
        <f>IF($B46="","",IF(R$19&gt;=0,"INCREASE","DECREASE"))</f>
        <v>INCREASE</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3" t="s">
        <v>85</v>
      </c>
      <c r="B21" s="10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338.40000000000003</v>
      </c>
      <c r="R21" s="27">
        <f t="shared" si="2"/>
        <v>338.40000000000003</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5" t="s">
        <v>86</v>
      </c>
      <c r="B22" s="106"/>
      <c r="C22" s="16">
        <f>$E31</f>
        <v>35.359520000000003</v>
      </c>
      <c r="D22" s="16">
        <f>$E32</f>
        <v>35.359520000000003</v>
      </c>
      <c r="E22" s="16">
        <f>$E33</f>
        <v>35.359520000000003</v>
      </c>
      <c r="F22" s="16">
        <f>$E34</f>
        <v>35.359520000000003</v>
      </c>
      <c r="G22" s="16">
        <f>$E35</f>
        <v>35.359520000000003</v>
      </c>
      <c r="H22" s="16">
        <f>$E36</f>
        <v>35.359520000000003</v>
      </c>
      <c r="I22" s="16">
        <f>$E37</f>
        <v>35.359520000000003</v>
      </c>
      <c r="J22" s="16">
        <f>$E38</f>
        <v>35.359520000000003</v>
      </c>
      <c r="K22" s="16">
        <f>$E39</f>
        <v>35.359520000000003</v>
      </c>
      <c r="L22" s="16">
        <f>$E40</f>
        <v>35.359520000000003</v>
      </c>
      <c r="M22" s="16">
        <f>$E41</f>
        <v>35.359520000000003</v>
      </c>
      <c r="N22" s="16">
        <f>$E42</f>
        <v>35.359520000000003</v>
      </c>
      <c r="O22" s="16">
        <f>$E43</f>
        <v>35.359520000000003</v>
      </c>
      <c r="P22" s="16">
        <f>$E44</f>
        <v>35.359520000000003</v>
      </c>
      <c r="Q22" s="16">
        <f>$E45</f>
        <v>35.359520000000003</v>
      </c>
      <c r="R22" s="16">
        <f>$E46</f>
        <v>35.359520000000003</v>
      </c>
      <c r="S22" s="16">
        <f>$E47</f>
        <v>0</v>
      </c>
      <c r="T22" s="16">
        <f>$E48</f>
        <v>0</v>
      </c>
      <c r="U22" s="16">
        <f>$E49</f>
        <v>0</v>
      </c>
      <c r="V22" s="16">
        <f>$E50</f>
        <v>0</v>
      </c>
      <c r="AI22" s="55" t="s">
        <v>99</v>
      </c>
      <c r="AJ22" s="56">
        <v>1.2</v>
      </c>
      <c r="AK22" s="57">
        <v>5</v>
      </c>
      <c r="AL22" s="28">
        <v>20</v>
      </c>
      <c r="AM22" s="11">
        <v>6.7</v>
      </c>
      <c r="AN22" s="11" t="s">
        <v>132</v>
      </c>
    </row>
    <row r="23" spans="1:40" ht="13" x14ac:dyDescent="0.25">
      <c r="A23" s="105" t="s">
        <v>89</v>
      </c>
      <c r="B23" s="106"/>
      <c r="C23" s="16">
        <f>C22-C21</f>
        <v>-192.64048</v>
      </c>
      <c r="D23" s="16">
        <f t="shared" ref="D23:V23" si="3">D22-D21</f>
        <v>-192.64048</v>
      </c>
      <c r="E23" s="16">
        <f t="shared" si="3"/>
        <v>-192.64048</v>
      </c>
      <c r="F23" s="16">
        <f t="shared" si="3"/>
        <v>-192.64048</v>
      </c>
      <c r="G23" s="16">
        <f t="shared" si="3"/>
        <v>-192.64048</v>
      </c>
      <c r="H23" s="16">
        <f t="shared" si="3"/>
        <v>-192.64048</v>
      </c>
      <c r="I23" s="16">
        <f t="shared" si="3"/>
        <v>-192.64048</v>
      </c>
      <c r="J23" s="16">
        <f t="shared" si="3"/>
        <v>-192.64048</v>
      </c>
      <c r="K23" s="16">
        <f t="shared" si="3"/>
        <v>-192.64048</v>
      </c>
      <c r="L23" s="16">
        <f t="shared" si="3"/>
        <v>-192.64048</v>
      </c>
      <c r="M23" s="16">
        <f t="shared" si="3"/>
        <v>-192.64048</v>
      </c>
      <c r="N23" s="16">
        <f t="shared" si="3"/>
        <v>-192.64048</v>
      </c>
      <c r="O23" s="16">
        <f t="shared" si="3"/>
        <v>-192.64048</v>
      </c>
      <c r="P23" s="16">
        <f t="shared" si="3"/>
        <v>-192.64048</v>
      </c>
      <c r="Q23" s="16">
        <f t="shared" si="3"/>
        <v>-303.04048</v>
      </c>
      <c r="R23" s="16">
        <f t="shared" si="3"/>
        <v>-303.04048</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7" t="s">
        <v>90</v>
      </c>
      <c r="B24" s="10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4.41</v>
      </c>
      <c r="C28" s="15">
        <v>0.19</v>
      </c>
      <c r="D28" s="15">
        <v>411</v>
      </c>
      <c r="E28" s="15">
        <v>224</v>
      </c>
      <c r="F28" s="15">
        <v>40.9</v>
      </c>
      <c r="G28" s="15">
        <v>0.2</v>
      </c>
      <c r="H28" s="15">
        <v>1.32</v>
      </c>
      <c r="I28" s="15">
        <v>0.5</v>
      </c>
      <c r="J28" s="15">
        <v>0.01</v>
      </c>
      <c r="K28" s="22">
        <v>0.05</v>
      </c>
      <c r="L28" s="15">
        <v>0.2</v>
      </c>
      <c r="M28" s="15">
        <v>0.3</v>
      </c>
      <c r="N28" s="15"/>
      <c r="O28" s="15"/>
      <c r="P28" s="15">
        <v>339</v>
      </c>
      <c r="Q28" s="15">
        <v>148</v>
      </c>
      <c r="R28" s="15"/>
      <c r="S28" s="15"/>
      <c r="T28" s="15"/>
      <c r="U28" s="15"/>
    </row>
    <row r="29" spans="1:40" s="7" customFormat="1" ht="28" x14ac:dyDescent="0.35">
      <c r="A29" s="10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1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v>
      </c>
      <c r="B31" s="15">
        <v>131</v>
      </c>
      <c r="C31" s="69">
        <f>IF(C$27="%w/w SAR",((C$28*10)*$B31),IF(C$27="%w/w DM",(((C$28*10)*($B$28/100))*$B31),IF(C$27="kg/t SAR",(C$28*$B31),IF(C$27="kg/t DM",((C$28*($B$28/100))*$B31),IF(C$27="mg/kg SAR",((C$28*0.001)*$B31),IF(C$27="mg/kg DM",(((C$28*0.001)*($B$28/100))*$B31),0))))))</f>
        <v>248.89999999999998</v>
      </c>
      <c r="D31" s="69">
        <f>(IF(D$27="%w/w SAR",((D$28*10)*$B31),IF(D$27="%w/w DM",(((D$28*10)*($B$28/100))*$B31),IF(D$27="kg/t SAR",(D$28*$B31),IF(D$27="kg/t DM",((D$28*($B$28/100))*$B31),IF(D$27="mg/kg SAR",((D$28*0.001)*$B31),IF(D$27="mg/kg DM",(((D$28*0.001)*($B$28/100))*$B31),"0")))))))*2.291</f>
        <v>123.34973099999999</v>
      </c>
      <c r="E31" s="69">
        <f>(IF(E$27="%w/w SAR",((E$28*10)*$B31),IF(E$27="%w/w DM",(((E$28*10)*($B$28/100))*$B31),IF(E$27="kg/t SAR",(E$28*$B31),IF(E$27="kg/t DM",((E$28*($B$28/100))*$B31),IF(E$27="mg/kg SAR",((E$28*0.001)*$B31),IF(E$27="mg/kg DM",(((E$28*0.001)*($B$28/100))*$B31),"0")))))))*1.205</f>
        <v>35.359520000000003</v>
      </c>
      <c r="F31" s="69">
        <f>(IF(F$27="%w/w SAR",((F$28*10)*$B31),IF(F$27="%w/w DM",(((F$28*10)*($B$28/100))*$B31),IF(F$27="kg/t SAR",(F$28*$B31),IF(F$27="kg/t DM",((F$28*($B$28/100))*$B31),IF(F$27="mg/kg SAR",((F$28*0.001)*$B31),IF(F$27="mg/kg DM",(((F$28*0.001)*($B$28/100))*$B31),"0")))))))*1.658</f>
        <v>8.8833982000000002</v>
      </c>
      <c r="G31" s="69">
        <f t="shared" ref="G31:P31" si="5">IF(G$27="%w/w SAR",((G$28*10)*$B31),IF(G$27="%w/w DM",(((G$28*10)*($B$28/100))*$B31),IF(G$27="kg/t SAR",(G$28*$B31),IF(G$27="kg/t DM",((G$28*($B$28/100))*$B31),IF(G$27="mg/kg SAR",((G$28*0.001)*$B31),IF(G$27="mg/kg DM",(((G$28*0.001)*($B$28/100))*$B31),0))))))</f>
        <v>2.6200000000000001E-2</v>
      </c>
      <c r="H31" s="69">
        <f t="shared" si="5"/>
        <v>0.17291999999999999</v>
      </c>
      <c r="I31" s="69">
        <f t="shared" si="5"/>
        <v>6.5500000000000003E-2</v>
      </c>
      <c r="J31" s="69">
        <f t="shared" si="5"/>
        <v>1.3100000000000002E-3</v>
      </c>
      <c r="K31" s="69">
        <f t="shared" si="5"/>
        <v>6.5500000000000003E-3</v>
      </c>
      <c r="L31" s="69">
        <f t="shared" si="5"/>
        <v>2.6200000000000001E-2</v>
      </c>
      <c r="M31" s="69">
        <f t="shared" si="5"/>
        <v>3.9299999999999995E-2</v>
      </c>
      <c r="N31" s="69">
        <f t="shared" si="5"/>
        <v>0</v>
      </c>
      <c r="O31" s="69">
        <f t="shared" si="5"/>
        <v>0</v>
      </c>
      <c r="P31" s="69">
        <f t="shared" si="5"/>
        <v>44.409000000000006</v>
      </c>
      <c r="Q31" s="69">
        <f>(IF(Q$27="%w/w SAR",((Q$28*10)*$B31),IF(Q$27="%w/w DM",(((Q$28*10)*($B$28/100))*$B31),IF(Q$27="kg/t SAR",(Q$28*$B31),IF(Q$27="kg/t DM",((Q$28*($B$28/100))*$B31),IF(Q$27="mg/kg SAR",((Q$28*0.001)*$B31),IF(Q$27="mg/kg DM",(((Q$28*0.001)*($B$28/100))*$B31),0)))))))*2.5</f>
        <v>48.47</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2</v>
      </c>
      <c r="B32" s="15">
        <v>131</v>
      </c>
      <c r="C32" s="69">
        <f t="shared" ref="C32:C50" si="6">IF(C$27="%w/w SAR",((C$28*10)*$B32),IF(C$27="%w/w DM",(((C$28*10)*($B$28/100))*$B32),IF(C$27="kg/t SAR",(C$28*$B32),IF(C$27="kg/t DM",((C$28*($B$28/100))*$B32),IF(C$27="mg/kg SAR",((C$28*0.001)*$B32),IF(C$27="mg/kg DM",(((C$28*0.001)*($B$28/100))*$B32),0))))))</f>
        <v>248.89999999999998</v>
      </c>
      <c r="D32" s="69">
        <f t="shared" ref="D32:D50" si="7">(IF(D$27="%w/w SAR",((D$28*10)*$B32),IF(D$27="%w/w DM",(((D$28*10)*($B$28/100))*$B32),IF(D$27="kg/t SAR",(D$28*$B32),IF(D$27="kg/t DM",((D$28*($B$28/100))*$B32),IF(D$27="mg/kg SAR",((D$28*0.001)*$B32),IF(D$27="mg/kg DM",(((D$28*0.001)*($B$28/100))*$B32),"0")))))))*2.291</f>
        <v>123.34973099999999</v>
      </c>
      <c r="E32" s="69">
        <f t="shared" ref="E32:E50" si="8">(IF(E$27="%w/w SAR",((E$28*10)*$B32),IF(E$27="%w/w DM",(((E$28*10)*($B$28/100))*$B32),IF(E$27="kg/t SAR",(E$28*$B32),IF(E$27="kg/t DM",((E$28*($B$28/100))*$B32),IF(E$27="mg/kg SAR",((E$28*0.001)*$B32),IF(E$27="mg/kg DM",(((E$28*0.001)*($B$28/100))*$B32),"0")))))))*1.205</f>
        <v>35.359520000000003</v>
      </c>
      <c r="F32" s="69">
        <f t="shared" ref="F32:F50" si="9">(IF(F$27="%w/w SAR",((F$28*10)*$B32),IF(F$27="%w/w DM",(((F$28*10)*($B$28/100))*$B32),IF(F$27="kg/t SAR",(F$28*$B32),IF(F$27="kg/t DM",((F$28*($B$28/100))*$B32),IF(F$27="mg/kg SAR",((F$28*0.001)*$B32),IF(F$27="mg/kg DM",(((F$28*0.001)*($B$28/100))*$B32),"0")))))))*1.658</f>
        <v>8.8833982000000002</v>
      </c>
      <c r="G32" s="69">
        <f t="shared" ref="G32:P50" si="10">IF(G$27="%w/w SAR",((G$28*10)*$B32),IF(G$27="%w/w DM",(((G$28*10)*($B$28/100))*$B32),IF(G$27="kg/t SAR",(G$28*$B32),IF(G$27="kg/t DM",((G$28*($B$28/100))*$B32),IF(G$27="mg/kg SAR",((G$28*0.001)*$B32),IF(G$27="mg/kg DM",(((G$28*0.001)*($B$28/100))*$B32),0))))))</f>
        <v>2.6200000000000001E-2</v>
      </c>
      <c r="H32" s="69">
        <f t="shared" si="10"/>
        <v>0.17291999999999999</v>
      </c>
      <c r="I32" s="69">
        <f t="shared" si="10"/>
        <v>6.5500000000000003E-2</v>
      </c>
      <c r="J32" s="69">
        <f t="shared" si="10"/>
        <v>1.3100000000000002E-3</v>
      </c>
      <c r="K32" s="69">
        <f t="shared" si="10"/>
        <v>6.5500000000000003E-3</v>
      </c>
      <c r="L32" s="69">
        <f t="shared" si="10"/>
        <v>2.6200000000000001E-2</v>
      </c>
      <c r="M32" s="69">
        <f t="shared" si="10"/>
        <v>3.9299999999999995E-2</v>
      </c>
      <c r="N32" s="69">
        <f t="shared" si="10"/>
        <v>0</v>
      </c>
      <c r="O32" s="69">
        <f t="shared" si="10"/>
        <v>0</v>
      </c>
      <c r="P32" s="69">
        <f t="shared" si="10"/>
        <v>44.409000000000006</v>
      </c>
      <c r="Q32" s="69">
        <f t="shared" ref="Q32:Q50" si="11">(IF(Q$27="%w/w SAR",((Q$28*10)*$B32),IF(Q$27="%w/w DM",(((Q$28*10)*($B$28/100))*$B32),IF(Q$27="kg/t SAR",(Q$28*$B32),IF(Q$27="kg/t DM",((Q$28*($B$28/100))*$B32),IF(Q$27="mg/kg SAR",((Q$28*0.001)*$B32),IF(Q$27="mg/kg DM",(((Q$28*0.001)*($B$28/100))*$B32),0)))))))*2.5</f>
        <v>48.47</v>
      </c>
      <c r="R32" s="69">
        <f t="shared" ref="R32:U50" si="12">IF(R$27="%w/w SAR",((R$28*10)*$B32),IF(R$27="%w/w DM",(((R$28*10)*($B$28/100))*$B32),IF(R$27="kg/t SAR",(R$28*$B32),IF(R$27="kg/t DM",((R$28*($B$28/100))*$B32),IF(R$27="mg/kg SAR",((R$28*0.001)*$B32),IF(R$27="mg/kg DM",(((R$28*0.001)*($B$28/100))*$B32),0))))))</f>
        <v>0</v>
      </c>
      <c r="S32" s="69">
        <f t="shared" si="12"/>
        <v>0</v>
      </c>
      <c r="T32" s="69">
        <f t="shared" si="12"/>
        <v>0</v>
      </c>
      <c r="U32" s="69">
        <f t="shared" si="12"/>
        <v>0</v>
      </c>
      <c r="AB32" s="51"/>
      <c r="AC32" s="51"/>
      <c r="AD32" s="51"/>
      <c r="AE32" s="51"/>
      <c r="AF32" s="51"/>
      <c r="AG32" s="51"/>
      <c r="AH32" s="51"/>
      <c r="AI32" s="51"/>
    </row>
    <row r="33" spans="1:35" s="64" customFormat="1" ht="13" x14ac:dyDescent="0.35">
      <c r="A33" s="13">
        <f>E8</f>
        <v>3</v>
      </c>
      <c r="B33" s="15">
        <v>131</v>
      </c>
      <c r="C33" s="69">
        <f t="shared" si="6"/>
        <v>248.89999999999998</v>
      </c>
      <c r="D33" s="69">
        <f t="shared" si="7"/>
        <v>123.34973099999999</v>
      </c>
      <c r="E33" s="69">
        <f t="shared" si="8"/>
        <v>35.359520000000003</v>
      </c>
      <c r="F33" s="69">
        <f t="shared" si="9"/>
        <v>8.8833982000000002</v>
      </c>
      <c r="G33" s="69">
        <f t="shared" si="10"/>
        <v>2.6200000000000001E-2</v>
      </c>
      <c r="H33" s="69">
        <f t="shared" si="10"/>
        <v>0.17291999999999999</v>
      </c>
      <c r="I33" s="69">
        <f t="shared" si="10"/>
        <v>6.5500000000000003E-2</v>
      </c>
      <c r="J33" s="69">
        <f t="shared" si="10"/>
        <v>1.3100000000000002E-3</v>
      </c>
      <c r="K33" s="69">
        <f t="shared" si="10"/>
        <v>6.5500000000000003E-3</v>
      </c>
      <c r="L33" s="69">
        <f t="shared" si="10"/>
        <v>2.6200000000000001E-2</v>
      </c>
      <c r="M33" s="69">
        <f t="shared" si="10"/>
        <v>3.9299999999999995E-2</v>
      </c>
      <c r="N33" s="69">
        <f t="shared" si="10"/>
        <v>0</v>
      </c>
      <c r="O33" s="69">
        <f t="shared" si="10"/>
        <v>0</v>
      </c>
      <c r="P33" s="69">
        <f t="shared" si="10"/>
        <v>44.409000000000006</v>
      </c>
      <c r="Q33" s="69">
        <f t="shared" si="11"/>
        <v>48.47</v>
      </c>
      <c r="R33" s="69">
        <f t="shared" si="12"/>
        <v>0</v>
      </c>
      <c r="S33" s="69">
        <f t="shared" si="12"/>
        <v>0</v>
      </c>
      <c r="T33" s="69">
        <f t="shared" si="12"/>
        <v>0</v>
      </c>
      <c r="U33" s="69">
        <f t="shared" si="12"/>
        <v>0</v>
      </c>
      <c r="AB33" s="51"/>
      <c r="AC33" s="51"/>
      <c r="AD33" s="51"/>
      <c r="AE33" s="51"/>
      <c r="AF33" s="51"/>
      <c r="AG33" s="51"/>
      <c r="AH33" s="51"/>
      <c r="AI33" s="51"/>
    </row>
    <row r="34" spans="1:35" s="64" customFormat="1" ht="13" x14ac:dyDescent="0.35">
      <c r="A34" s="13">
        <f>F8</f>
        <v>4</v>
      </c>
      <c r="B34" s="15">
        <v>131</v>
      </c>
      <c r="C34" s="69">
        <f t="shared" si="6"/>
        <v>248.89999999999998</v>
      </c>
      <c r="D34" s="69">
        <f t="shared" si="7"/>
        <v>123.34973099999999</v>
      </c>
      <c r="E34" s="69">
        <f t="shared" si="8"/>
        <v>35.359520000000003</v>
      </c>
      <c r="F34" s="69">
        <f t="shared" si="9"/>
        <v>8.8833982000000002</v>
      </c>
      <c r="G34" s="69">
        <f t="shared" si="10"/>
        <v>2.6200000000000001E-2</v>
      </c>
      <c r="H34" s="69">
        <f t="shared" si="10"/>
        <v>0.17291999999999999</v>
      </c>
      <c r="I34" s="69">
        <f t="shared" si="10"/>
        <v>6.5500000000000003E-2</v>
      </c>
      <c r="J34" s="69">
        <f t="shared" si="10"/>
        <v>1.3100000000000002E-3</v>
      </c>
      <c r="K34" s="69">
        <f t="shared" si="10"/>
        <v>6.5500000000000003E-3</v>
      </c>
      <c r="L34" s="69">
        <f t="shared" si="10"/>
        <v>2.6200000000000001E-2</v>
      </c>
      <c r="M34" s="69">
        <f t="shared" si="10"/>
        <v>3.9299999999999995E-2</v>
      </c>
      <c r="N34" s="69">
        <f t="shared" si="10"/>
        <v>0</v>
      </c>
      <c r="O34" s="69">
        <f t="shared" si="10"/>
        <v>0</v>
      </c>
      <c r="P34" s="69">
        <f t="shared" si="10"/>
        <v>44.409000000000006</v>
      </c>
      <c r="Q34" s="69">
        <f t="shared" si="11"/>
        <v>48.47</v>
      </c>
      <c r="R34" s="69">
        <f t="shared" si="12"/>
        <v>0</v>
      </c>
      <c r="S34" s="69">
        <f t="shared" si="12"/>
        <v>0</v>
      </c>
      <c r="T34" s="69">
        <f t="shared" si="12"/>
        <v>0</v>
      </c>
      <c r="U34" s="69">
        <f t="shared" si="12"/>
        <v>0</v>
      </c>
      <c r="AB34" s="51"/>
      <c r="AC34" s="51"/>
      <c r="AD34" s="51"/>
      <c r="AE34" s="51"/>
      <c r="AF34" s="51"/>
      <c r="AG34" s="51"/>
      <c r="AH34" s="51"/>
      <c r="AI34" s="51"/>
    </row>
    <row r="35" spans="1:35" s="64" customFormat="1" ht="13" x14ac:dyDescent="0.35">
      <c r="A35" s="13">
        <f>G8</f>
        <v>5</v>
      </c>
      <c r="B35" s="15">
        <v>131</v>
      </c>
      <c r="C35" s="69">
        <f t="shared" si="6"/>
        <v>248.89999999999998</v>
      </c>
      <c r="D35" s="69">
        <f t="shared" si="7"/>
        <v>123.34973099999999</v>
      </c>
      <c r="E35" s="69">
        <f t="shared" si="8"/>
        <v>35.359520000000003</v>
      </c>
      <c r="F35" s="69">
        <f t="shared" si="9"/>
        <v>8.8833982000000002</v>
      </c>
      <c r="G35" s="69">
        <f t="shared" si="10"/>
        <v>2.6200000000000001E-2</v>
      </c>
      <c r="H35" s="69">
        <f t="shared" si="10"/>
        <v>0.17291999999999999</v>
      </c>
      <c r="I35" s="69">
        <f t="shared" si="10"/>
        <v>6.5500000000000003E-2</v>
      </c>
      <c r="J35" s="69">
        <f t="shared" si="10"/>
        <v>1.3100000000000002E-3</v>
      </c>
      <c r="K35" s="69">
        <f t="shared" si="10"/>
        <v>6.5500000000000003E-3</v>
      </c>
      <c r="L35" s="69">
        <f t="shared" si="10"/>
        <v>2.6200000000000001E-2</v>
      </c>
      <c r="M35" s="69">
        <f t="shared" si="10"/>
        <v>3.9299999999999995E-2</v>
      </c>
      <c r="N35" s="69">
        <f t="shared" si="10"/>
        <v>0</v>
      </c>
      <c r="O35" s="69">
        <f t="shared" si="10"/>
        <v>0</v>
      </c>
      <c r="P35" s="69">
        <f t="shared" si="10"/>
        <v>44.409000000000006</v>
      </c>
      <c r="Q35" s="69">
        <f t="shared" si="11"/>
        <v>48.47</v>
      </c>
      <c r="R35" s="69">
        <f t="shared" si="12"/>
        <v>0</v>
      </c>
      <c r="S35" s="69">
        <f t="shared" si="12"/>
        <v>0</v>
      </c>
      <c r="T35" s="69">
        <f t="shared" si="12"/>
        <v>0</v>
      </c>
      <c r="U35" s="69">
        <f t="shared" si="12"/>
        <v>0</v>
      </c>
      <c r="AB35" s="51"/>
      <c r="AC35" s="51"/>
      <c r="AD35" s="51"/>
      <c r="AE35" s="51"/>
      <c r="AF35" s="51"/>
      <c r="AG35" s="51"/>
      <c r="AH35" s="51"/>
      <c r="AI35" s="51"/>
    </row>
    <row r="36" spans="1:35" s="64" customFormat="1" ht="13" x14ac:dyDescent="0.35">
      <c r="A36" s="13">
        <f>H8</f>
        <v>6</v>
      </c>
      <c r="B36" s="15">
        <v>131</v>
      </c>
      <c r="C36" s="69">
        <f t="shared" si="6"/>
        <v>248.89999999999998</v>
      </c>
      <c r="D36" s="69">
        <f t="shared" si="7"/>
        <v>123.34973099999999</v>
      </c>
      <c r="E36" s="69">
        <f t="shared" si="8"/>
        <v>35.359520000000003</v>
      </c>
      <c r="F36" s="69">
        <f t="shared" si="9"/>
        <v>8.8833982000000002</v>
      </c>
      <c r="G36" s="69">
        <f t="shared" si="10"/>
        <v>2.6200000000000001E-2</v>
      </c>
      <c r="H36" s="69">
        <f t="shared" si="10"/>
        <v>0.17291999999999999</v>
      </c>
      <c r="I36" s="69">
        <f t="shared" si="10"/>
        <v>6.5500000000000003E-2</v>
      </c>
      <c r="J36" s="69">
        <f t="shared" si="10"/>
        <v>1.3100000000000002E-3</v>
      </c>
      <c r="K36" s="69">
        <f t="shared" si="10"/>
        <v>6.5500000000000003E-3</v>
      </c>
      <c r="L36" s="69">
        <f t="shared" si="10"/>
        <v>2.6200000000000001E-2</v>
      </c>
      <c r="M36" s="69">
        <f t="shared" si="10"/>
        <v>3.9299999999999995E-2</v>
      </c>
      <c r="N36" s="69">
        <f t="shared" si="10"/>
        <v>0</v>
      </c>
      <c r="O36" s="69">
        <f t="shared" si="10"/>
        <v>0</v>
      </c>
      <c r="P36" s="69">
        <f t="shared" si="10"/>
        <v>44.409000000000006</v>
      </c>
      <c r="Q36" s="69">
        <f t="shared" si="11"/>
        <v>48.47</v>
      </c>
      <c r="R36" s="69">
        <f t="shared" si="12"/>
        <v>0</v>
      </c>
      <c r="S36" s="69">
        <f t="shared" si="12"/>
        <v>0</v>
      </c>
      <c r="T36" s="69">
        <f t="shared" si="12"/>
        <v>0</v>
      </c>
      <c r="U36" s="69">
        <f t="shared" si="12"/>
        <v>0</v>
      </c>
      <c r="AB36" s="51"/>
      <c r="AC36" s="51"/>
      <c r="AD36" s="51"/>
      <c r="AE36" s="51"/>
      <c r="AF36" s="51"/>
      <c r="AG36" s="51"/>
      <c r="AH36" s="51"/>
      <c r="AI36" s="51"/>
    </row>
    <row r="37" spans="1:35" s="64" customFormat="1" ht="13" x14ac:dyDescent="0.35">
      <c r="A37" s="13">
        <f>I8</f>
        <v>7</v>
      </c>
      <c r="B37" s="15">
        <v>131</v>
      </c>
      <c r="C37" s="69">
        <f t="shared" si="6"/>
        <v>248.89999999999998</v>
      </c>
      <c r="D37" s="69">
        <f t="shared" si="7"/>
        <v>123.34973099999999</v>
      </c>
      <c r="E37" s="69">
        <f t="shared" si="8"/>
        <v>35.359520000000003</v>
      </c>
      <c r="F37" s="69">
        <f t="shared" si="9"/>
        <v>8.8833982000000002</v>
      </c>
      <c r="G37" s="69">
        <f t="shared" si="10"/>
        <v>2.6200000000000001E-2</v>
      </c>
      <c r="H37" s="69">
        <f t="shared" si="10"/>
        <v>0.17291999999999999</v>
      </c>
      <c r="I37" s="69">
        <f t="shared" si="10"/>
        <v>6.5500000000000003E-2</v>
      </c>
      <c r="J37" s="69">
        <f t="shared" si="10"/>
        <v>1.3100000000000002E-3</v>
      </c>
      <c r="K37" s="69">
        <f t="shared" si="10"/>
        <v>6.5500000000000003E-3</v>
      </c>
      <c r="L37" s="69">
        <f t="shared" si="10"/>
        <v>2.6200000000000001E-2</v>
      </c>
      <c r="M37" s="69">
        <f t="shared" si="10"/>
        <v>3.9299999999999995E-2</v>
      </c>
      <c r="N37" s="69">
        <f t="shared" si="10"/>
        <v>0</v>
      </c>
      <c r="O37" s="69">
        <f t="shared" si="10"/>
        <v>0</v>
      </c>
      <c r="P37" s="69">
        <f t="shared" si="10"/>
        <v>44.409000000000006</v>
      </c>
      <c r="Q37" s="69">
        <f t="shared" si="11"/>
        <v>48.47</v>
      </c>
      <c r="R37" s="69">
        <f t="shared" si="12"/>
        <v>0</v>
      </c>
      <c r="S37" s="69">
        <f t="shared" si="12"/>
        <v>0</v>
      </c>
      <c r="T37" s="69">
        <f t="shared" si="12"/>
        <v>0</v>
      </c>
      <c r="U37" s="69">
        <f t="shared" si="12"/>
        <v>0</v>
      </c>
      <c r="AB37" s="51"/>
      <c r="AC37" s="51"/>
      <c r="AD37" s="51"/>
      <c r="AE37" s="51"/>
      <c r="AF37" s="51"/>
      <c r="AG37" s="51"/>
      <c r="AH37" s="51"/>
      <c r="AI37" s="51"/>
    </row>
    <row r="38" spans="1:35" s="64" customFormat="1" ht="13" x14ac:dyDescent="0.35">
      <c r="A38" s="13">
        <f>J8</f>
        <v>8</v>
      </c>
      <c r="B38" s="15">
        <v>131</v>
      </c>
      <c r="C38" s="69">
        <f t="shared" si="6"/>
        <v>248.89999999999998</v>
      </c>
      <c r="D38" s="69">
        <f t="shared" si="7"/>
        <v>123.34973099999999</v>
      </c>
      <c r="E38" s="69">
        <f t="shared" si="8"/>
        <v>35.359520000000003</v>
      </c>
      <c r="F38" s="69">
        <f t="shared" si="9"/>
        <v>8.8833982000000002</v>
      </c>
      <c r="G38" s="69">
        <f t="shared" si="10"/>
        <v>2.6200000000000001E-2</v>
      </c>
      <c r="H38" s="69">
        <f t="shared" si="10"/>
        <v>0.17291999999999999</v>
      </c>
      <c r="I38" s="69">
        <f t="shared" si="10"/>
        <v>6.5500000000000003E-2</v>
      </c>
      <c r="J38" s="69">
        <f t="shared" si="10"/>
        <v>1.3100000000000002E-3</v>
      </c>
      <c r="K38" s="69">
        <f t="shared" si="10"/>
        <v>6.5500000000000003E-3</v>
      </c>
      <c r="L38" s="69">
        <f t="shared" si="10"/>
        <v>2.6200000000000001E-2</v>
      </c>
      <c r="M38" s="69">
        <f t="shared" si="10"/>
        <v>3.9299999999999995E-2</v>
      </c>
      <c r="N38" s="69">
        <f t="shared" si="10"/>
        <v>0</v>
      </c>
      <c r="O38" s="69">
        <f t="shared" si="10"/>
        <v>0</v>
      </c>
      <c r="P38" s="69">
        <f t="shared" si="10"/>
        <v>44.409000000000006</v>
      </c>
      <c r="Q38" s="69">
        <f t="shared" si="11"/>
        <v>48.47</v>
      </c>
      <c r="R38" s="69">
        <f t="shared" si="12"/>
        <v>0</v>
      </c>
      <c r="S38" s="69">
        <f t="shared" si="12"/>
        <v>0</v>
      </c>
      <c r="T38" s="69">
        <f t="shared" si="12"/>
        <v>0</v>
      </c>
      <c r="U38" s="69">
        <f t="shared" si="12"/>
        <v>0</v>
      </c>
      <c r="AB38" s="51"/>
      <c r="AC38" s="51"/>
      <c r="AD38" s="51"/>
      <c r="AE38" s="51"/>
      <c r="AF38" s="51"/>
      <c r="AG38" s="51"/>
      <c r="AH38" s="51"/>
      <c r="AI38" s="51"/>
    </row>
    <row r="39" spans="1:35" s="64" customFormat="1" ht="13" x14ac:dyDescent="0.35">
      <c r="A39" s="13">
        <f>K8</f>
        <v>9</v>
      </c>
      <c r="B39" s="15">
        <v>131</v>
      </c>
      <c r="C39" s="69">
        <f t="shared" si="6"/>
        <v>248.89999999999998</v>
      </c>
      <c r="D39" s="69">
        <f t="shared" si="7"/>
        <v>123.34973099999999</v>
      </c>
      <c r="E39" s="69">
        <f t="shared" si="8"/>
        <v>35.359520000000003</v>
      </c>
      <c r="F39" s="69">
        <f t="shared" si="9"/>
        <v>8.8833982000000002</v>
      </c>
      <c r="G39" s="69">
        <f t="shared" si="10"/>
        <v>2.6200000000000001E-2</v>
      </c>
      <c r="H39" s="69">
        <f t="shared" si="10"/>
        <v>0.17291999999999999</v>
      </c>
      <c r="I39" s="69">
        <f t="shared" si="10"/>
        <v>6.5500000000000003E-2</v>
      </c>
      <c r="J39" s="69">
        <f t="shared" si="10"/>
        <v>1.3100000000000002E-3</v>
      </c>
      <c r="K39" s="69">
        <f t="shared" si="10"/>
        <v>6.5500000000000003E-3</v>
      </c>
      <c r="L39" s="69">
        <f t="shared" si="10"/>
        <v>2.6200000000000001E-2</v>
      </c>
      <c r="M39" s="69">
        <f t="shared" si="10"/>
        <v>3.9299999999999995E-2</v>
      </c>
      <c r="N39" s="69">
        <f t="shared" si="10"/>
        <v>0</v>
      </c>
      <c r="O39" s="69">
        <f t="shared" si="10"/>
        <v>0</v>
      </c>
      <c r="P39" s="69">
        <f t="shared" si="10"/>
        <v>44.409000000000006</v>
      </c>
      <c r="Q39" s="69">
        <f t="shared" si="11"/>
        <v>48.47</v>
      </c>
      <c r="R39" s="69">
        <f t="shared" si="12"/>
        <v>0</v>
      </c>
      <c r="S39" s="69">
        <f t="shared" si="12"/>
        <v>0</v>
      </c>
      <c r="T39" s="69">
        <f t="shared" si="12"/>
        <v>0</v>
      </c>
      <c r="U39" s="69">
        <f t="shared" si="12"/>
        <v>0</v>
      </c>
      <c r="AB39" s="51"/>
      <c r="AC39" s="51"/>
      <c r="AD39" s="51"/>
      <c r="AE39" s="51"/>
      <c r="AF39" s="51"/>
      <c r="AG39" s="51"/>
      <c r="AH39" s="51"/>
      <c r="AI39" s="51"/>
    </row>
    <row r="40" spans="1:35" s="64" customFormat="1" ht="13" x14ac:dyDescent="0.35">
      <c r="A40" s="13">
        <f>L8</f>
        <v>10</v>
      </c>
      <c r="B40" s="15">
        <v>131</v>
      </c>
      <c r="C40" s="69">
        <f t="shared" si="6"/>
        <v>248.89999999999998</v>
      </c>
      <c r="D40" s="69">
        <f t="shared" si="7"/>
        <v>123.34973099999999</v>
      </c>
      <c r="E40" s="69">
        <f t="shared" si="8"/>
        <v>35.359520000000003</v>
      </c>
      <c r="F40" s="69">
        <f t="shared" si="9"/>
        <v>8.8833982000000002</v>
      </c>
      <c r="G40" s="69">
        <f t="shared" si="10"/>
        <v>2.6200000000000001E-2</v>
      </c>
      <c r="H40" s="69">
        <f t="shared" si="10"/>
        <v>0.17291999999999999</v>
      </c>
      <c r="I40" s="69">
        <f t="shared" si="10"/>
        <v>6.5500000000000003E-2</v>
      </c>
      <c r="J40" s="69">
        <f t="shared" si="10"/>
        <v>1.3100000000000002E-3</v>
      </c>
      <c r="K40" s="69">
        <f t="shared" si="10"/>
        <v>6.5500000000000003E-3</v>
      </c>
      <c r="L40" s="69">
        <f t="shared" si="10"/>
        <v>2.6200000000000001E-2</v>
      </c>
      <c r="M40" s="69">
        <f t="shared" si="10"/>
        <v>3.9299999999999995E-2</v>
      </c>
      <c r="N40" s="69">
        <f t="shared" si="10"/>
        <v>0</v>
      </c>
      <c r="O40" s="69">
        <f t="shared" si="10"/>
        <v>0</v>
      </c>
      <c r="P40" s="69">
        <f t="shared" si="10"/>
        <v>44.409000000000006</v>
      </c>
      <c r="Q40" s="69">
        <f t="shared" si="11"/>
        <v>48.47</v>
      </c>
      <c r="R40" s="69">
        <f t="shared" si="12"/>
        <v>0</v>
      </c>
      <c r="S40" s="69">
        <f t="shared" si="12"/>
        <v>0</v>
      </c>
      <c r="T40" s="69">
        <f t="shared" si="12"/>
        <v>0</v>
      </c>
      <c r="U40" s="69">
        <f t="shared" si="12"/>
        <v>0</v>
      </c>
      <c r="AB40" s="51"/>
      <c r="AC40" s="51"/>
      <c r="AD40" s="51"/>
      <c r="AE40" s="51"/>
      <c r="AF40" s="51"/>
      <c r="AG40" s="51"/>
      <c r="AH40" s="51"/>
      <c r="AI40" s="51"/>
    </row>
    <row r="41" spans="1:35" s="64" customFormat="1" ht="13" x14ac:dyDescent="0.35">
      <c r="A41" s="13">
        <f>M8</f>
        <v>11</v>
      </c>
      <c r="B41" s="15">
        <v>131</v>
      </c>
      <c r="C41" s="69">
        <f t="shared" si="6"/>
        <v>248.89999999999998</v>
      </c>
      <c r="D41" s="69">
        <f t="shared" si="7"/>
        <v>123.34973099999999</v>
      </c>
      <c r="E41" s="69">
        <f t="shared" si="8"/>
        <v>35.359520000000003</v>
      </c>
      <c r="F41" s="69">
        <f t="shared" si="9"/>
        <v>8.8833982000000002</v>
      </c>
      <c r="G41" s="69">
        <f t="shared" si="10"/>
        <v>2.6200000000000001E-2</v>
      </c>
      <c r="H41" s="69">
        <f t="shared" si="10"/>
        <v>0.17291999999999999</v>
      </c>
      <c r="I41" s="69">
        <f t="shared" si="10"/>
        <v>6.5500000000000003E-2</v>
      </c>
      <c r="J41" s="69">
        <f t="shared" si="10"/>
        <v>1.3100000000000002E-3</v>
      </c>
      <c r="K41" s="69">
        <f t="shared" si="10"/>
        <v>6.5500000000000003E-3</v>
      </c>
      <c r="L41" s="69">
        <f t="shared" si="10"/>
        <v>2.6200000000000001E-2</v>
      </c>
      <c r="M41" s="69">
        <f t="shared" si="10"/>
        <v>3.9299999999999995E-2</v>
      </c>
      <c r="N41" s="69">
        <f t="shared" si="10"/>
        <v>0</v>
      </c>
      <c r="O41" s="69">
        <f t="shared" si="10"/>
        <v>0</v>
      </c>
      <c r="P41" s="69">
        <f t="shared" si="10"/>
        <v>44.409000000000006</v>
      </c>
      <c r="Q41" s="69">
        <f t="shared" si="11"/>
        <v>48.47</v>
      </c>
      <c r="R41" s="69">
        <f t="shared" si="12"/>
        <v>0</v>
      </c>
      <c r="S41" s="69">
        <f t="shared" si="12"/>
        <v>0</v>
      </c>
      <c r="T41" s="69">
        <f t="shared" si="12"/>
        <v>0</v>
      </c>
      <c r="U41" s="69">
        <f t="shared" si="12"/>
        <v>0</v>
      </c>
      <c r="AB41" s="51"/>
      <c r="AC41" s="51"/>
      <c r="AD41" s="51"/>
      <c r="AE41" s="51"/>
      <c r="AF41" s="51"/>
      <c r="AG41" s="51"/>
      <c r="AH41" s="51"/>
      <c r="AI41" s="51"/>
    </row>
    <row r="42" spans="1:35" s="64" customFormat="1" ht="13" x14ac:dyDescent="0.35">
      <c r="A42" s="13">
        <f>N8</f>
        <v>12</v>
      </c>
      <c r="B42" s="15">
        <v>131</v>
      </c>
      <c r="C42" s="69">
        <f t="shared" si="6"/>
        <v>248.89999999999998</v>
      </c>
      <c r="D42" s="69">
        <f t="shared" si="7"/>
        <v>123.34973099999999</v>
      </c>
      <c r="E42" s="69">
        <f t="shared" si="8"/>
        <v>35.359520000000003</v>
      </c>
      <c r="F42" s="69">
        <f t="shared" si="9"/>
        <v>8.8833982000000002</v>
      </c>
      <c r="G42" s="69">
        <f t="shared" si="10"/>
        <v>2.6200000000000001E-2</v>
      </c>
      <c r="H42" s="69">
        <f t="shared" si="10"/>
        <v>0.17291999999999999</v>
      </c>
      <c r="I42" s="69">
        <f t="shared" si="10"/>
        <v>6.5500000000000003E-2</v>
      </c>
      <c r="J42" s="69">
        <f t="shared" si="10"/>
        <v>1.3100000000000002E-3</v>
      </c>
      <c r="K42" s="69">
        <f t="shared" si="10"/>
        <v>6.5500000000000003E-3</v>
      </c>
      <c r="L42" s="69">
        <f t="shared" si="10"/>
        <v>2.6200000000000001E-2</v>
      </c>
      <c r="M42" s="69">
        <f t="shared" si="10"/>
        <v>3.9299999999999995E-2</v>
      </c>
      <c r="N42" s="69">
        <f t="shared" si="10"/>
        <v>0</v>
      </c>
      <c r="O42" s="69">
        <f t="shared" si="10"/>
        <v>0</v>
      </c>
      <c r="P42" s="69">
        <f t="shared" si="10"/>
        <v>44.409000000000006</v>
      </c>
      <c r="Q42" s="69">
        <f t="shared" si="11"/>
        <v>48.47</v>
      </c>
      <c r="R42" s="69">
        <f t="shared" si="12"/>
        <v>0</v>
      </c>
      <c r="S42" s="69">
        <f t="shared" si="12"/>
        <v>0</v>
      </c>
      <c r="T42" s="69">
        <f t="shared" si="12"/>
        <v>0</v>
      </c>
      <c r="U42" s="69">
        <f t="shared" si="12"/>
        <v>0</v>
      </c>
      <c r="AB42" s="51"/>
      <c r="AC42" s="51"/>
      <c r="AD42" s="51"/>
      <c r="AE42" s="51"/>
      <c r="AF42" s="51"/>
      <c r="AG42" s="51"/>
      <c r="AH42" s="51"/>
      <c r="AI42" s="51"/>
    </row>
    <row r="43" spans="1:35" s="64" customFormat="1" ht="13" x14ac:dyDescent="0.35">
      <c r="A43" s="13">
        <f>O8</f>
        <v>13</v>
      </c>
      <c r="B43" s="15">
        <v>131</v>
      </c>
      <c r="C43" s="69">
        <f t="shared" si="6"/>
        <v>248.89999999999998</v>
      </c>
      <c r="D43" s="69">
        <f t="shared" si="7"/>
        <v>123.34973099999999</v>
      </c>
      <c r="E43" s="69">
        <f t="shared" si="8"/>
        <v>35.359520000000003</v>
      </c>
      <c r="F43" s="69">
        <f t="shared" si="9"/>
        <v>8.8833982000000002</v>
      </c>
      <c r="G43" s="69">
        <f t="shared" si="10"/>
        <v>2.6200000000000001E-2</v>
      </c>
      <c r="H43" s="69">
        <f t="shared" si="10"/>
        <v>0.17291999999999999</v>
      </c>
      <c r="I43" s="69">
        <f t="shared" si="10"/>
        <v>6.5500000000000003E-2</v>
      </c>
      <c r="J43" s="69">
        <f t="shared" si="10"/>
        <v>1.3100000000000002E-3</v>
      </c>
      <c r="K43" s="69">
        <f t="shared" si="10"/>
        <v>6.5500000000000003E-3</v>
      </c>
      <c r="L43" s="69">
        <f t="shared" si="10"/>
        <v>2.6200000000000001E-2</v>
      </c>
      <c r="M43" s="69">
        <f t="shared" si="10"/>
        <v>3.9299999999999995E-2</v>
      </c>
      <c r="N43" s="69">
        <f t="shared" si="10"/>
        <v>0</v>
      </c>
      <c r="O43" s="69">
        <f t="shared" si="10"/>
        <v>0</v>
      </c>
      <c r="P43" s="69">
        <f t="shared" si="10"/>
        <v>44.409000000000006</v>
      </c>
      <c r="Q43" s="69">
        <f t="shared" si="11"/>
        <v>48.47</v>
      </c>
      <c r="R43" s="69">
        <f t="shared" si="12"/>
        <v>0</v>
      </c>
      <c r="S43" s="69">
        <f t="shared" si="12"/>
        <v>0</v>
      </c>
      <c r="T43" s="69">
        <f t="shared" si="12"/>
        <v>0</v>
      </c>
      <c r="U43" s="69">
        <f t="shared" si="12"/>
        <v>0</v>
      </c>
      <c r="AB43" s="51"/>
      <c r="AC43" s="51"/>
      <c r="AD43" s="51"/>
      <c r="AE43" s="51"/>
      <c r="AF43" s="51"/>
      <c r="AG43" s="51"/>
      <c r="AH43" s="51"/>
      <c r="AI43" s="51"/>
    </row>
    <row r="44" spans="1:35" s="64" customFormat="1" ht="13" x14ac:dyDescent="0.35">
      <c r="A44" s="13">
        <f>P8</f>
        <v>14</v>
      </c>
      <c r="B44" s="15">
        <v>131</v>
      </c>
      <c r="C44" s="69">
        <f t="shared" si="6"/>
        <v>248.89999999999998</v>
      </c>
      <c r="D44" s="69">
        <f t="shared" si="7"/>
        <v>123.34973099999999</v>
      </c>
      <c r="E44" s="69">
        <f t="shared" si="8"/>
        <v>35.359520000000003</v>
      </c>
      <c r="F44" s="69">
        <f t="shared" si="9"/>
        <v>8.8833982000000002</v>
      </c>
      <c r="G44" s="69">
        <f t="shared" si="10"/>
        <v>2.6200000000000001E-2</v>
      </c>
      <c r="H44" s="69">
        <f t="shared" si="10"/>
        <v>0.17291999999999999</v>
      </c>
      <c r="I44" s="69">
        <f t="shared" si="10"/>
        <v>6.5500000000000003E-2</v>
      </c>
      <c r="J44" s="69">
        <f t="shared" si="10"/>
        <v>1.3100000000000002E-3</v>
      </c>
      <c r="K44" s="69">
        <f t="shared" si="10"/>
        <v>6.5500000000000003E-3</v>
      </c>
      <c r="L44" s="69">
        <f t="shared" si="10"/>
        <v>2.6200000000000001E-2</v>
      </c>
      <c r="M44" s="69">
        <f t="shared" si="10"/>
        <v>3.9299999999999995E-2</v>
      </c>
      <c r="N44" s="69">
        <f t="shared" si="10"/>
        <v>0</v>
      </c>
      <c r="O44" s="69">
        <f t="shared" si="10"/>
        <v>0</v>
      </c>
      <c r="P44" s="69">
        <f t="shared" si="10"/>
        <v>44.409000000000006</v>
      </c>
      <c r="Q44" s="69">
        <f t="shared" si="11"/>
        <v>48.47</v>
      </c>
      <c r="R44" s="69">
        <f t="shared" si="12"/>
        <v>0</v>
      </c>
      <c r="S44" s="69">
        <f t="shared" si="12"/>
        <v>0</v>
      </c>
      <c r="T44" s="69">
        <f t="shared" si="12"/>
        <v>0</v>
      </c>
      <c r="U44" s="69">
        <f t="shared" si="12"/>
        <v>0</v>
      </c>
      <c r="AB44" s="51"/>
      <c r="AC44" s="51"/>
      <c r="AD44" s="51"/>
      <c r="AE44" s="51"/>
      <c r="AF44" s="51"/>
      <c r="AG44" s="51"/>
      <c r="AH44" s="51"/>
      <c r="AI44" s="51"/>
    </row>
    <row r="45" spans="1:35" s="64" customFormat="1" ht="13" x14ac:dyDescent="0.35">
      <c r="A45" s="13">
        <f>Q8</f>
        <v>21</v>
      </c>
      <c r="B45" s="15">
        <v>131</v>
      </c>
      <c r="C45" s="69">
        <f t="shared" si="6"/>
        <v>248.89999999999998</v>
      </c>
      <c r="D45" s="69">
        <f t="shared" si="7"/>
        <v>123.34973099999999</v>
      </c>
      <c r="E45" s="69">
        <f t="shared" si="8"/>
        <v>35.359520000000003</v>
      </c>
      <c r="F45" s="69">
        <f t="shared" si="9"/>
        <v>8.8833982000000002</v>
      </c>
      <c r="G45" s="69">
        <f t="shared" si="10"/>
        <v>2.6200000000000001E-2</v>
      </c>
      <c r="H45" s="69">
        <f t="shared" si="10"/>
        <v>0.17291999999999999</v>
      </c>
      <c r="I45" s="69">
        <f t="shared" si="10"/>
        <v>6.5500000000000003E-2</v>
      </c>
      <c r="J45" s="69">
        <f t="shared" si="10"/>
        <v>1.3100000000000002E-3</v>
      </c>
      <c r="K45" s="69">
        <f t="shared" si="10"/>
        <v>6.5500000000000003E-3</v>
      </c>
      <c r="L45" s="69">
        <f t="shared" si="10"/>
        <v>2.6200000000000001E-2</v>
      </c>
      <c r="M45" s="69">
        <f t="shared" si="10"/>
        <v>3.9299999999999995E-2</v>
      </c>
      <c r="N45" s="69">
        <f t="shared" si="10"/>
        <v>0</v>
      </c>
      <c r="O45" s="69">
        <f t="shared" si="10"/>
        <v>0</v>
      </c>
      <c r="P45" s="69">
        <f t="shared" si="10"/>
        <v>44.409000000000006</v>
      </c>
      <c r="Q45" s="69">
        <f t="shared" si="11"/>
        <v>48.47</v>
      </c>
      <c r="R45" s="69">
        <f t="shared" si="12"/>
        <v>0</v>
      </c>
      <c r="S45" s="69">
        <f t="shared" si="12"/>
        <v>0</v>
      </c>
      <c r="T45" s="69">
        <f t="shared" si="12"/>
        <v>0</v>
      </c>
      <c r="U45" s="69">
        <f t="shared" si="12"/>
        <v>0</v>
      </c>
      <c r="AB45" s="51"/>
      <c r="AC45" s="51"/>
      <c r="AD45" s="51"/>
      <c r="AE45" s="51"/>
      <c r="AF45" s="51"/>
      <c r="AG45" s="51"/>
      <c r="AH45" s="51"/>
      <c r="AI45" s="51"/>
    </row>
    <row r="46" spans="1:35" s="64" customFormat="1" ht="13" x14ac:dyDescent="0.35">
      <c r="A46" s="13">
        <f>R8</f>
        <v>22</v>
      </c>
      <c r="B46" s="15">
        <v>131</v>
      </c>
      <c r="C46" s="69">
        <f t="shared" si="6"/>
        <v>248.89999999999998</v>
      </c>
      <c r="D46" s="69">
        <f t="shared" si="7"/>
        <v>123.34973099999999</v>
      </c>
      <c r="E46" s="69">
        <f t="shared" si="8"/>
        <v>35.359520000000003</v>
      </c>
      <c r="F46" s="69">
        <f t="shared" si="9"/>
        <v>8.8833982000000002</v>
      </c>
      <c r="G46" s="69">
        <f t="shared" si="10"/>
        <v>2.6200000000000001E-2</v>
      </c>
      <c r="H46" s="69">
        <f t="shared" si="10"/>
        <v>0.17291999999999999</v>
      </c>
      <c r="I46" s="69">
        <f t="shared" si="10"/>
        <v>6.5500000000000003E-2</v>
      </c>
      <c r="J46" s="69">
        <f t="shared" si="10"/>
        <v>1.3100000000000002E-3</v>
      </c>
      <c r="K46" s="69">
        <f t="shared" si="10"/>
        <v>6.5500000000000003E-3</v>
      </c>
      <c r="L46" s="69">
        <f t="shared" si="10"/>
        <v>2.6200000000000001E-2</v>
      </c>
      <c r="M46" s="69">
        <f t="shared" si="10"/>
        <v>3.9299999999999995E-2</v>
      </c>
      <c r="N46" s="69">
        <f t="shared" si="10"/>
        <v>0</v>
      </c>
      <c r="O46" s="69">
        <f t="shared" si="10"/>
        <v>0</v>
      </c>
      <c r="P46" s="69">
        <f t="shared" si="10"/>
        <v>44.409000000000006</v>
      </c>
      <c r="Q46" s="69">
        <f t="shared" si="11"/>
        <v>48.47</v>
      </c>
      <c r="R46" s="69">
        <f t="shared" si="12"/>
        <v>0</v>
      </c>
      <c r="S46" s="69">
        <f t="shared" si="12"/>
        <v>0</v>
      </c>
      <c r="T46" s="69">
        <f t="shared" si="12"/>
        <v>0</v>
      </c>
      <c r="U46" s="69">
        <f t="shared" si="12"/>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21</v>
      </c>
      <c r="Q57" s="8">
        <f t="shared" si="13"/>
        <v>22</v>
      </c>
      <c r="R57" s="8">
        <f t="shared" si="13"/>
        <v>0</v>
      </c>
      <c r="S57" s="8">
        <f t="shared" si="13"/>
        <v>0</v>
      </c>
      <c r="T57" s="8">
        <f t="shared" si="13"/>
        <v>0</v>
      </c>
      <c r="U57" s="8">
        <f t="shared" si="13"/>
        <v>0</v>
      </c>
    </row>
    <row r="58" spans="1:35" s="19" customFormat="1" ht="13" x14ac:dyDescent="0.35">
      <c r="A58" s="72" t="s">
        <v>133</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91" t="s">
        <v>129</v>
      </c>
      <c r="B59" s="68">
        <f>VLOOKUP(C$14,Table24[],5,FALSE)</f>
        <v>6.2</v>
      </c>
      <c r="C59" s="68">
        <f>VLOOKUP(D$14,Table24[],5,FALSE)</f>
        <v>6.2</v>
      </c>
      <c r="D59" s="68">
        <f>VLOOKUP(E$14,Table24[],5,FALSE)</f>
        <v>6.2</v>
      </c>
      <c r="E59" s="68">
        <f>VLOOKUP(F$14,Table24[],5,FALSE)</f>
        <v>6.2</v>
      </c>
      <c r="F59" s="68">
        <f>VLOOKUP(G$14,Table24[],5,FALSE)</f>
        <v>6.2</v>
      </c>
      <c r="G59" s="68">
        <f>VLOOKUP(H$14,Table24[],5,FALSE)</f>
        <v>6.2</v>
      </c>
      <c r="H59" s="68">
        <f>VLOOKUP(I$14,Table24[],5,FALSE)</f>
        <v>6.2</v>
      </c>
      <c r="I59" s="68">
        <f>VLOOKUP(J$14,Table24[],5,FALSE)</f>
        <v>6.2</v>
      </c>
      <c r="J59" s="68">
        <f>VLOOKUP(K$14,Table24[],5,FALSE)</f>
        <v>6.2</v>
      </c>
      <c r="K59" s="68">
        <f>VLOOKUP(L$14,Table24[],5,FALSE)</f>
        <v>6.2</v>
      </c>
      <c r="L59" s="68">
        <f>VLOOKUP(M$14,Table24[],5,FALSE)</f>
        <v>6.2</v>
      </c>
      <c r="M59" s="68">
        <f>VLOOKUP(N$14,Table24[],5,FALSE)</f>
        <v>6.2</v>
      </c>
      <c r="N59" s="68">
        <f>VLOOKUP(O$14,Table24[],5,FALSE)</f>
        <v>6.2</v>
      </c>
      <c r="O59" s="68">
        <f>VLOOKUP(P$14,Table24[],5,FALSE)</f>
        <v>6.2</v>
      </c>
      <c r="P59" s="68">
        <f>VLOOKUP(Q$14,Table24[],5,FALSE)</f>
        <v>6.2</v>
      </c>
      <c r="Q59" s="68">
        <f>VLOOKUP(R$14,Table24[],5,FALSE)</f>
        <v>6.2</v>
      </c>
      <c r="R59" s="68" t="e">
        <f>VLOOKUP(S$14,Table24[],5,FALSE)</f>
        <v>#N/A</v>
      </c>
      <c r="S59" s="68" t="e">
        <f>VLOOKUP(T$14,Table24[],5,FALSE)</f>
        <v>#N/A</v>
      </c>
      <c r="T59" s="68" t="e">
        <f>VLOOKUP(U$14,Table24[],5,FALSE)</f>
        <v>#N/A</v>
      </c>
      <c r="U59" s="68" t="e">
        <f>VLOOKUP(V$14,Table24[],5,FALSE)</f>
        <v>#N/A</v>
      </c>
    </row>
    <row r="60" spans="1:35" s="19" customFormat="1" ht="13" x14ac:dyDescent="0.3">
      <c r="A60" s="91" t="s">
        <v>4</v>
      </c>
      <c r="B60" s="68">
        <f>C10</f>
        <v>5.9</v>
      </c>
      <c r="C60" s="68">
        <f t="shared" ref="C60:U60" si="14">D10</f>
        <v>5.9</v>
      </c>
      <c r="D60" s="68">
        <f t="shared" si="14"/>
        <v>5.8</v>
      </c>
      <c r="E60" s="68">
        <f t="shared" si="14"/>
        <v>5.9</v>
      </c>
      <c r="F60" s="68">
        <f t="shared" si="14"/>
        <v>5.7</v>
      </c>
      <c r="G60" s="68">
        <f t="shared" si="14"/>
        <v>6.1</v>
      </c>
      <c r="H60" s="68">
        <f t="shared" si="14"/>
        <v>5.7</v>
      </c>
      <c r="I60" s="68">
        <f t="shared" si="14"/>
        <v>5.8</v>
      </c>
      <c r="J60" s="68">
        <f t="shared" si="14"/>
        <v>5.9</v>
      </c>
      <c r="K60" s="68">
        <f t="shared" si="14"/>
        <v>5.8</v>
      </c>
      <c r="L60" s="68">
        <f t="shared" si="14"/>
        <v>5.8</v>
      </c>
      <c r="M60" s="68">
        <f t="shared" si="14"/>
        <v>5.5</v>
      </c>
      <c r="N60" s="68">
        <f t="shared" si="14"/>
        <v>5.8</v>
      </c>
      <c r="O60" s="68">
        <f t="shared" si="14"/>
        <v>5.7</v>
      </c>
      <c r="P60" s="68">
        <f t="shared" si="14"/>
        <v>6</v>
      </c>
      <c r="Q60" s="68">
        <f t="shared" si="14"/>
        <v>5.5</v>
      </c>
      <c r="R60" s="68">
        <f t="shared" si="14"/>
        <v>0</v>
      </c>
      <c r="S60" s="68">
        <f t="shared" si="14"/>
        <v>0</v>
      </c>
      <c r="T60" s="68">
        <f t="shared" si="14"/>
        <v>0</v>
      </c>
      <c r="U60" s="68">
        <f t="shared" si="14"/>
        <v>0</v>
      </c>
    </row>
    <row r="61" spans="1:35" s="19" customFormat="1" ht="13" x14ac:dyDescent="0.3">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f t="shared" si="15"/>
        <v>6</v>
      </c>
      <c r="R61" s="68" t="e">
        <f t="shared" si="15"/>
        <v>#N/A</v>
      </c>
      <c r="S61" s="68" t="e">
        <f t="shared" si="15"/>
        <v>#N/A</v>
      </c>
      <c r="T61" s="68" t="e">
        <f t="shared" si="15"/>
        <v>#N/A</v>
      </c>
      <c r="U61" s="68" t="e">
        <f t="shared" si="15"/>
        <v>#N/A</v>
      </c>
    </row>
    <row r="62" spans="1:35" s="19" customFormat="1" ht="13" x14ac:dyDescent="0.3">
      <c r="A62" s="91" t="s">
        <v>131</v>
      </c>
      <c r="B62" s="69">
        <f>B31</f>
        <v>131</v>
      </c>
      <c r="C62" s="69">
        <f>B32</f>
        <v>131</v>
      </c>
      <c r="D62" s="69">
        <f>B33</f>
        <v>131</v>
      </c>
      <c r="E62" s="69">
        <f>B34</f>
        <v>131</v>
      </c>
      <c r="F62" s="69">
        <f>B35</f>
        <v>131</v>
      </c>
      <c r="G62" s="69">
        <f>B36</f>
        <v>131</v>
      </c>
      <c r="H62" s="69">
        <f>B37</f>
        <v>131</v>
      </c>
      <c r="I62" s="69">
        <f>B38</f>
        <v>131</v>
      </c>
      <c r="J62" s="69">
        <f>B39</f>
        <v>131</v>
      </c>
      <c r="K62" s="69">
        <f>B40</f>
        <v>131</v>
      </c>
      <c r="L62" s="69">
        <f>B41</f>
        <v>131</v>
      </c>
      <c r="M62" s="69">
        <f>B42</f>
        <v>131</v>
      </c>
      <c r="N62" s="69">
        <f>B43</f>
        <v>131</v>
      </c>
      <c r="O62" s="69">
        <f>B44</f>
        <v>131</v>
      </c>
      <c r="P62" s="69">
        <f>B45</f>
        <v>131</v>
      </c>
      <c r="Q62" s="69">
        <f>B46</f>
        <v>131</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1.7999999999999989</v>
      </c>
      <c r="C64" s="69">
        <f t="shared" ref="C64:U64" si="17">(C59-C60)*C61</f>
        <v>1.7999999999999989</v>
      </c>
      <c r="D64" s="69">
        <f t="shared" si="17"/>
        <v>2.4000000000000021</v>
      </c>
      <c r="E64" s="69">
        <f t="shared" si="17"/>
        <v>1.7999999999999989</v>
      </c>
      <c r="F64" s="69">
        <f t="shared" si="17"/>
        <v>3</v>
      </c>
      <c r="G64" s="69">
        <f t="shared" si="17"/>
        <v>0.6000000000000032</v>
      </c>
      <c r="H64" s="69">
        <f t="shared" si="17"/>
        <v>3</v>
      </c>
      <c r="I64" s="69">
        <f t="shared" si="17"/>
        <v>2.4000000000000021</v>
      </c>
      <c r="J64" s="69">
        <f t="shared" si="17"/>
        <v>1.7999999999999989</v>
      </c>
      <c r="K64" s="69">
        <f t="shared" si="17"/>
        <v>2.4000000000000021</v>
      </c>
      <c r="L64" s="69">
        <f t="shared" si="17"/>
        <v>2.4000000000000021</v>
      </c>
      <c r="M64" s="69">
        <f t="shared" si="17"/>
        <v>4.2000000000000011</v>
      </c>
      <c r="N64" s="69">
        <f t="shared" si="17"/>
        <v>2.4000000000000021</v>
      </c>
      <c r="O64" s="69">
        <f t="shared" si="17"/>
        <v>3</v>
      </c>
      <c r="P64" s="69">
        <f t="shared" si="17"/>
        <v>1.2000000000000011</v>
      </c>
      <c r="Q64" s="69">
        <f t="shared" si="17"/>
        <v>4.2000000000000011</v>
      </c>
      <c r="R64" s="69" t="e">
        <f t="shared" si="17"/>
        <v>#N/A</v>
      </c>
      <c r="S64" s="69" t="e">
        <f t="shared" si="17"/>
        <v>#N/A</v>
      </c>
      <c r="T64" s="69" t="e">
        <f t="shared" si="17"/>
        <v>#N/A</v>
      </c>
      <c r="U64" s="69" t="e">
        <f t="shared" si="17"/>
        <v>#N/A</v>
      </c>
    </row>
    <row r="65" spans="1:21" s="19" customFormat="1" ht="52" x14ac:dyDescent="0.3">
      <c r="A65" s="92" t="s">
        <v>153</v>
      </c>
      <c r="B65" s="69">
        <f>B63-B64</f>
        <v>-1.7999999999999989</v>
      </c>
      <c r="C65" s="69">
        <f t="shared" ref="C65:U65" si="18">C63-C64</f>
        <v>-1.7999999999999989</v>
      </c>
      <c r="D65" s="69">
        <f t="shared" si="18"/>
        <v>-2.4000000000000021</v>
      </c>
      <c r="E65" s="69">
        <f t="shared" si="18"/>
        <v>-1.7999999999999989</v>
      </c>
      <c r="F65" s="69">
        <f t="shared" si="18"/>
        <v>-3</v>
      </c>
      <c r="G65" s="69">
        <f t="shared" si="18"/>
        <v>-0.6000000000000032</v>
      </c>
      <c r="H65" s="69">
        <f t="shared" si="18"/>
        <v>-3</v>
      </c>
      <c r="I65" s="69">
        <f t="shared" si="18"/>
        <v>-2.4000000000000021</v>
      </c>
      <c r="J65" s="69">
        <f t="shared" si="18"/>
        <v>-1.7999999999999989</v>
      </c>
      <c r="K65" s="69">
        <f t="shared" si="18"/>
        <v>-2.4000000000000021</v>
      </c>
      <c r="L65" s="69">
        <f t="shared" si="18"/>
        <v>-2.4000000000000021</v>
      </c>
      <c r="M65" s="69">
        <f t="shared" si="18"/>
        <v>-4.2000000000000011</v>
      </c>
      <c r="N65" s="69">
        <f t="shared" si="18"/>
        <v>-2.4000000000000021</v>
      </c>
      <c r="O65" s="69">
        <f t="shared" si="18"/>
        <v>-3</v>
      </c>
      <c r="P65" s="69">
        <f t="shared" si="18"/>
        <v>-1.2000000000000011</v>
      </c>
      <c r="Q65" s="69">
        <f t="shared" si="18"/>
        <v>-4.2000000000000011</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str">
        <f t="shared" si="19"/>
        <v>UNDER</v>
      </c>
      <c r="Q66" s="70" t="str">
        <f t="shared" si="19"/>
        <v>UNDER</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25" priority="43" operator="equal">
      <formula>"DECREASE"</formula>
    </cfRule>
    <cfRule type="cellIs" dxfId="124" priority="44" operator="equal">
      <formula>"INCREASE"</formula>
    </cfRule>
  </conditionalFormatting>
  <conditionalFormatting sqref="B62:U66 B31:B50">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3" sqref="F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00" t="s">
        <v>41</v>
      </c>
      <c r="B1" s="100"/>
      <c r="C1" s="122" t="str">
        <f>'Field data and Dairy Partners'!C1:D1</f>
        <v>PAN-021067</v>
      </c>
      <c r="D1" s="123"/>
      <c r="E1" s="73" t="s">
        <v>45</v>
      </c>
      <c r="F1" s="31">
        <f>'Field data and Dairy Partners'!F1</f>
        <v>49.4</v>
      </c>
      <c r="G1" s="101" t="s">
        <v>43</v>
      </c>
      <c r="H1" s="102"/>
      <c r="I1" s="98">
        <v>7.1</v>
      </c>
      <c r="J1" s="100" t="s">
        <v>149</v>
      </c>
      <c r="K1" s="100"/>
      <c r="L1" s="77">
        <v>101</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100" t="s">
        <v>84</v>
      </c>
      <c r="B2" s="100"/>
      <c r="C2" s="124" t="str">
        <f>'Field data and Dairy Partners'!C2:D2</f>
        <v>EPR/AB3891CX</v>
      </c>
      <c r="D2" s="125"/>
      <c r="E2" s="73" t="s">
        <v>106</v>
      </c>
      <c r="F2" s="76">
        <v>20502</v>
      </c>
      <c r="G2" s="120" t="s">
        <v>107</v>
      </c>
      <c r="H2" s="121"/>
      <c r="I2" s="98">
        <v>830</v>
      </c>
      <c r="J2" s="100" t="s">
        <v>154</v>
      </c>
      <c r="K2" s="100"/>
      <c r="L2" s="77">
        <v>7.0000000000000007E-2</v>
      </c>
      <c r="AB2" s="29" t="s">
        <v>56</v>
      </c>
      <c r="AC2" s="17"/>
      <c r="AD2" s="29" t="s">
        <v>70</v>
      </c>
      <c r="AE2" s="17"/>
      <c r="AF2" s="17"/>
      <c r="AG2" s="36" t="s">
        <v>76</v>
      </c>
      <c r="AH2" s="18"/>
      <c r="AI2" s="37" t="s">
        <v>123</v>
      </c>
      <c r="AJ2" s="38">
        <v>0</v>
      </c>
      <c r="AK2" s="39">
        <v>0</v>
      </c>
      <c r="AL2" s="10">
        <v>0</v>
      </c>
      <c r="AM2" s="11">
        <v>0</v>
      </c>
      <c r="AN2" s="11">
        <v>0</v>
      </c>
    </row>
    <row r="3" spans="1:41" ht="13" x14ac:dyDescent="0.25">
      <c r="A3" s="101" t="s">
        <v>42</v>
      </c>
      <c r="B3" s="102"/>
      <c r="C3" s="124" t="str">
        <f>'Field data and Dairy Partners'!C3:D3</f>
        <v>Mr Daniel &amp; Mrs Carys James</v>
      </c>
      <c r="D3" s="125"/>
      <c r="E3" s="73" t="s">
        <v>105</v>
      </c>
      <c r="F3" s="30" t="s">
        <v>78</v>
      </c>
      <c r="G3" s="100" t="s">
        <v>155</v>
      </c>
      <c r="H3" s="100"/>
      <c r="I3" s="98">
        <v>200</v>
      </c>
      <c r="J3" s="101" t="s">
        <v>150</v>
      </c>
      <c r="K3" s="102"/>
      <c r="L3" s="77">
        <f>(L1/(L2*10000))*100</f>
        <v>14.428571428571427</v>
      </c>
      <c r="AB3" s="29" t="s">
        <v>57</v>
      </c>
      <c r="AC3" s="17"/>
      <c r="AD3" s="29" t="s">
        <v>71</v>
      </c>
      <c r="AE3" s="17"/>
      <c r="AF3" s="17"/>
      <c r="AG3" s="36" t="s">
        <v>77</v>
      </c>
      <c r="AH3" s="18"/>
      <c r="AI3" s="40" t="s">
        <v>110</v>
      </c>
      <c r="AJ3" s="41">
        <v>1.7</v>
      </c>
      <c r="AK3" s="42">
        <v>6</v>
      </c>
      <c r="AL3" s="43">
        <v>1</v>
      </c>
      <c r="AM3" s="11">
        <v>6.2</v>
      </c>
      <c r="AN3" s="11" t="s">
        <v>109</v>
      </c>
    </row>
    <row r="4" spans="1:41" ht="13" x14ac:dyDescent="0.25">
      <c r="A4" s="100" t="s">
        <v>0</v>
      </c>
      <c r="B4" s="100"/>
      <c r="C4" s="122" t="str">
        <f>'Field data and Dairy Partners'!C4:D4</f>
        <v>Windy Hill Farm
Rhoshill, Cilgerran, Pembrokeshire. SA43 2TS</v>
      </c>
      <c r="D4" s="123"/>
      <c r="E4" s="74" t="s">
        <v>1</v>
      </c>
      <c r="F4" s="76" t="s">
        <v>164</v>
      </c>
      <c r="G4" s="101"/>
      <c r="H4" s="102"/>
      <c r="I4" s="31"/>
      <c r="J4" s="101"/>
      <c r="K4" s="102"/>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100" t="s">
        <v>47</v>
      </c>
      <c r="B5" s="100"/>
      <c r="C5" s="122" t="str">
        <f>'Field data and Dairy Partners'!C5:D5</f>
        <v>Bryan Burn</v>
      </c>
      <c r="D5" s="123"/>
      <c r="E5" s="73"/>
      <c r="F5" s="31"/>
      <c r="G5" s="101"/>
      <c r="H5" s="102"/>
      <c r="I5" s="31"/>
      <c r="J5" s="101"/>
      <c r="K5" s="102"/>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6" t="s">
        <v>63</v>
      </c>
      <c r="B7" s="10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100" t="s">
        <v>2</v>
      </c>
      <c r="B8" s="100"/>
      <c r="C8" s="52">
        <f>'Field data and Dairy Partners'!C8</f>
        <v>1</v>
      </c>
      <c r="D8" s="52">
        <f>'Field data and Dairy Partners'!D8</f>
        <v>2</v>
      </c>
      <c r="E8" s="52">
        <f>'Field data and Dairy Partners'!E8</f>
        <v>3</v>
      </c>
      <c r="F8" s="52">
        <f>'Field data and Dairy Partners'!F8</f>
        <v>4</v>
      </c>
      <c r="G8" s="52">
        <f>'Field data and Dairy Partners'!G8</f>
        <v>5</v>
      </c>
      <c r="H8" s="52">
        <f>'Field data and Dairy Partners'!H8</f>
        <v>6</v>
      </c>
      <c r="I8" s="52">
        <f>'Field data and Dairy Partners'!I8</f>
        <v>7</v>
      </c>
      <c r="J8" s="52">
        <f>'Field data and Dairy Partners'!J8</f>
        <v>8</v>
      </c>
      <c r="K8" s="52">
        <f>'Field data and Dairy Partners'!K8</f>
        <v>9</v>
      </c>
      <c r="L8" s="52">
        <f>'Field data and Dairy Partners'!L8</f>
        <v>10</v>
      </c>
      <c r="M8" s="52">
        <f>'Field data and Dairy Partners'!M8</f>
        <v>11</v>
      </c>
      <c r="N8" s="52">
        <f>'Field data and Dairy Partners'!N8</f>
        <v>12</v>
      </c>
      <c r="O8" s="52">
        <f>'Field data and Dairy Partners'!O8</f>
        <v>13</v>
      </c>
      <c r="P8" s="52">
        <f>'Field data and Dairy Partners'!P8</f>
        <v>14</v>
      </c>
      <c r="Q8" s="52">
        <f>'Field data and Dairy Partners'!Q8</f>
        <v>21</v>
      </c>
      <c r="R8" s="52">
        <f>'Field data and Dairy Partners'!R8</f>
        <v>22</v>
      </c>
      <c r="S8" s="52">
        <f>'Field data and Dairy Partners'!S8</f>
        <v>0</v>
      </c>
      <c r="T8" s="52">
        <f>'Field data and Dairy Partners'!T8</f>
        <v>0</v>
      </c>
      <c r="U8" s="52">
        <f>'Field data and Dairy Partners'!U8</f>
        <v>0</v>
      </c>
      <c r="V8" s="52">
        <f>'Field data and Dairy Partners'!V8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100" t="s">
        <v>3</v>
      </c>
      <c r="B9" s="100"/>
      <c r="C9" s="52" t="str">
        <f>'Field data and Dairy Partners'!C9</f>
        <v>mod</v>
      </c>
      <c r="D9" s="52" t="str">
        <f>'Field data and Dairy Partners'!D9</f>
        <v>mod</v>
      </c>
      <c r="E9" s="52" t="str">
        <f>'Field data and Dairy Partners'!E9</f>
        <v>mod</v>
      </c>
      <c r="F9" s="52" t="str">
        <f>'Field data and Dairy Partners'!F9</f>
        <v>mod</v>
      </c>
      <c r="G9" s="52" t="str">
        <f>'Field data and Dairy Partners'!G9</f>
        <v>mod</v>
      </c>
      <c r="H9" s="52" t="str">
        <f>'Field data and Dairy Partners'!H9</f>
        <v>mod</v>
      </c>
      <c r="I9" s="52" t="str">
        <f>'Field data and Dairy Partners'!I9</f>
        <v>mod</v>
      </c>
      <c r="J9" s="52" t="str">
        <f>'Field data and Dairy Partners'!J9</f>
        <v>mod</v>
      </c>
      <c r="K9" s="52" t="str">
        <f>'Field data and Dairy Partners'!K9</f>
        <v>mod</v>
      </c>
      <c r="L9" s="52" t="str">
        <f>'Field data and Dairy Partners'!L9</f>
        <v>mod</v>
      </c>
      <c r="M9" s="52" t="str">
        <f>'Field data and Dairy Partners'!M9</f>
        <v>mod</v>
      </c>
      <c r="N9" s="52" t="str">
        <f>'Field data and Dairy Partners'!N9</f>
        <v>mod</v>
      </c>
      <c r="O9" s="52" t="str">
        <f>'Field data and Dairy Partners'!O9</f>
        <v>mod</v>
      </c>
      <c r="P9" s="52" t="str">
        <f>'Field data and Dairy Partners'!P9</f>
        <v>mod</v>
      </c>
      <c r="Q9" s="52" t="str">
        <f>'Field data and Dairy Partners'!Q9</f>
        <v>mod</v>
      </c>
      <c r="R9" s="52" t="str">
        <f>'Field data and Dairy Partners'!R9</f>
        <v>mod</v>
      </c>
      <c r="S9" s="52">
        <f>'Field data and Dairy Partners'!S9</f>
        <v>0</v>
      </c>
      <c r="T9" s="52">
        <f>'Field data and Dairy Partners'!T9</f>
        <v>0</v>
      </c>
      <c r="U9" s="52">
        <f>'Field data and Dairy Partners'!U9</f>
        <v>0</v>
      </c>
      <c r="V9" s="52">
        <f>'Field data and Dairy Partners'!V9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100" t="s">
        <v>4</v>
      </c>
      <c r="B10" s="100"/>
      <c r="C10" s="52">
        <f>'Field data and Dairy Partners'!C10</f>
        <v>5.9</v>
      </c>
      <c r="D10" s="52">
        <f>'Field data and Dairy Partners'!D10</f>
        <v>5.9</v>
      </c>
      <c r="E10" s="52">
        <f>'Field data and Dairy Partners'!E10</f>
        <v>5.8</v>
      </c>
      <c r="F10" s="52">
        <f>'Field data and Dairy Partners'!F10</f>
        <v>5.9</v>
      </c>
      <c r="G10" s="52">
        <f>'Field data and Dairy Partners'!G10</f>
        <v>5.7</v>
      </c>
      <c r="H10" s="52">
        <f>'Field data and Dairy Partners'!H10</f>
        <v>6.1</v>
      </c>
      <c r="I10" s="52">
        <f>'Field data and Dairy Partners'!I10</f>
        <v>5.7</v>
      </c>
      <c r="J10" s="52">
        <f>'Field data and Dairy Partners'!J10</f>
        <v>5.8</v>
      </c>
      <c r="K10" s="52">
        <f>'Field data and Dairy Partners'!K10</f>
        <v>5.9</v>
      </c>
      <c r="L10" s="52">
        <f>'Field data and Dairy Partners'!L10</f>
        <v>5.8</v>
      </c>
      <c r="M10" s="52">
        <f>'Field data and Dairy Partners'!M10</f>
        <v>5.8</v>
      </c>
      <c r="N10" s="52">
        <f>'Field data and Dairy Partners'!N10</f>
        <v>5.5</v>
      </c>
      <c r="O10" s="52">
        <f>'Field data and Dairy Partners'!O10</f>
        <v>5.8</v>
      </c>
      <c r="P10" s="52">
        <f>'Field data and Dairy Partners'!P10</f>
        <v>5.7</v>
      </c>
      <c r="Q10" s="52">
        <f>'Field data and Dairy Partners'!Q10</f>
        <v>6</v>
      </c>
      <c r="R10" s="52">
        <f>'Field data and Dairy Partners'!R10</f>
        <v>5.5</v>
      </c>
      <c r="S10" s="52">
        <f>'Field data and Dairy Partners'!S10</f>
        <v>0</v>
      </c>
      <c r="T10" s="52">
        <f>'Field data and Dairy Partners'!T10</f>
        <v>0</v>
      </c>
      <c r="U10" s="52">
        <f>'Field data and Dairy Partners'!U10</f>
        <v>0</v>
      </c>
      <c r="V10" s="52">
        <f>'Field data and Dairy Partners'!V10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100" t="s">
        <v>5</v>
      </c>
      <c r="B11" s="100"/>
      <c r="C11" s="52">
        <f>'Field data and Dairy Partners'!C11</f>
        <v>0</v>
      </c>
      <c r="D11" s="52">
        <f>'Field data and Dairy Partners'!D11</f>
        <v>1</v>
      </c>
      <c r="E11" s="52">
        <f>'Field data and Dairy Partners'!E11</f>
        <v>0</v>
      </c>
      <c r="F11" s="52">
        <f>'Field data and Dairy Partners'!F11</f>
        <v>0</v>
      </c>
      <c r="G11" s="52">
        <f>'Field data and Dairy Partners'!G11</f>
        <v>0</v>
      </c>
      <c r="H11" s="52">
        <f>'Field data and Dairy Partners'!H11</f>
        <v>0</v>
      </c>
      <c r="I11" s="52">
        <f>'Field data and Dairy Partners'!I11</f>
        <v>1</v>
      </c>
      <c r="J11" s="52">
        <f>'Field data and Dairy Partners'!J11</f>
        <v>1</v>
      </c>
      <c r="K11" s="52">
        <f>'Field data and Dairy Partners'!K11</f>
        <v>0</v>
      </c>
      <c r="L11" s="52">
        <f>'Field data and Dairy Partners'!L11</f>
        <v>1</v>
      </c>
      <c r="M11" s="52">
        <f>'Field data and Dairy Partners'!M11</f>
        <v>1</v>
      </c>
      <c r="N11" s="52">
        <f>'Field data and Dairy Partners'!N11</f>
        <v>1</v>
      </c>
      <c r="O11" s="52">
        <f>'Field data and Dairy Partners'!O11</f>
        <v>1</v>
      </c>
      <c r="P11" s="52">
        <f>'Field data and Dairy Partners'!P11</f>
        <v>1</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100" t="s">
        <v>6</v>
      </c>
      <c r="B12" s="100"/>
      <c r="C12" s="52">
        <f>'Field data and Dairy Partners'!C12</f>
        <v>0</v>
      </c>
      <c r="D12" s="52">
        <f>'Field data and Dairy Partners'!D12</f>
        <v>0</v>
      </c>
      <c r="E12" s="52">
        <f>'Field data and Dairy Partners'!E12</f>
        <v>0</v>
      </c>
      <c r="F12" s="52">
        <f>'Field data and Dairy Partners'!F12</f>
        <v>0</v>
      </c>
      <c r="G12" s="52">
        <f>'Field data and Dairy Partners'!G12</f>
        <v>0</v>
      </c>
      <c r="H12" s="52">
        <f>'Field data and Dairy Partners'!H12</f>
        <v>0</v>
      </c>
      <c r="I12" s="52">
        <f>'Field data and Dairy Partners'!I12</f>
        <v>0</v>
      </c>
      <c r="J12" s="52">
        <f>'Field data and Dairy Partners'!J12</f>
        <v>0</v>
      </c>
      <c r="K12" s="52">
        <f>'Field data and Dairy Partners'!K12</f>
        <v>0</v>
      </c>
      <c r="L12" s="52">
        <f>'Field data and Dairy Partners'!L12</f>
        <v>0</v>
      </c>
      <c r="M12" s="52">
        <f>'Field data and Dairy Partners'!M12</f>
        <v>0</v>
      </c>
      <c r="N12" s="52">
        <f>'Field data and Dairy Partners'!N12</f>
        <v>0</v>
      </c>
      <c r="O12" s="52">
        <f>'Field data and Dairy Partners'!O12</f>
        <v>0</v>
      </c>
      <c r="P12" s="52">
        <f>'Field data and Dairy Partners'!P12</f>
        <v>0</v>
      </c>
      <c r="Q12" s="52">
        <f>'Field data and Dairy Partners'!Q12</f>
        <v>1</v>
      </c>
      <c r="R12" s="52">
        <f>'Field data and Dairy Partners'!R12</f>
        <v>0</v>
      </c>
      <c r="S12" s="52">
        <f>'Field data and Dairy Partners'!S12</f>
        <v>0</v>
      </c>
      <c r="T12" s="52">
        <f>'Field data and Dairy Partners'!T12</f>
        <v>0</v>
      </c>
      <c r="U12" s="52">
        <f>'Field data and Dairy Partners'!U12</f>
        <v>0</v>
      </c>
      <c r="V12" s="52">
        <f>'Field data and Dairy Partners'!V12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100" t="s">
        <v>7</v>
      </c>
      <c r="B13" s="100"/>
      <c r="C13" s="52">
        <f>'Field data and Dairy Partners'!C13</f>
        <v>1</v>
      </c>
      <c r="D13" s="52">
        <f>'Field data and Dairy Partners'!D13</f>
        <v>2</v>
      </c>
      <c r="E13" s="52">
        <f>'Field data and Dairy Partners'!E13</f>
        <v>2</v>
      </c>
      <c r="F13" s="52">
        <f>'Field data and Dairy Partners'!F13</f>
        <v>2</v>
      </c>
      <c r="G13" s="52">
        <f>'Field data and Dairy Partners'!G13</f>
        <v>1</v>
      </c>
      <c r="H13" s="52">
        <f>'Field data and Dairy Partners'!H13</f>
        <v>1</v>
      </c>
      <c r="I13" s="52">
        <f>'Field data and Dairy Partners'!I13</f>
        <v>1</v>
      </c>
      <c r="J13" s="52">
        <f>'Field data and Dairy Partners'!J13</f>
        <v>1</v>
      </c>
      <c r="K13" s="52">
        <f>'Field data and Dairy Partners'!K13</f>
        <v>2</v>
      </c>
      <c r="L13" s="52">
        <f>'Field data and Dairy Partners'!L13</f>
        <v>1</v>
      </c>
      <c r="M13" s="52">
        <f>'Field data and Dairy Partners'!M13</f>
        <v>2</v>
      </c>
      <c r="N13" s="52">
        <f>'Field data and Dairy Partners'!N13</f>
        <v>1</v>
      </c>
      <c r="O13" s="52">
        <f>'Field data and Dairy Partners'!O13</f>
        <v>1</v>
      </c>
      <c r="P13" s="52">
        <f>'Field data and Dairy Partners'!P13</f>
        <v>2</v>
      </c>
      <c r="Q13" s="52">
        <f>'Field data and Dairy Partners'!Q13</f>
        <v>1</v>
      </c>
      <c r="R13" s="52">
        <f>'Field data and Dairy Partners'!R13</f>
        <v>1</v>
      </c>
      <c r="S13" s="52">
        <f>'Field data and Dairy Partners'!S13</f>
        <v>0</v>
      </c>
      <c r="T13" s="52">
        <f>'Field data and Dairy Partners'!T13</f>
        <v>0</v>
      </c>
      <c r="U13" s="52">
        <f>'Field data and Dairy Partners'!U13</f>
        <v>0</v>
      </c>
      <c r="V13" s="52">
        <f>'Field data and Dairy Partners'!V13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2" t="s">
        <v>8</v>
      </c>
      <c r="B14" s="112"/>
      <c r="C14" s="82" t="str">
        <f>'Field data and Dairy Partners'!C14</f>
        <v xml:space="preserve">Grass Silage (25% DM) </v>
      </c>
      <c r="D14" s="82" t="str">
        <f>'Field data and Dairy Partners'!D14</f>
        <v xml:space="preserve">Grass Silage (25% DM) </v>
      </c>
      <c r="E14" s="82" t="str">
        <f>'Field data and Dairy Partners'!E14</f>
        <v xml:space="preserve">Grass Silage (25% DM) </v>
      </c>
      <c r="F14" s="82" t="str">
        <f>'Field data and Dairy Partners'!F14</f>
        <v xml:space="preserve">Grass Silage (25% DM) </v>
      </c>
      <c r="G14" s="82" t="str">
        <f>'Field data and Dairy Partners'!G14</f>
        <v xml:space="preserve">Grass Silage (25% DM) </v>
      </c>
      <c r="H14" s="82" t="str">
        <f>'Field data and Dairy Partners'!H14</f>
        <v xml:space="preserve">Grass Silage (25% DM) </v>
      </c>
      <c r="I14" s="82" t="str">
        <f>'Field data and Dairy Partners'!I14</f>
        <v xml:space="preserve">Grass Silage (25% DM) </v>
      </c>
      <c r="J14" s="82" t="str">
        <f>'Field data and Dairy Partners'!J14</f>
        <v xml:space="preserve">Grass Silage (25% DM) </v>
      </c>
      <c r="K14" s="82" t="str">
        <f>'Field data and Dairy Partners'!K14</f>
        <v xml:space="preserve">Grass Silage (25% DM) </v>
      </c>
      <c r="L14" s="82" t="str">
        <f>'Field data and Dairy Partners'!L14</f>
        <v xml:space="preserve">Grass Silage (25% DM) </v>
      </c>
      <c r="M14" s="82" t="str">
        <f>'Field data and Dairy Partners'!M14</f>
        <v xml:space="preserve">Grass Silage (25% DM) </v>
      </c>
      <c r="N14" s="82" t="str">
        <f>'Field data and Dairy Partners'!N14</f>
        <v xml:space="preserve">Grass Silage (25% DM) </v>
      </c>
      <c r="O14" s="82" t="str">
        <f>'Field data and Dairy Partners'!O14</f>
        <v xml:space="preserve">Grass Silage (25% DM) </v>
      </c>
      <c r="P14" s="82" t="str">
        <f>'Field data and Dairy Partners'!P14</f>
        <v xml:space="preserve">Grass Silage (25% DM) </v>
      </c>
      <c r="Q14" s="82" t="str">
        <f>'Field data and Dairy Partners'!Q14</f>
        <v xml:space="preserve">Grass Silage (30% DM) </v>
      </c>
      <c r="R14" s="82" t="str">
        <f>'Field data and Dairy Partners'!R14</f>
        <v xml:space="preserve">Grass Silage (30% DM) </v>
      </c>
      <c r="S14" s="82">
        <f>'Field data and Dairy Partners'!S14</f>
        <v>0</v>
      </c>
      <c r="T14" s="82">
        <f>'Field data and Dairy Partners'!T14</f>
        <v>0</v>
      </c>
      <c r="U14" s="82">
        <f>'Field data and Dairy Partners'!U14</f>
        <v>0</v>
      </c>
      <c r="V14" s="82">
        <f>'Field data and Dairy Partners'!V14</f>
        <v>0</v>
      </c>
      <c r="AD14" s="29" t="s">
        <v>135</v>
      </c>
      <c r="AE14" s="29">
        <v>6</v>
      </c>
      <c r="AI14" s="45" t="s">
        <v>116</v>
      </c>
      <c r="AJ14" s="46">
        <v>0.8</v>
      </c>
      <c r="AK14" s="47">
        <v>1.7</v>
      </c>
      <c r="AL14" s="11">
        <v>12</v>
      </c>
      <c r="AM14" s="11">
        <v>6.7</v>
      </c>
      <c r="AN14" s="11" t="s">
        <v>132</v>
      </c>
    </row>
    <row r="15" spans="1:41" ht="13" x14ac:dyDescent="0.25">
      <c r="A15" s="111" t="s">
        <v>9</v>
      </c>
      <c r="B15" s="111"/>
      <c r="C15" s="52">
        <f>'Field data and Dairy Partners'!C15</f>
        <v>38</v>
      </c>
      <c r="D15" s="52">
        <f>'Field data and Dairy Partners'!D15</f>
        <v>38</v>
      </c>
      <c r="E15" s="52">
        <f>'Field data and Dairy Partners'!E15</f>
        <v>38</v>
      </c>
      <c r="F15" s="52">
        <f>'Field data and Dairy Partners'!F15</f>
        <v>38</v>
      </c>
      <c r="G15" s="52">
        <f>'Field data and Dairy Partners'!G15</f>
        <v>38</v>
      </c>
      <c r="H15" s="52">
        <f>'Field data and Dairy Partners'!H15</f>
        <v>38</v>
      </c>
      <c r="I15" s="52">
        <f>'Field data and Dairy Partners'!I15</f>
        <v>38</v>
      </c>
      <c r="J15" s="52">
        <f>'Field data and Dairy Partners'!J15</f>
        <v>38</v>
      </c>
      <c r="K15" s="52">
        <f>'Field data and Dairy Partners'!K15</f>
        <v>38</v>
      </c>
      <c r="L15" s="52">
        <f>'Field data and Dairy Partners'!L15</f>
        <v>38</v>
      </c>
      <c r="M15" s="52">
        <f>'Field data and Dairy Partners'!M15</f>
        <v>38</v>
      </c>
      <c r="N15" s="52">
        <f>'Field data and Dairy Partners'!N15</f>
        <v>38</v>
      </c>
      <c r="O15" s="52">
        <f>'Field data and Dairy Partners'!O15</f>
        <v>38</v>
      </c>
      <c r="P15" s="52">
        <f>'Field data and Dairy Partners'!P15</f>
        <v>38</v>
      </c>
      <c r="Q15" s="52">
        <f>'Field data and Dairy Partners'!Q15</f>
        <v>47</v>
      </c>
      <c r="R15" s="52">
        <f>'Field data and Dairy Partners'!R15</f>
        <v>47</v>
      </c>
      <c r="S15" s="52">
        <f>'Field data and Dairy Partners'!S15</f>
        <v>0</v>
      </c>
      <c r="T15" s="52">
        <f>'Field data and Dairy Partners'!T15</f>
        <v>0</v>
      </c>
      <c r="U15" s="52">
        <f>'Field data and Dairy Partners'!U15</f>
        <v>0</v>
      </c>
      <c r="V15" s="52">
        <f>'Field data and Dairy Partners'!V15</f>
        <v>0</v>
      </c>
      <c r="AD15" s="29" t="s">
        <v>141</v>
      </c>
      <c r="AE15" s="29">
        <v>7</v>
      </c>
      <c r="AI15" s="45" t="s">
        <v>98</v>
      </c>
      <c r="AJ15" s="54">
        <v>1.8</v>
      </c>
      <c r="AK15" s="47">
        <v>5.4</v>
      </c>
      <c r="AL15" s="11">
        <v>13</v>
      </c>
      <c r="AM15" s="11">
        <v>6.7</v>
      </c>
      <c r="AN15" s="11" t="s">
        <v>132</v>
      </c>
    </row>
    <row r="16" spans="1:41" ht="13.5" thickBot="1" x14ac:dyDescent="0.3">
      <c r="A16" s="113" t="s">
        <v>44</v>
      </c>
      <c r="B16" s="113"/>
      <c r="C16" s="83" t="str">
        <f>'Field data and Dairy Partners'!C16</f>
        <v>Medium/Clay</v>
      </c>
      <c r="D16" s="83" t="str">
        <f>'Field data and Dairy Partners'!D16</f>
        <v>Medium/Clay</v>
      </c>
      <c r="E16" s="83" t="str">
        <f>'Field data and Dairy Partners'!E16</f>
        <v>Medium/Clay</v>
      </c>
      <c r="F16" s="83" t="str">
        <f>'Field data and Dairy Partners'!F16</f>
        <v>Medium/Clay</v>
      </c>
      <c r="G16" s="83" t="str">
        <f>'Field data and Dairy Partners'!G16</f>
        <v>Medium/Clay</v>
      </c>
      <c r="H16" s="83" t="str">
        <f>'Field data and Dairy Partners'!H16</f>
        <v>Medium/Clay</v>
      </c>
      <c r="I16" s="83" t="str">
        <f>'Field data and Dairy Partners'!I16</f>
        <v>Medium/Clay</v>
      </c>
      <c r="J16" s="83" t="str">
        <f>'Field data and Dairy Partners'!J16</f>
        <v>Medium/Clay</v>
      </c>
      <c r="K16" s="83" t="str">
        <f>'Field data and Dairy Partners'!K16</f>
        <v>Medium/Clay</v>
      </c>
      <c r="L16" s="83" t="str">
        <f>'Field data and Dairy Partners'!L16</f>
        <v>Medium/Clay</v>
      </c>
      <c r="M16" s="83" t="str">
        <f>'Field data and Dairy Partners'!M16</f>
        <v>Medium/Clay</v>
      </c>
      <c r="N16" s="83" t="str">
        <f>'Field data and Dairy Partners'!N16</f>
        <v>Medium/Clay</v>
      </c>
      <c r="O16" s="83" t="str">
        <f>'Field data and Dairy Partners'!O16</f>
        <v>Medium/Clay</v>
      </c>
      <c r="P16" s="83" t="str">
        <f>'Field data and Dairy Partners'!P16</f>
        <v>Medium/Clay</v>
      </c>
      <c r="Q16" s="83" t="str">
        <f>'Field data and Dairy Partners'!Q16</f>
        <v>Medium/Clay</v>
      </c>
      <c r="R16" s="83" t="str">
        <f>'Field data and Dairy Partners'!R16</f>
        <v>Medium/Clay</v>
      </c>
      <c r="S16" s="83">
        <f>'Field data and Dairy Partners'!S16</f>
        <v>0</v>
      </c>
      <c r="T16" s="83">
        <f>'Field data and Dairy Partners'!T16</f>
        <v>0</v>
      </c>
      <c r="U16" s="83">
        <f>'Field data and Dairy Partners'!U16</f>
        <v>0</v>
      </c>
      <c r="V16" s="83">
        <f>'Field data and Dairy Partners'!V16</f>
        <v>0</v>
      </c>
      <c r="AD16" s="44" t="s">
        <v>142</v>
      </c>
      <c r="AE16" s="29">
        <v>8</v>
      </c>
      <c r="AI16" s="45" t="s">
        <v>115</v>
      </c>
      <c r="AJ16" s="46">
        <v>8</v>
      </c>
      <c r="AK16" s="47">
        <v>5.5</v>
      </c>
      <c r="AL16" s="12">
        <v>14</v>
      </c>
      <c r="AM16" s="11">
        <v>6.7</v>
      </c>
      <c r="AN16" s="11" t="s">
        <v>132</v>
      </c>
    </row>
    <row r="17" spans="1:40" ht="13" x14ac:dyDescent="0.25">
      <c r="A17" s="103" t="s">
        <v>69</v>
      </c>
      <c r="B17" s="10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98.7</v>
      </c>
      <c r="R17" s="27">
        <f t="shared" si="0"/>
        <v>98.7</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5" t="s">
        <v>23</v>
      </c>
      <c r="B18" s="106"/>
      <c r="C18" s="16">
        <f>$D31</f>
        <v>207.468378</v>
      </c>
      <c r="D18" s="16">
        <f>$D32</f>
        <v>157.611636</v>
      </c>
      <c r="E18" s="16">
        <f>$D33</f>
        <v>207.468378</v>
      </c>
      <c r="F18" s="16">
        <f>$D34</f>
        <v>207.468378</v>
      </c>
      <c r="G18" s="16">
        <f>$D35</f>
        <v>207.468378</v>
      </c>
      <c r="H18" s="16">
        <f>$D36</f>
        <v>207.468378</v>
      </c>
      <c r="I18" s="16">
        <f>$D37</f>
        <v>157.611636</v>
      </c>
      <c r="J18" s="16">
        <f>$D38</f>
        <v>157.611636</v>
      </c>
      <c r="K18" s="16">
        <f>$D39</f>
        <v>207.468378</v>
      </c>
      <c r="L18" s="16">
        <f>$D40</f>
        <v>157.611636</v>
      </c>
      <c r="M18" s="16">
        <f>$D41</f>
        <v>157.611636</v>
      </c>
      <c r="N18" s="16">
        <f>$D42</f>
        <v>157.611636</v>
      </c>
      <c r="O18" s="16">
        <f>$D43</f>
        <v>157.611636</v>
      </c>
      <c r="P18" s="16">
        <f>$D44</f>
        <v>157.611636</v>
      </c>
      <c r="Q18" s="16">
        <f>$D45</f>
        <v>233.20089000000002</v>
      </c>
      <c r="R18" s="16">
        <f>$D46</f>
        <v>233.20089000000002</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5" t="s">
        <v>87</v>
      </c>
      <c r="B19" s="106"/>
      <c r="C19" s="16">
        <f>C18-C17</f>
        <v>142.86837800000001</v>
      </c>
      <c r="D19" s="16">
        <f t="shared" ref="D19:V19" si="1">D18-D17</f>
        <v>93.01163600000001</v>
      </c>
      <c r="E19" s="16">
        <f t="shared" si="1"/>
        <v>142.86837800000001</v>
      </c>
      <c r="F19" s="16">
        <f t="shared" si="1"/>
        <v>142.86837800000001</v>
      </c>
      <c r="G19" s="16">
        <f t="shared" si="1"/>
        <v>142.86837800000001</v>
      </c>
      <c r="H19" s="16">
        <f t="shared" si="1"/>
        <v>142.86837800000001</v>
      </c>
      <c r="I19" s="16">
        <f t="shared" si="1"/>
        <v>93.01163600000001</v>
      </c>
      <c r="J19" s="16">
        <f t="shared" si="1"/>
        <v>93.01163600000001</v>
      </c>
      <c r="K19" s="16">
        <f t="shared" si="1"/>
        <v>142.86837800000001</v>
      </c>
      <c r="L19" s="16">
        <f t="shared" si="1"/>
        <v>93.01163600000001</v>
      </c>
      <c r="M19" s="16">
        <f t="shared" si="1"/>
        <v>93.01163600000001</v>
      </c>
      <c r="N19" s="16">
        <f t="shared" si="1"/>
        <v>93.01163600000001</v>
      </c>
      <c r="O19" s="16">
        <f t="shared" si="1"/>
        <v>93.01163600000001</v>
      </c>
      <c r="P19" s="16">
        <f t="shared" si="1"/>
        <v>93.01163600000001</v>
      </c>
      <c r="Q19" s="16">
        <f t="shared" si="1"/>
        <v>134.50089000000003</v>
      </c>
      <c r="R19" s="16">
        <f t="shared" si="1"/>
        <v>134.50089000000003</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7" t="s">
        <v>88</v>
      </c>
      <c r="B20" s="108"/>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INCREASE</v>
      </c>
      <c r="O20" s="25" t="str">
        <f>IF($B43="","",IF(O$19&gt;=0,"INCREASE","DECREASE"))</f>
        <v>INCREASE</v>
      </c>
      <c r="P20" s="25" t="str">
        <f>IF($B44="","",IF(P$19&gt;=0,"INCREASE","DECREASE"))</f>
        <v>INCREASE</v>
      </c>
      <c r="Q20" s="25" t="str">
        <f>IF($B45="","",IF(Q$19&gt;=0,"INCREASE","DECREASE"))</f>
        <v>INCREASE</v>
      </c>
      <c r="R20" s="25" t="str">
        <f>IF($B46="","",IF(R$19&gt;=0,"INCREASE","DECREASE"))</f>
        <v>INCREASE</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3" t="s">
        <v>85</v>
      </c>
      <c r="B21" s="10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338.40000000000003</v>
      </c>
      <c r="R21" s="27">
        <f t="shared" si="2"/>
        <v>338.40000000000003</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5" t="s">
        <v>86</v>
      </c>
      <c r="B22" s="106"/>
      <c r="C22" s="16">
        <f>$E31</f>
        <v>127.93123500000002</v>
      </c>
      <c r="D22" s="16">
        <f>$E32</f>
        <v>97.188070000000025</v>
      </c>
      <c r="E22" s="16">
        <f>$E33</f>
        <v>127.93123500000002</v>
      </c>
      <c r="F22" s="16">
        <f>$E34</f>
        <v>127.93123500000002</v>
      </c>
      <c r="G22" s="16">
        <f>$E35</f>
        <v>127.93123500000002</v>
      </c>
      <c r="H22" s="16">
        <f>$E36</f>
        <v>127.93123500000002</v>
      </c>
      <c r="I22" s="16">
        <f>$E37</f>
        <v>97.188070000000025</v>
      </c>
      <c r="J22" s="16">
        <f>$E38</f>
        <v>97.188070000000025</v>
      </c>
      <c r="K22" s="16">
        <f>$E39</f>
        <v>127.93123500000002</v>
      </c>
      <c r="L22" s="16">
        <f>$E40</f>
        <v>97.188070000000025</v>
      </c>
      <c r="M22" s="16">
        <f>$E41</f>
        <v>97.188070000000025</v>
      </c>
      <c r="N22" s="16">
        <f>$E42</f>
        <v>97.188070000000025</v>
      </c>
      <c r="O22" s="16">
        <f>$E43</f>
        <v>97.188070000000025</v>
      </c>
      <c r="P22" s="16">
        <f>$E44</f>
        <v>97.188070000000025</v>
      </c>
      <c r="Q22" s="16">
        <f>$E45</f>
        <v>143.79867500000003</v>
      </c>
      <c r="R22" s="16">
        <f>$E46</f>
        <v>143.79867500000003</v>
      </c>
      <c r="S22" s="16">
        <f>$E47</f>
        <v>0</v>
      </c>
      <c r="T22" s="16">
        <f>$E48</f>
        <v>0</v>
      </c>
      <c r="U22" s="16">
        <f>$E49</f>
        <v>0</v>
      </c>
      <c r="V22" s="16">
        <f>$E50</f>
        <v>0</v>
      </c>
      <c r="AI22" s="55" t="s">
        <v>99</v>
      </c>
      <c r="AJ22" s="56">
        <v>1.2</v>
      </c>
      <c r="AK22" s="57">
        <v>5</v>
      </c>
      <c r="AL22" s="28">
        <v>20</v>
      </c>
      <c r="AM22" s="11">
        <v>6.7</v>
      </c>
      <c r="AN22" s="11" t="s">
        <v>132</v>
      </c>
    </row>
    <row r="23" spans="1:40" ht="13" x14ac:dyDescent="0.25">
      <c r="A23" s="105" t="s">
        <v>89</v>
      </c>
      <c r="B23" s="106"/>
      <c r="C23" s="16">
        <f>C22-C21</f>
        <v>-100.06876499999998</v>
      </c>
      <c r="D23" s="16">
        <f t="shared" ref="D23:V23" si="3">D22-D21</f>
        <v>-130.81192999999996</v>
      </c>
      <c r="E23" s="16">
        <f t="shared" si="3"/>
        <v>-100.06876499999998</v>
      </c>
      <c r="F23" s="16">
        <f t="shared" si="3"/>
        <v>-100.06876499999998</v>
      </c>
      <c r="G23" s="16">
        <f t="shared" si="3"/>
        <v>-100.06876499999998</v>
      </c>
      <c r="H23" s="16">
        <f t="shared" si="3"/>
        <v>-100.06876499999998</v>
      </c>
      <c r="I23" s="16">
        <f t="shared" si="3"/>
        <v>-130.81192999999996</v>
      </c>
      <c r="J23" s="16">
        <f t="shared" si="3"/>
        <v>-130.81192999999996</v>
      </c>
      <c r="K23" s="16">
        <f t="shared" si="3"/>
        <v>-100.06876499999998</v>
      </c>
      <c r="L23" s="16">
        <f t="shared" si="3"/>
        <v>-130.81192999999996</v>
      </c>
      <c r="M23" s="16">
        <f t="shared" si="3"/>
        <v>-130.81192999999996</v>
      </c>
      <c r="N23" s="16">
        <f t="shared" si="3"/>
        <v>-130.81192999999996</v>
      </c>
      <c r="O23" s="16">
        <f t="shared" si="3"/>
        <v>-130.81192999999996</v>
      </c>
      <c r="P23" s="16">
        <f t="shared" si="3"/>
        <v>-130.81192999999996</v>
      </c>
      <c r="Q23" s="16">
        <f t="shared" si="3"/>
        <v>-194.601325</v>
      </c>
      <c r="R23" s="16">
        <f t="shared" si="3"/>
        <v>-194.601325</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7" t="s">
        <v>90</v>
      </c>
      <c r="B24" s="10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1.87</v>
      </c>
      <c r="C28" s="15">
        <v>7.0000000000000007E-2</v>
      </c>
      <c r="D28" s="15">
        <v>702</v>
      </c>
      <c r="E28" s="15">
        <v>823</v>
      </c>
      <c r="F28" s="15">
        <v>158</v>
      </c>
      <c r="G28" s="15">
        <v>0.74</v>
      </c>
      <c r="H28" s="15">
        <v>1.44</v>
      </c>
      <c r="I28" s="15">
        <v>0.5</v>
      </c>
      <c r="J28" s="15">
        <v>0.01</v>
      </c>
      <c r="K28" s="22">
        <v>0.05</v>
      </c>
      <c r="L28" s="15">
        <v>0.24</v>
      </c>
      <c r="M28" s="15">
        <v>0.2</v>
      </c>
      <c r="N28" s="15"/>
      <c r="O28" s="15"/>
      <c r="P28" s="15">
        <v>485</v>
      </c>
      <c r="Q28" s="15">
        <v>157</v>
      </c>
      <c r="R28" s="15"/>
      <c r="S28" s="15"/>
      <c r="T28" s="15"/>
      <c r="U28" s="15"/>
    </row>
    <row r="29" spans="1:40" s="7" customFormat="1" ht="28" x14ac:dyDescent="0.35">
      <c r="A29" s="10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1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v>
      </c>
      <c r="B31" s="15">
        <v>129</v>
      </c>
      <c r="C31" s="69">
        <f>IF(C$27="%w/w SAR",((C$28*10)*$B31),IF(C$27="%w/w DM",(((C$28*10)*($B$28/100))*$B31),IF(C$27="kg/t SAR",(C$28*$B31),IF(C$27="kg/t DM",((C$28*($B$28/100))*$B31),IF(C$27="mg/kg SAR",((C$28*0.001)*$B31),IF(C$27="mg/kg DM",(((C$28*0.001)*($B$28/100))*$B31),0))))))</f>
        <v>90.300000000000011</v>
      </c>
      <c r="D31" s="69">
        <f>(IF(D$27="%w/w SAR",((D$28*10)*$B31),IF(D$27="%w/w DM",(((D$28*10)*($B$28/100))*$B31),IF(D$27="kg/t SAR",(D$28*$B31),IF(D$27="kg/t DM",((D$28*($B$28/100))*$B31),IF(D$27="mg/kg SAR",((D$28*0.001)*$B31),IF(D$27="mg/kg DM",(((D$28*0.001)*($B$28/100))*$B31),"0")))))))*2.291</f>
        <v>207.468378</v>
      </c>
      <c r="E31" s="69">
        <f>(IF(E$27="%w/w SAR",((E$28*10)*$B31),IF(E$27="%w/w DM",(((E$28*10)*($B$28/100))*$B31),IF(E$27="kg/t SAR",(E$28*$B31),IF(E$27="kg/t DM",((E$28*($B$28/100))*$B31),IF(E$27="mg/kg SAR",((E$28*0.001)*$B31),IF(E$27="mg/kg DM",(((E$28*0.001)*($B$28/100))*$B31),"0")))))))*1.205</f>
        <v>127.93123500000002</v>
      </c>
      <c r="F31" s="69">
        <f>(IF(F$27="%w/w SAR",((F$28*10)*$B31),IF(F$27="%w/w DM",(((F$28*10)*($B$28/100))*$B31),IF(F$27="kg/t SAR",(F$28*$B31),IF(F$27="kg/t DM",((F$28*($B$28/100))*$B31),IF(F$27="mg/kg SAR",((F$28*0.001)*$B31),IF(F$27="mg/kg DM",(((F$28*0.001)*($B$28/100))*$B31),"0")))))))*1.658</f>
        <v>33.793356000000003</v>
      </c>
      <c r="G31" s="69">
        <f t="shared" ref="G31:P46" si="5">IF(G$27="%w/w SAR",((G$28*10)*$B31),IF(G$27="%w/w DM",(((G$28*10)*($B$28/100))*$B31),IF(G$27="kg/t SAR",(G$28*$B31),IF(G$27="kg/t DM",((G$28*($B$28/100))*$B31),IF(G$27="mg/kg SAR",((G$28*0.001)*$B31),IF(G$27="mg/kg DM",(((G$28*0.001)*($B$28/100))*$B31),0))))))</f>
        <v>9.5460000000000003E-2</v>
      </c>
      <c r="H31" s="69">
        <f t="shared" si="5"/>
        <v>0.18575999999999998</v>
      </c>
      <c r="I31" s="69">
        <f t="shared" si="5"/>
        <v>6.4500000000000002E-2</v>
      </c>
      <c r="J31" s="69">
        <f t="shared" si="5"/>
        <v>1.2900000000000001E-3</v>
      </c>
      <c r="K31" s="69">
        <f t="shared" si="5"/>
        <v>6.45E-3</v>
      </c>
      <c r="L31" s="69">
        <f t="shared" si="5"/>
        <v>3.0960000000000001E-2</v>
      </c>
      <c r="M31" s="69">
        <f t="shared" si="5"/>
        <v>2.58E-2</v>
      </c>
      <c r="N31" s="69">
        <f t="shared" si="5"/>
        <v>0</v>
      </c>
      <c r="O31" s="69">
        <f t="shared" si="5"/>
        <v>0</v>
      </c>
      <c r="P31" s="69">
        <f t="shared" si="5"/>
        <v>62.564999999999998</v>
      </c>
      <c r="Q31" s="69">
        <f>(IF(Q$27="%w/w SAR",((Q$28*10)*$B31),IF(Q$27="%w/w DM",(((Q$28*10)*($B$28/100))*$B31),IF(Q$27="kg/t SAR",(Q$28*$B31),IF(Q$27="kg/t DM",((Q$28*($B$28/100))*$B31),IF(Q$27="mg/kg SAR",((Q$28*0.001)*$B31),IF(Q$27="mg/kg DM",(((Q$28*0.001)*($B$28/100))*$B31),0)))))))*2.5</f>
        <v>50.6325</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2</v>
      </c>
      <c r="B32" s="15">
        <v>98</v>
      </c>
      <c r="C32" s="69">
        <f t="shared" ref="C32:C50" si="6">IF(C$27="%w/w SAR",((C$28*10)*$B32),IF(C$27="%w/w DM",(((C$28*10)*($B$28/100))*$B32),IF(C$27="kg/t SAR",(C$28*$B32),IF(C$27="kg/t DM",((C$28*($B$28/100))*$B32),IF(C$27="mg/kg SAR",((C$28*0.001)*$B32),IF(C$27="mg/kg DM",(((C$28*0.001)*($B$28/100))*$B32),0))))))</f>
        <v>68.600000000000009</v>
      </c>
      <c r="D32" s="69">
        <f t="shared" ref="D32:D50" si="7">(IF(D$27="%w/w SAR",((D$28*10)*$B32),IF(D$27="%w/w DM",(((D$28*10)*($B$28/100))*$B32),IF(D$27="kg/t SAR",(D$28*$B32),IF(D$27="kg/t DM",((D$28*($B$28/100))*$B32),IF(D$27="mg/kg SAR",((D$28*0.001)*$B32),IF(D$27="mg/kg DM",(((D$28*0.001)*($B$28/100))*$B32),"0")))))))*2.291</f>
        <v>157.611636</v>
      </c>
      <c r="E32" s="69">
        <f t="shared" ref="E32:E50" si="8">(IF(E$27="%w/w SAR",((E$28*10)*$B32),IF(E$27="%w/w DM",(((E$28*10)*($B$28/100))*$B32),IF(E$27="kg/t SAR",(E$28*$B32),IF(E$27="kg/t DM",((E$28*($B$28/100))*$B32),IF(E$27="mg/kg SAR",((E$28*0.001)*$B32),IF(E$27="mg/kg DM",(((E$28*0.001)*($B$28/100))*$B32),"0")))))))*1.205</f>
        <v>97.188070000000025</v>
      </c>
      <c r="F32" s="69">
        <f t="shared" ref="F32:F50" si="9">(IF(F$27="%w/w SAR",((F$28*10)*$B32),IF(F$27="%w/w DM",(((F$28*10)*($B$28/100))*$B32),IF(F$27="kg/t SAR",(F$28*$B32),IF(F$27="kg/t DM",((F$28*($B$28/100))*$B32),IF(F$27="mg/kg SAR",((F$28*0.001)*$B32),IF(F$27="mg/kg DM",(((F$28*0.001)*($B$28/100))*$B32),"0")))))))*1.658</f>
        <v>25.672471999999999</v>
      </c>
      <c r="G32" s="69">
        <f t="shared" si="5"/>
        <v>7.2520000000000001E-2</v>
      </c>
      <c r="H32" s="69">
        <f t="shared" si="5"/>
        <v>0.14112</v>
      </c>
      <c r="I32" s="69">
        <f t="shared" si="5"/>
        <v>4.9000000000000002E-2</v>
      </c>
      <c r="J32" s="69">
        <f t="shared" si="5"/>
        <v>9.8000000000000019E-4</v>
      </c>
      <c r="K32" s="69">
        <f t="shared" si="5"/>
        <v>4.8999999999999998E-3</v>
      </c>
      <c r="L32" s="69">
        <f t="shared" si="5"/>
        <v>2.3519999999999999E-2</v>
      </c>
      <c r="M32" s="69">
        <f t="shared" si="5"/>
        <v>1.9599999999999999E-2</v>
      </c>
      <c r="N32" s="69">
        <f t="shared" si="5"/>
        <v>0</v>
      </c>
      <c r="O32" s="69">
        <f t="shared" si="5"/>
        <v>0</v>
      </c>
      <c r="P32" s="69">
        <f t="shared" si="5"/>
        <v>47.53</v>
      </c>
      <c r="Q32" s="69">
        <f t="shared" ref="Q32:Q50" si="10">(IF(Q$27="%w/w SAR",((Q$28*10)*$B32),IF(Q$27="%w/w DM",(((Q$28*10)*($B$28/100))*$B32),IF(Q$27="kg/t SAR",(Q$28*$B32),IF(Q$27="kg/t DM",((Q$28*($B$28/100))*$B32),IF(Q$27="mg/kg SAR",((Q$28*0.001)*$B32),IF(Q$27="mg/kg DM",(((Q$28*0.001)*($B$28/100))*$B32),0)))))))*2.5</f>
        <v>38.464999999999996</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3</v>
      </c>
      <c r="B33" s="15">
        <v>129</v>
      </c>
      <c r="C33" s="69">
        <f t="shared" si="6"/>
        <v>90.300000000000011</v>
      </c>
      <c r="D33" s="69">
        <f t="shared" si="7"/>
        <v>207.468378</v>
      </c>
      <c r="E33" s="69">
        <f t="shared" si="8"/>
        <v>127.93123500000002</v>
      </c>
      <c r="F33" s="69">
        <f t="shared" si="9"/>
        <v>33.793356000000003</v>
      </c>
      <c r="G33" s="69">
        <f t="shared" si="5"/>
        <v>9.5460000000000003E-2</v>
      </c>
      <c r="H33" s="69">
        <f t="shared" si="5"/>
        <v>0.18575999999999998</v>
      </c>
      <c r="I33" s="69">
        <f t="shared" si="5"/>
        <v>6.4500000000000002E-2</v>
      </c>
      <c r="J33" s="69">
        <f t="shared" si="5"/>
        <v>1.2900000000000001E-3</v>
      </c>
      <c r="K33" s="69">
        <f t="shared" si="5"/>
        <v>6.45E-3</v>
      </c>
      <c r="L33" s="69">
        <f t="shared" si="5"/>
        <v>3.0960000000000001E-2</v>
      </c>
      <c r="M33" s="69">
        <f t="shared" si="5"/>
        <v>2.58E-2</v>
      </c>
      <c r="N33" s="69">
        <f t="shared" si="5"/>
        <v>0</v>
      </c>
      <c r="O33" s="69">
        <f t="shared" si="5"/>
        <v>0</v>
      </c>
      <c r="P33" s="69">
        <f t="shared" si="5"/>
        <v>62.564999999999998</v>
      </c>
      <c r="Q33" s="69">
        <f t="shared" si="10"/>
        <v>50.6325</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4</v>
      </c>
      <c r="B34" s="15">
        <v>129</v>
      </c>
      <c r="C34" s="69">
        <f t="shared" si="6"/>
        <v>90.300000000000011</v>
      </c>
      <c r="D34" s="69">
        <f t="shared" si="7"/>
        <v>207.468378</v>
      </c>
      <c r="E34" s="69">
        <f t="shared" si="8"/>
        <v>127.93123500000002</v>
      </c>
      <c r="F34" s="69">
        <f t="shared" si="9"/>
        <v>33.793356000000003</v>
      </c>
      <c r="G34" s="69">
        <f t="shared" si="5"/>
        <v>9.5460000000000003E-2</v>
      </c>
      <c r="H34" s="69">
        <f t="shared" si="5"/>
        <v>0.18575999999999998</v>
      </c>
      <c r="I34" s="69">
        <f t="shared" si="5"/>
        <v>6.4500000000000002E-2</v>
      </c>
      <c r="J34" s="69">
        <f t="shared" si="5"/>
        <v>1.2900000000000001E-3</v>
      </c>
      <c r="K34" s="69">
        <f t="shared" si="5"/>
        <v>6.45E-3</v>
      </c>
      <c r="L34" s="69">
        <f t="shared" si="5"/>
        <v>3.0960000000000001E-2</v>
      </c>
      <c r="M34" s="69">
        <f t="shared" si="5"/>
        <v>2.58E-2</v>
      </c>
      <c r="N34" s="69">
        <f t="shared" si="5"/>
        <v>0</v>
      </c>
      <c r="O34" s="69">
        <f t="shared" si="5"/>
        <v>0</v>
      </c>
      <c r="P34" s="69">
        <f t="shared" si="5"/>
        <v>62.564999999999998</v>
      </c>
      <c r="Q34" s="69">
        <f t="shared" si="10"/>
        <v>50.6325</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5</v>
      </c>
      <c r="B35" s="15">
        <v>129</v>
      </c>
      <c r="C35" s="69">
        <f t="shared" si="6"/>
        <v>90.300000000000011</v>
      </c>
      <c r="D35" s="69">
        <f t="shared" si="7"/>
        <v>207.468378</v>
      </c>
      <c r="E35" s="69">
        <f t="shared" si="8"/>
        <v>127.93123500000002</v>
      </c>
      <c r="F35" s="69">
        <f t="shared" si="9"/>
        <v>33.793356000000003</v>
      </c>
      <c r="G35" s="69">
        <f t="shared" si="5"/>
        <v>9.5460000000000003E-2</v>
      </c>
      <c r="H35" s="69">
        <f t="shared" si="5"/>
        <v>0.18575999999999998</v>
      </c>
      <c r="I35" s="69">
        <f t="shared" si="5"/>
        <v>6.4500000000000002E-2</v>
      </c>
      <c r="J35" s="69">
        <f t="shared" si="5"/>
        <v>1.2900000000000001E-3</v>
      </c>
      <c r="K35" s="69">
        <f t="shared" si="5"/>
        <v>6.45E-3</v>
      </c>
      <c r="L35" s="69">
        <f t="shared" si="5"/>
        <v>3.0960000000000001E-2</v>
      </c>
      <c r="M35" s="69">
        <f t="shared" si="5"/>
        <v>2.58E-2</v>
      </c>
      <c r="N35" s="69">
        <f t="shared" si="5"/>
        <v>0</v>
      </c>
      <c r="O35" s="69">
        <f t="shared" si="5"/>
        <v>0</v>
      </c>
      <c r="P35" s="69">
        <f t="shared" si="5"/>
        <v>62.564999999999998</v>
      </c>
      <c r="Q35" s="69">
        <f t="shared" si="10"/>
        <v>50.6325</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6</v>
      </c>
      <c r="B36" s="15">
        <v>129</v>
      </c>
      <c r="C36" s="69">
        <f t="shared" si="6"/>
        <v>90.300000000000011</v>
      </c>
      <c r="D36" s="69">
        <f t="shared" si="7"/>
        <v>207.468378</v>
      </c>
      <c r="E36" s="69">
        <f t="shared" si="8"/>
        <v>127.93123500000002</v>
      </c>
      <c r="F36" s="69">
        <f t="shared" si="9"/>
        <v>33.793356000000003</v>
      </c>
      <c r="G36" s="69">
        <f t="shared" si="5"/>
        <v>9.5460000000000003E-2</v>
      </c>
      <c r="H36" s="69">
        <f t="shared" si="5"/>
        <v>0.18575999999999998</v>
      </c>
      <c r="I36" s="69">
        <f t="shared" si="5"/>
        <v>6.4500000000000002E-2</v>
      </c>
      <c r="J36" s="69">
        <f t="shared" si="5"/>
        <v>1.2900000000000001E-3</v>
      </c>
      <c r="K36" s="69">
        <f t="shared" si="5"/>
        <v>6.45E-3</v>
      </c>
      <c r="L36" s="69">
        <f t="shared" si="5"/>
        <v>3.0960000000000001E-2</v>
      </c>
      <c r="M36" s="69">
        <f t="shared" si="5"/>
        <v>2.58E-2</v>
      </c>
      <c r="N36" s="69">
        <f t="shared" si="5"/>
        <v>0</v>
      </c>
      <c r="O36" s="69">
        <f t="shared" si="5"/>
        <v>0</v>
      </c>
      <c r="P36" s="69">
        <f t="shared" si="5"/>
        <v>62.564999999999998</v>
      </c>
      <c r="Q36" s="69">
        <f t="shared" si="10"/>
        <v>50.6325</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7</v>
      </c>
      <c r="B37" s="15">
        <v>98</v>
      </c>
      <c r="C37" s="69">
        <f t="shared" si="6"/>
        <v>68.600000000000009</v>
      </c>
      <c r="D37" s="69">
        <f t="shared" si="7"/>
        <v>157.611636</v>
      </c>
      <c r="E37" s="69">
        <f t="shared" si="8"/>
        <v>97.188070000000025</v>
      </c>
      <c r="F37" s="69">
        <f t="shared" si="9"/>
        <v>25.672471999999999</v>
      </c>
      <c r="G37" s="69">
        <f t="shared" si="5"/>
        <v>7.2520000000000001E-2</v>
      </c>
      <c r="H37" s="69">
        <f t="shared" si="5"/>
        <v>0.14112</v>
      </c>
      <c r="I37" s="69">
        <f t="shared" si="5"/>
        <v>4.9000000000000002E-2</v>
      </c>
      <c r="J37" s="69">
        <f t="shared" si="5"/>
        <v>9.8000000000000019E-4</v>
      </c>
      <c r="K37" s="69">
        <f t="shared" si="5"/>
        <v>4.8999999999999998E-3</v>
      </c>
      <c r="L37" s="69">
        <f t="shared" si="5"/>
        <v>2.3519999999999999E-2</v>
      </c>
      <c r="M37" s="69">
        <f t="shared" si="5"/>
        <v>1.9599999999999999E-2</v>
      </c>
      <c r="N37" s="69">
        <f t="shared" si="5"/>
        <v>0</v>
      </c>
      <c r="O37" s="69">
        <f t="shared" si="5"/>
        <v>0</v>
      </c>
      <c r="P37" s="69">
        <f t="shared" si="5"/>
        <v>47.53</v>
      </c>
      <c r="Q37" s="69">
        <f t="shared" si="10"/>
        <v>38.464999999999996</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8</v>
      </c>
      <c r="B38" s="15">
        <v>98</v>
      </c>
      <c r="C38" s="69">
        <f t="shared" si="6"/>
        <v>68.600000000000009</v>
      </c>
      <c r="D38" s="69">
        <f t="shared" si="7"/>
        <v>157.611636</v>
      </c>
      <c r="E38" s="69">
        <f t="shared" si="8"/>
        <v>97.188070000000025</v>
      </c>
      <c r="F38" s="69">
        <f t="shared" si="9"/>
        <v>25.672471999999999</v>
      </c>
      <c r="G38" s="69">
        <f t="shared" si="5"/>
        <v>7.2520000000000001E-2</v>
      </c>
      <c r="H38" s="69">
        <f t="shared" si="5"/>
        <v>0.14112</v>
      </c>
      <c r="I38" s="69">
        <f t="shared" si="5"/>
        <v>4.9000000000000002E-2</v>
      </c>
      <c r="J38" s="69">
        <f t="shared" si="5"/>
        <v>9.8000000000000019E-4</v>
      </c>
      <c r="K38" s="69">
        <f t="shared" si="5"/>
        <v>4.8999999999999998E-3</v>
      </c>
      <c r="L38" s="69">
        <f t="shared" si="5"/>
        <v>2.3519999999999999E-2</v>
      </c>
      <c r="M38" s="69">
        <f t="shared" si="5"/>
        <v>1.9599999999999999E-2</v>
      </c>
      <c r="N38" s="69">
        <f t="shared" si="5"/>
        <v>0</v>
      </c>
      <c r="O38" s="69">
        <f t="shared" si="5"/>
        <v>0</v>
      </c>
      <c r="P38" s="69">
        <f t="shared" si="5"/>
        <v>47.53</v>
      </c>
      <c r="Q38" s="69">
        <f t="shared" si="10"/>
        <v>38.464999999999996</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f>K8</f>
        <v>9</v>
      </c>
      <c r="B39" s="15">
        <v>129</v>
      </c>
      <c r="C39" s="69">
        <f t="shared" si="6"/>
        <v>90.300000000000011</v>
      </c>
      <c r="D39" s="69">
        <f t="shared" si="7"/>
        <v>207.468378</v>
      </c>
      <c r="E39" s="69">
        <f t="shared" si="8"/>
        <v>127.93123500000002</v>
      </c>
      <c r="F39" s="69">
        <f t="shared" si="9"/>
        <v>33.793356000000003</v>
      </c>
      <c r="G39" s="69">
        <f t="shared" si="5"/>
        <v>9.5460000000000003E-2</v>
      </c>
      <c r="H39" s="69">
        <f t="shared" si="5"/>
        <v>0.18575999999999998</v>
      </c>
      <c r="I39" s="69">
        <f t="shared" si="5"/>
        <v>6.4500000000000002E-2</v>
      </c>
      <c r="J39" s="69">
        <f t="shared" si="5"/>
        <v>1.2900000000000001E-3</v>
      </c>
      <c r="K39" s="69">
        <f t="shared" si="5"/>
        <v>6.45E-3</v>
      </c>
      <c r="L39" s="69">
        <f t="shared" si="5"/>
        <v>3.0960000000000001E-2</v>
      </c>
      <c r="M39" s="69">
        <f t="shared" si="5"/>
        <v>2.58E-2</v>
      </c>
      <c r="N39" s="69">
        <f t="shared" si="5"/>
        <v>0</v>
      </c>
      <c r="O39" s="69">
        <f t="shared" si="5"/>
        <v>0</v>
      </c>
      <c r="P39" s="69">
        <f t="shared" si="5"/>
        <v>62.564999999999998</v>
      </c>
      <c r="Q39" s="69">
        <f t="shared" si="10"/>
        <v>50.6325</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f>L8</f>
        <v>10</v>
      </c>
      <c r="B40" s="15">
        <v>98</v>
      </c>
      <c r="C40" s="69">
        <f t="shared" si="6"/>
        <v>68.600000000000009</v>
      </c>
      <c r="D40" s="69">
        <f t="shared" si="7"/>
        <v>157.611636</v>
      </c>
      <c r="E40" s="69">
        <f t="shared" si="8"/>
        <v>97.188070000000025</v>
      </c>
      <c r="F40" s="69">
        <f t="shared" si="9"/>
        <v>25.672471999999999</v>
      </c>
      <c r="G40" s="69">
        <f t="shared" si="5"/>
        <v>7.2520000000000001E-2</v>
      </c>
      <c r="H40" s="69">
        <f t="shared" si="5"/>
        <v>0.14112</v>
      </c>
      <c r="I40" s="69">
        <f t="shared" si="5"/>
        <v>4.9000000000000002E-2</v>
      </c>
      <c r="J40" s="69">
        <f t="shared" si="5"/>
        <v>9.8000000000000019E-4</v>
      </c>
      <c r="K40" s="69">
        <f t="shared" si="5"/>
        <v>4.8999999999999998E-3</v>
      </c>
      <c r="L40" s="69">
        <f t="shared" si="5"/>
        <v>2.3519999999999999E-2</v>
      </c>
      <c r="M40" s="69">
        <f t="shared" si="5"/>
        <v>1.9599999999999999E-2</v>
      </c>
      <c r="N40" s="69">
        <f t="shared" si="5"/>
        <v>0</v>
      </c>
      <c r="O40" s="69">
        <f t="shared" si="5"/>
        <v>0</v>
      </c>
      <c r="P40" s="69">
        <f t="shared" si="5"/>
        <v>47.53</v>
      </c>
      <c r="Q40" s="69">
        <f t="shared" si="10"/>
        <v>38.464999999999996</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f>M8</f>
        <v>11</v>
      </c>
      <c r="B41" s="15">
        <v>98</v>
      </c>
      <c r="C41" s="69">
        <f t="shared" si="6"/>
        <v>68.600000000000009</v>
      </c>
      <c r="D41" s="69">
        <f t="shared" si="7"/>
        <v>157.611636</v>
      </c>
      <c r="E41" s="69">
        <f t="shared" si="8"/>
        <v>97.188070000000025</v>
      </c>
      <c r="F41" s="69">
        <f t="shared" si="9"/>
        <v>25.672471999999999</v>
      </c>
      <c r="G41" s="69">
        <f t="shared" si="5"/>
        <v>7.2520000000000001E-2</v>
      </c>
      <c r="H41" s="69">
        <f t="shared" si="5"/>
        <v>0.14112</v>
      </c>
      <c r="I41" s="69">
        <f t="shared" si="5"/>
        <v>4.9000000000000002E-2</v>
      </c>
      <c r="J41" s="69">
        <f t="shared" si="5"/>
        <v>9.8000000000000019E-4</v>
      </c>
      <c r="K41" s="69">
        <f t="shared" si="5"/>
        <v>4.8999999999999998E-3</v>
      </c>
      <c r="L41" s="69">
        <f t="shared" si="5"/>
        <v>2.3519999999999999E-2</v>
      </c>
      <c r="M41" s="69">
        <f t="shared" si="5"/>
        <v>1.9599999999999999E-2</v>
      </c>
      <c r="N41" s="69">
        <f t="shared" si="5"/>
        <v>0</v>
      </c>
      <c r="O41" s="69">
        <f t="shared" si="5"/>
        <v>0</v>
      </c>
      <c r="P41" s="69">
        <f t="shared" si="5"/>
        <v>47.53</v>
      </c>
      <c r="Q41" s="69">
        <f t="shared" si="10"/>
        <v>38.464999999999996</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f>N8</f>
        <v>12</v>
      </c>
      <c r="B42" s="15">
        <v>98</v>
      </c>
      <c r="C42" s="69">
        <f t="shared" si="6"/>
        <v>68.600000000000009</v>
      </c>
      <c r="D42" s="69">
        <f t="shared" si="7"/>
        <v>157.611636</v>
      </c>
      <c r="E42" s="69">
        <f t="shared" si="8"/>
        <v>97.188070000000025</v>
      </c>
      <c r="F42" s="69">
        <f t="shared" si="9"/>
        <v>25.672471999999999</v>
      </c>
      <c r="G42" s="69">
        <f t="shared" si="5"/>
        <v>7.2520000000000001E-2</v>
      </c>
      <c r="H42" s="69">
        <f t="shared" si="5"/>
        <v>0.14112</v>
      </c>
      <c r="I42" s="69">
        <f t="shared" si="5"/>
        <v>4.9000000000000002E-2</v>
      </c>
      <c r="J42" s="69">
        <f t="shared" si="5"/>
        <v>9.8000000000000019E-4</v>
      </c>
      <c r="K42" s="69">
        <f t="shared" si="5"/>
        <v>4.8999999999999998E-3</v>
      </c>
      <c r="L42" s="69">
        <f t="shared" si="5"/>
        <v>2.3519999999999999E-2</v>
      </c>
      <c r="M42" s="69">
        <f t="shared" si="5"/>
        <v>1.9599999999999999E-2</v>
      </c>
      <c r="N42" s="69">
        <f t="shared" si="5"/>
        <v>0</v>
      </c>
      <c r="O42" s="69">
        <f t="shared" si="5"/>
        <v>0</v>
      </c>
      <c r="P42" s="69">
        <f t="shared" si="5"/>
        <v>47.53</v>
      </c>
      <c r="Q42" s="69">
        <f t="shared" si="10"/>
        <v>38.464999999999996</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f>O8</f>
        <v>13</v>
      </c>
      <c r="B43" s="15">
        <v>98</v>
      </c>
      <c r="C43" s="69">
        <f t="shared" si="6"/>
        <v>68.600000000000009</v>
      </c>
      <c r="D43" s="69">
        <f t="shared" si="7"/>
        <v>157.611636</v>
      </c>
      <c r="E43" s="69">
        <f t="shared" si="8"/>
        <v>97.188070000000025</v>
      </c>
      <c r="F43" s="69">
        <f t="shared" si="9"/>
        <v>25.672471999999999</v>
      </c>
      <c r="G43" s="69">
        <f t="shared" si="5"/>
        <v>7.2520000000000001E-2</v>
      </c>
      <c r="H43" s="69">
        <f t="shared" si="5"/>
        <v>0.14112</v>
      </c>
      <c r="I43" s="69">
        <f t="shared" si="5"/>
        <v>4.9000000000000002E-2</v>
      </c>
      <c r="J43" s="69">
        <f t="shared" si="5"/>
        <v>9.8000000000000019E-4</v>
      </c>
      <c r="K43" s="69">
        <f t="shared" si="5"/>
        <v>4.8999999999999998E-3</v>
      </c>
      <c r="L43" s="69">
        <f t="shared" si="5"/>
        <v>2.3519999999999999E-2</v>
      </c>
      <c r="M43" s="69">
        <f t="shared" si="5"/>
        <v>1.9599999999999999E-2</v>
      </c>
      <c r="N43" s="69">
        <f t="shared" si="5"/>
        <v>0</v>
      </c>
      <c r="O43" s="69">
        <f t="shared" si="5"/>
        <v>0</v>
      </c>
      <c r="P43" s="69">
        <f t="shared" si="5"/>
        <v>47.53</v>
      </c>
      <c r="Q43" s="69">
        <f t="shared" si="10"/>
        <v>38.464999999999996</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f>P8</f>
        <v>14</v>
      </c>
      <c r="B44" s="15">
        <v>98</v>
      </c>
      <c r="C44" s="69">
        <f t="shared" si="6"/>
        <v>68.600000000000009</v>
      </c>
      <c r="D44" s="69">
        <f t="shared" si="7"/>
        <v>157.611636</v>
      </c>
      <c r="E44" s="69">
        <f t="shared" si="8"/>
        <v>97.188070000000025</v>
      </c>
      <c r="F44" s="69">
        <f t="shared" si="9"/>
        <v>25.672471999999999</v>
      </c>
      <c r="G44" s="69">
        <f t="shared" si="5"/>
        <v>7.2520000000000001E-2</v>
      </c>
      <c r="H44" s="69">
        <f t="shared" si="5"/>
        <v>0.14112</v>
      </c>
      <c r="I44" s="69">
        <f t="shared" si="5"/>
        <v>4.9000000000000002E-2</v>
      </c>
      <c r="J44" s="69">
        <f t="shared" si="5"/>
        <v>9.8000000000000019E-4</v>
      </c>
      <c r="K44" s="69">
        <f t="shared" si="5"/>
        <v>4.8999999999999998E-3</v>
      </c>
      <c r="L44" s="69">
        <f t="shared" si="5"/>
        <v>2.3519999999999999E-2</v>
      </c>
      <c r="M44" s="69">
        <f t="shared" si="5"/>
        <v>1.9599999999999999E-2</v>
      </c>
      <c r="N44" s="69">
        <f t="shared" si="5"/>
        <v>0</v>
      </c>
      <c r="O44" s="69">
        <f t="shared" si="5"/>
        <v>0</v>
      </c>
      <c r="P44" s="69">
        <f t="shared" si="5"/>
        <v>47.53</v>
      </c>
      <c r="Q44" s="69">
        <f t="shared" si="10"/>
        <v>38.464999999999996</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21</v>
      </c>
      <c r="B45" s="15">
        <v>145</v>
      </c>
      <c r="C45" s="69">
        <f t="shared" si="6"/>
        <v>101.50000000000001</v>
      </c>
      <c r="D45" s="69">
        <f t="shared" si="7"/>
        <v>233.20089000000002</v>
      </c>
      <c r="E45" s="69">
        <f t="shared" si="8"/>
        <v>143.79867500000003</v>
      </c>
      <c r="F45" s="69">
        <f t="shared" si="9"/>
        <v>37.984780000000001</v>
      </c>
      <c r="G45" s="69">
        <f t="shared" si="5"/>
        <v>0.10729999999999999</v>
      </c>
      <c r="H45" s="69">
        <f t="shared" si="5"/>
        <v>0.20879999999999999</v>
      </c>
      <c r="I45" s="69">
        <f t="shared" si="5"/>
        <v>7.2499999999999995E-2</v>
      </c>
      <c r="J45" s="69">
        <f t="shared" si="5"/>
        <v>1.4500000000000001E-3</v>
      </c>
      <c r="K45" s="69">
        <f t="shared" si="5"/>
        <v>7.2500000000000004E-3</v>
      </c>
      <c r="L45" s="69">
        <f t="shared" si="5"/>
        <v>3.4799999999999998E-2</v>
      </c>
      <c r="M45" s="69">
        <f t="shared" si="5"/>
        <v>2.9000000000000001E-2</v>
      </c>
      <c r="N45" s="69">
        <f t="shared" si="5"/>
        <v>0</v>
      </c>
      <c r="O45" s="69">
        <f t="shared" si="5"/>
        <v>0</v>
      </c>
      <c r="P45" s="69">
        <f t="shared" si="5"/>
        <v>70.325000000000003</v>
      </c>
      <c r="Q45" s="69">
        <f t="shared" si="10"/>
        <v>56.912500000000001</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22</v>
      </c>
      <c r="B46" s="15">
        <v>145</v>
      </c>
      <c r="C46" s="69">
        <f t="shared" si="6"/>
        <v>101.50000000000001</v>
      </c>
      <c r="D46" s="69">
        <f t="shared" si="7"/>
        <v>233.20089000000002</v>
      </c>
      <c r="E46" s="69">
        <f t="shared" si="8"/>
        <v>143.79867500000003</v>
      </c>
      <c r="F46" s="69">
        <f t="shared" si="9"/>
        <v>37.984780000000001</v>
      </c>
      <c r="G46" s="69">
        <f t="shared" si="5"/>
        <v>0.10729999999999999</v>
      </c>
      <c r="H46" s="69">
        <f t="shared" si="5"/>
        <v>0.20879999999999999</v>
      </c>
      <c r="I46" s="69">
        <f t="shared" si="5"/>
        <v>7.2499999999999995E-2</v>
      </c>
      <c r="J46" s="69">
        <f t="shared" si="5"/>
        <v>1.4500000000000001E-3</v>
      </c>
      <c r="K46" s="69">
        <f t="shared" si="5"/>
        <v>7.2500000000000004E-3</v>
      </c>
      <c r="L46" s="69">
        <f t="shared" si="5"/>
        <v>3.4799999999999998E-2</v>
      </c>
      <c r="M46" s="69">
        <f t="shared" si="5"/>
        <v>2.9000000000000001E-2</v>
      </c>
      <c r="N46" s="69">
        <f t="shared" si="5"/>
        <v>0</v>
      </c>
      <c r="O46" s="69">
        <f t="shared" si="5"/>
        <v>0</v>
      </c>
      <c r="P46" s="69">
        <f t="shared" si="5"/>
        <v>70.325000000000003</v>
      </c>
      <c r="Q46" s="69">
        <f t="shared" si="10"/>
        <v>56.912500000000001</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21</v>
      </c>
      <c r="Q57" s="8">
        <f t="shared" si="13"/>
        <v>22</v>
      </c>
      <c r="R57" s="8">
        <f t="shared" si="13"/>
        <v>0</v>
      </c>
      <c r="S57" s="8">
        <f t="shared" si="13"/>
        <v>0</v>
      </c>
      <c r="T57" s="8">
        <f t="shared" si="13"/>
        <v>0</v>
      </c>
      <c r="U57" s="8">
        <f t="shared" si="13"/>
        <v>0</v>
      </c>
    </row>
    <row r="58" spans="1:35" s="19" customFormat="1" ht="13" x14ac:dyDescent="0.35">
      <c r="A58" s="72" t="s">
        <v>133</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91" t="s">
        <v>129</v>
      </c>
      <c r="B59" s="68">
        <f>VLOOKUP(C$14,Table245[],5,FALSE)</f>
        <v>6.2</v>
      </c>
      <c r="C59" s="68">
        <f>VLOOKUP(D$14,Table245[],5,FALSE)</f>
        <v>6.2</v>
      </c>
      <c r="D59" s="68">
        <f>VLOOKUP(E$14,Table245[],5,FALSE)</f>
        <v>6.2</v>
      </c>
      <c r="E59" s="68">
        <f>VLOOKUP(F$14,Table245[],5,FALSE)</f>
        <v>6.2</v>
      </c>
      <c r="F59" s="68">
        <f>VLOOKUP(G$14,Table245[],5,FALSE)</f>
        <v>6.2</v>
      </c>
      <c r="G59" s="68">
        <f>VLOOKUP(H$14,Table245[],5,FALSE)</f>
        <v>6.2</v>
      </c>
      <c r="H59" s="68">
        <f>VLOOKUP(I$14,Table245[],5,FALSE)</f>
        <v>6.2</v>
      </c>
      <c r="I59" s="68">
        <f>VLOOKUP(J$14,Table245[],5,FALSE)</f>
        <v>6.2</v>
      </c>
      <c r="J59" s="68">
        <f>VLOOKUP(K$14,Table245[],5,FALSE)</f>
        <v>6.2</v>
      </c>
      <c r="K59" s="68">
        <f>VLOOKUP(L$14,Table245[],5,FALSE)</f>
        <v>6.2</v>
      </c>
      <c r="L59" s="68">
        <f>VLOOKUP(M$14,Table245[],5,FALSE)</f>
        <v>6.2</v>
      </c>
      <c r="M59" s="68">
        <f>VLOOKUP(N$14,Table245[],5,FALSE)</f>
        <v>6.2</v>
      </c>
      <c r="N59" s="68">
        <f>VLOOKUP(O$14,Table245[],5,FALSE)</f>
        <v>6.2</v>
      </c>
      <c r="O59" s="68">
        <f>VLOOKUP(P$14,Table245[],5,FALSE)</f>
        <v>6.2</v>
      </c>
      <c r="P59" s="68">
        <f>VLOOKUP(Q$14,Table245[],5,FALSE)</f>
        <v>6.2</v>
      </c>
      <c r="Q59" s="68">
        <f>VLOOKUP(R$14,Table245[],5,FALSE)</f>
        <v>6.2</v>
      </c>
      <c r="R59" s="68" t="e">
        <f>VLOOKUP(S$14,Table245[],5,FALSE)</f>
        <v>#N/A</v>
      </c>
      <c r="S59" s="68" t="e">
        <f>VLOOKUP(T$14,Table245[],5,FALSE)</f>
        <v>#N/A</v>
      </c>
      <c r="T59" s="68" t="e">
        <f>VLOOKUP(U$14,Table245[],5,FALSE)</f>
        <v>#N/A</v>
      </c>
      <c r="U59" s="68" t="e">
        <f>VLOOKUP(V$14,Table245[],5,FALSE)</f>
        <v>#N/A</v>
      </c>
    </row>
    <row r="60" spans="1:35" s="19" customFormat="1" ht="13" x14ac:dyDescent="0.3">
      <c r="A60" s="91" t="s">
        <v>4</v>
      </c>
      <c r="B60" s="68">
        <f>C10</f>
        <v>5.9</v>
      </c>
      <c r="C60" s="68">
        <f t="shared" ref="C60:U60" si="14">D10</f>
        <v>5.9</v>
      </c>
      <c r="D60" s="68">
        <f t="shared" si="14"/>
        <v>5.8</v>
      </c>
      <c r="E60" s="68">
        <f t="shared" si="14"/>
        <v>5.9</v>
      </c>
      <c r="F60" s="68">
        <f t="shared" si="14"/>
        <v>5.7</v>
      </c>
      <c r="G60" s="68">
        <f t="shared" si="14"/>
        <v>6.1</v>
      </c>
      <c r="H60" s="68">
        <f t="shared" si="14"/>
        <v>5.7</v>
      </c>
      <c r="I60" s="68">
        <f t="shared" si="14"/>
        <v>5.8</v>
      </c>
      <c r="J60" s="68">
        <f t="shared" si="14"/>
        <v>5.9</v>
      </c>
      <c r="K60" s="68">
        <f t="shared" si="14"/>
        <v>5.8</v>
      </c>
      <c r="L60" s="68">
        <f t="shared" si="14"/>
        <v>5.8</v>
      </c>
      <c r="M60" s="68">
        <f t="shared" si="14"/>
        <v>5.5</v>
      </c>
      <c r="N60" s="68">
        <f t="shared" si="14"/>
        <v>5.8</v>
      </c>
      <c r="O60" s="68">
        <f t="shared" si="14"/>
        <v>5.7</v>
      </c>
      <c r="P60" s="68">
        <f t="shared" si="14"/>
        <v>6</v>
      </c>
      <c r="Q60" s="68">
        <f t="shared" si="14"/>
        <v>5.5</v>
      </c>
      <c r="R60" s="68">
        <f t="shared" si="14"/>
        <v>0</v>
      </c>
      <c r="S60" s="68">
        <f t="shared" si="14"/>
        <v>0</v>
      </c>
      <c r="T60" s="68">
        <f t="shared" si="14"/>
        <v>0</v>
      </c>
      <c r="U60" s="68">
        <f t="shared" si="14"/>
        <v>0</v>
      </c>
    </row>
    <row r="61" spans="1:35" s="19" customFormat="1" ht="13" x14ac:dyDescent="0.3">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f t="shared" si="15"/>
        <v>6</v>
      </c>
      <c r="R61" s="68" t="e">
        <f t="shared" si="15"/>
        <v>#N/A</v>
      </c>
      <c r="S61" s="68" t="e">
        <f t="shared" si="15"/>
        <v>#N/A</v>
      </c>
      <c r="T61" s="68" t="e">
        <f t="shared" si="15"/>
        <v>#N/A</v>
      </c>
      <c r="U61" s="68" t="e">
        <f t="shared" si="15"/>
        <v>#N/A</v>
      </c>
    </row>
    <row r="62" spans="1:35" s="19" customFormat="1" ht="13" x14ac:dyDescent="0.3">
      <c r="A62" s="91" t="s">
        <v>131</v>
      </c>
      <c r="B62" s="69">
        <f>B31</f>
        <v>129</v>
      </c>
      <c r="C62" s="69">
        <f>B32</f>
        <v>98</v>
      </c>
      <c r="D62" s="69">
        <f>B33</f>
        <v>129</v>
      </c>
      <c r="E62" s="69">
        <f>B34</f>
        <v>129</v>
      </c>
      <c r="F62" s="69">
        <f>B35</f>
        <v>129</v>
      </c>
      <c r="G62" s="69">
        <f>B36</f>
        <v>129</v>
      </c>
      <c r="H62" s="69">
        <f>B37</f>
        <v>98</v>
      </c>
      <c r="I62" s="69">
        <f>B38</f>
        <v>98</v>
      </c>
      <c r="J62" s="69">
        <f>B39</f>
        <v>129</v>
      </c>
      <c r="K62" s="69">
        <f>B40</f>
        <v>98</v>
      </c>
      <c r="L62" s="69">
        <f>B41</f>
        <v>98</v>
      </c>
      <c r="M62" s="69">
        <f>B42</f>
        <v>98</v>
      </c>
      <c r="N62" s="69">
        <f>B43</f>
        <v>98</v>
      </c>
      <c r="O62" s="69">
        <f>B44</f>
        <v>98</v>
      </c>
      <c r="P62" s="69">
        <f>B45</f>
        <v>145</v>
      </c>
      <c r="Q62" s="69">
        <f>B46</f>
        <v>145</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1.7999999999999989</v>
      </c>
      <c r="C64" s="69">
        <f t="shared" ref="C64:U64" si="17">(C59-C60)*C61</f>
        <v>1.7999999999999989</v>
      </c>
      <c r="D64" s="69">
        <f t="shared" si="17"/>
        <v>2.4000000000000021</v>
      </c>
      <c r="E64" s="69">
        <f t="shared" si="17"/>
        <v>1.7999999999999989</v>
      </c>
      <c r="F64" s="69">
        <f t="shared" si="17"/>
        <v>3</v>
      </c>
      <c r="G64" s="69">
        <f t="shared" si="17"/>
        <v>0.6000000000000032</v>
      </c>
      <c r="H64" s="69">
        <f t="shared" si="17"/>
        <v>3</v>
      </c>
      <c r="I64" s="69">
        <f t="shared" si="17"/>
        <v>2.4000000000000021</v>
      </c>
      <c r="J64" s="69">
        <f t="shared" si="17"/>
        <v>1.7999999999999989</v>
      </c>
      <c r="K64" s="69">
        <f t="shared" si="17"/>
        <v>2.4000000000000021</v>
      </c>
      <c r="L64" s="69">
        <f t="shared" si="17"/>
        <v>2.4000000000000021</v>
      </c>
      <c r="M64" s="69">
        <f t="shared" si="17"/>
        <v>4.2000000000000011</v>
      </c>
      <c r="N64" s="69">
        <f t="shared" si="17"/>
        <v>2.4000000000000021</v>
      </c>
      <c r="O64" s="69">
        <f t="shared" si="17"/>
        <v>3</v>
      </c>
      <c r="P64" s="69">
        <f t="shared" si="17"/>
        <v>1.2000000000000011</v>
      </c>
      <c r="Q64" s="69">
        <f t="shared" si="17"/>
        <v>4.2000000000000011</v>
      </c>
      <c r="R64" s="69" t="e">
        <f t="shared" si="17"/>
        <v>#N/A</v>
      </c>
      <c r="S64" s="69" t="e">
        <f t="shared" si="17"/>
        <v>#N/A</v>
      </c>
      <c r="T64" s="69" t="e">
        <f t="shared" si="17"/>
        <v>#N/A</v>
      </c>
      <c r="U64" s="69" t="e">
        <f t="shared" si="17"/>
        <v>#N/A</v>
      </c>
    </row>
    <row r="65" spans="1:21" s="19" customFormat="1" ht="52" x14ac:dyDescent="0.3">
      <c r="A65" s="92" t="s">
        <v>153</v>
      </c>
      <c r="B65" s="69">
        <f>B63-B64</f>
        <v>-1.7999999999999989</v>
      </c>
      <c r="C65" s="69">
        <f t="shared" ref="C65:U65" si="18">C63-C64</f>
        <v>-1.7999999999999989</v>
      </c>
      <c r="D65" s="69">
        <f t="shared" si="18"/>
        <v>-2.4000000000000021</v>
      </c>
      <c r="E65" s="69">
        <f t="shared" si="18"/>
        <v>-1.7999999999999989</v>
      </c>
      <c r="F65" s="69">
        <f t="shared" si="18"/>
        <v>-3</v>
      </c>
      <c r="G65" s="69">
        <f t="shared" si="18"/>
        <v>-0.6000000000000032</v>
      </c>
      <c r="H65" s="69">
        <f t="shared" si="18"/>
        <v>-3</v>
      </c>
      <c r="I65" s="69">
        <f t="shared" si="18"/>
        <v>-2.4000000000000021</v>
      </c>
      <c r="J65" s="69">
        <f t="shared" si="18"/>
        <v>-1.7999999999999989</v>
      </c>
      <c r="K65" s="69">
        <f t="shared" si="18"/>
        <v>-2.4000000000000021</v>
      </c>
      <c r="L65" s="69">
        <f t="shared" si="18"/>
        <v>-2.4000000000000021</v>
      </c>
      <c r="M65" s="69">
        <f t="shared" si="18"/>
        <v>-4.2000000000000011</v>
      </c>
      <c r="N65" s="69">
        <f t="shared" si="18"/>
        <v>-2.4000000000000021</v>
      </c>
      <c r="O65" s="69">
        <f t="shared" si="18"/>
        <v>-3</v>
      </c>
      <c r="P65" s="69">
        <f t="shared" si="18"/>
        <v>-1.2000000000000011</v>
      </c>
      <c r="Q65" s="69">
        <f t="shared" si="18"/>
        <v>-4.2000000000000011</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str">
        <f t="shared" si="19"/>
        <v>UNDER</v>
      </c>
      <c r="Q66" s="70" t="str">
        <f t="shared" si="19"/>
        <v>UNDER</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Q27" sqref="Q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00" t="s">
        <v>41</v>
      </c>
      <c r="B1" s="100"/>
      <c r="C1" s="122" t="str">
        <f>'Field data and Dairy Partners'!C1:D1</f>
        <v>PAN-021067</v>
      </c>
      <c r="D1" s="123"/>
      <c r="E1" s="73" t="s">
        <v>45</v>
      </c>
      <c r="F1" s="31">
        <f>'Field data and Dairy Partners'!F1</f>
        <v>49.4</v>
      </c>
      <c r="G1" s="101" t="s">
        <v>43</v>
      </c>
      <c r="H1" s="102"/>
      <c r="I1" s="98">
        <v>5.54</v>
      </c>
      <c r="J1" s="100" t="s">
        <v>149</v>
      </c>
      <c r="K1" s="100"/>
      <c r="L1" s="77">
        <v>329</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100" t="s">
        <v>84</v>
      </c>
      <c r="B2" s="100"/>
      <c r="C2" s="124" t="str">
        <f>'Field data and Dairy Partners'!C2:D2</f>
        <v>EPR/AB3891CX</v>
      </c>
      <c r="D2" s="125"/>
      <c r="E2" s="73" t="s">
        <v>106</v>
      </c>
      <c r="F2" s="76">
        <v>20502</v>
      </c>
      <c r="G2" s="120" t="s">
        <v>107</v>
      </c>
      <c r="H2" s="121"/>
      <c r="I2" s="98">
        <v>1349</v>
      </c>
      <c r="J2" s="100" t="s">
        <v>154</v>
      </c>
      <c r="K2" s="100"/>
      <c r="L2" s="77">
        <v>0.25</v>
      </c>
      <c r="AB2" s="29" t="s">
        <v>56</v>
      </c>
      <c r="AC2" s="17"/>
      <c r="AD2" s="29" t="s">
        <v>70</v>
      </c>
      <c r="AE2" s="17"/>
      <c r="AF2" s="17"/>
      <c r="AG2" s="36" t="s">
        <v>76</v>
      </c>
      <c r="AH2" s="18"/>
      <c r="AI2" s="37" t="s">
        <v>123</v>
      </c>
      <c r="AJ2" s="38">
        <v>0</v>
      </c>
      <c r="AK2" s="39">
        <v>0</v>
      </c>
      <c r="AL2" s="10">
        <v>0</v>
      </c>
      <c r="AM2" s="11">
        <v>0</v>
      </c>
      <c r="AN2" s="11">
        <v>0</v>
      </c>
    </row>
    <row r="3" spans="1:41" ht="13" x14ac:dyDescent="0.25">
      <c r="A3" s="101" t="s">
        <v>42</v>
      </c>
      <c r="B3" s="102"/>
      <c r="C3" s="124" t="str">
        <f>'Field data and Dairy Partners'!C3:D3</f>
        <v>Mr Daniel &amp; Mrs Carys James</v>
      </c>
      <c r="D3" s="125"/>
      <c r="E3" s="73" t="s">
        <v>105</v>
      </c>
      <c r="F3" s="30" t="s">
        <v>78</v>
      </c>
      <c r="G3" s="100" t="s">
        <v>155</v>
      </c>
      <c r="H3" s="100"/>
      <c r="I3" s="98">
        <v>3460</v>
      </c>
      <c r="J3" s="101" t="s">
        <v>150</v>
      </c>
      <c r="K3" s="102"/>
      <c r="L3" s="77">
        <f>(L1/(L2*10000))*100</f>
        <v>13.16</v>
      </c>
      <c r="AB3" s="29" t="s">
        <v>57</v>
      </c>
      <c r="AC3" s="17"/>
      <c r="AD3" s="29" t="s">
        <v>71</v>
      </c>
      <c r="AE3" s="17"/>
      <c r="AF3" s="17"/>
      <c r="AG3" s="36" t="s">
        <v>77</v>
      </c>
      <c r="AH3" s="18"/>
      <c r="AI3" s="40" t="s">
        <v>110</v>
      </c>
      <c r="AJ3" s="41">
        <v>1.7</v>
      </c>
      <c r="AK3" s="42">
        <v>6</v>
      </c>
      <c r="AL3" s="43">
        <v>1</v>
      </c>
      <c r="AM3" s="11">
        <v>6.2</v>
      </c>
      <c r="AN3" s="11" t="s">
        <v>109</v>
      </c>
    </row>
    <row r="4" spans="1:41" ht="13" x14ac:dyDescent="0.25">
      <c r="A4" s="100" t="s">
        <v>0</v>
      </c>
      <c r="B4" s="100"/>
      <c r="C4" s="122" t="str">
        <f>'Field data and Dairy Partners'!C4:D4</f>
        <v>Windy Hill Farm
Rhoshill, Cilgerran, Pembrokeshire. SA43 2TS</v>
      </c>
      <c r="D4" s="123"/>
      <c r="E4" s="74" t="s">
        <v>1</v>
      </c>
      <c r="F4" s="76" t="s">
        <v>165</v>
      </c>
      <c r="G4" s="101"/>
      <c r="H4" s="102"/>
      <c r="I4" s="31"/>
      <c r="J4" s="101"/>
      <c r="K4" s="102"/>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100" t="s">
        <v>47</v>
      </c>
      <c r="B5" s="100"/>
      <c r="C5" s="122" t="str">
        <f>'Field data and Dairy Partners'!C5:D5</f>
        <v>Bryan Burn</v>
      </c>
      <c r="D5" s="123"/>
      <c r="E5" s="73"/>
      <c r="F5" s="31"/>
      <c r="G5" s="101"/>
      <c r="H5" s="102"/>
      <c r="I5" s="31"/>
      <c r="J5" s="101"/>
      <c r="K5" s="102"/>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6" t="s">
        <v>63</v>
      </c>
      <c r="B7" s="10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100" t="s">
        <v>2</v>
      </c>
      <c r="B8" s="100"/>
      <c r="C8" s="52">
        <f>'Field data and Dairy Partners'!C8</f>
        <v>1</v>
      </c>
      <c r="D8" s="52">
        <f>'Field data and Dairy Partners'!D8</f>
        <v>2</v>
      </c>
      <c r="E8" s="52">
        <f>'Field data and Dairy Partners'!E8</f>
        <v>3</v>
      </c>
      <c r="F8" s="52">
        <f>'Field data and Dairy Partners'!F8</f>
        <v>4</v>
      </c>
      <c r="G8" s="52">
        <f>'Field data and Dairy Partners'!G8</f>
        <v>5</v>
      </c>
      <c r="H8" s="52">
        <f>'Field data and Dairy Partners'!H8</f>
        <v>6</v>
      </c>
      <c r="I8" s="52">
        <f>'Field data and Dairy Partners'!I8</f>
        <v>7</v>
      </c>
      <c r="J8" s="52">
        <f>'Field data and Dairy Partners'!J8</f>
        <v>8</v>
      </c>
      <c r="K8" s="52">
        <f>'Field data and Dairy Partners'!K8</f>
        <v>9</v>
      </c>
      <c r="L8" s="52">
        <f>'Field data and Dairy Partners'!L8</f>
        <v>10</v>
      </c>
      <c r="M8" s="52">
        <f>'Field data and Dairy Partners'!M8</f>
        <v>11</v>
      </c>
      <c r="N8" s="52">
        <f>'Field data and Dairy Partners'!N8</f>
        <v>12</v>
      </c>
      <c r="O8" s="52">
        <f>'Field data and Dairy Partners'!O8</f>
        <v>13</v>
      </c>
      <c r="P8" s="52">
        <f>'Field data and Dairy Partners'!P8</f>
        <v>14</v>
      </c>
      <c r="Q8" s="52">
        <f>'Field data and Dairy Partners'!Q8</f>
        <v>21</v>
      </c>
      <c r="R8" s="52">
        <f>'Field data and Dairy Partners'!R8</f>
        <v>22</v>
      </c>
      <c r="S8" s="52">
        <f>'Field data and Dairy Partners'!S8</f>
        <v>0</v>
      </c>
      <c r="T8" s="52">
        <f>'Field data and Dairy Partners'!T8</f>
        <v>0</v>
      </c>
      <c r="U8" s="52">
        <f>'Field data and Dairy Partners'!U8</f>
        <v>0</v>
      </c>
      <c r="V8" s="52">
        <f>'Field data and Dairy Partners'!V8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100" t="s">
        <v>3</v>
      </c>
      <c r="B9" s="100"/>
      <c r="C9" s="52" t="str">
        <f>'Field data and Dairy Partners'!C9</f>
        <v>mod</v>
      </c>
      <c r="D9" s="52" t="str">
        <f>'Field data and Dairy Partners'!D9</f>
        <v>mod</v>
      </c>
      <c r="E9" s="52" t="str">
        <f>'Field data and Dairy Partners'!E9</f>
        <v>mod</v>
      </c>
      <c r="F9" s="52" t="str">
        <f>'Field data and Dairy Partners'!F9</f>
        <v>mod</v>
      </c>
      <c r="G9" s="52" t="str">
        <f>'Field data and Dairy Partners'!G9</f>
        <v>mod</v>
      </c>
      <c r="H9" s="52" t="str">
        <f>'Field data and Dairy Partners'!H9</f>
        <v>mod</v>
      </c>
      <c r="I9" s="52" t="str">
        <f>'Field data and Dairy Partners'!I9</f>
        <v>mod</v>
      </c>
      <c r="J9" s="52" t="str">
        <f>'Field data and Dairy Partners'!J9</f>
        <v>mod</v>
      </c>
      <c r="K9" s="52" t="str">
        <f>'Field data and Dairy Partners'!K9</f>
        <v>mod</v>
      </c>
      <c r="L9" s="52" t="str">
        <f>'Field data and Dairy Partners'!L9</f>
        <v>mod</v>
      </c>
      <c r="M9" s="52" t="str">
        <f>'Field data and Dairy Partners'!M9</f>
        <v>mod</v>
      </c>
      <c r="N9" s="52" t="str">
        <f>'Field data and Dairy Partners'!N9</f>
        <v>mod</v>
      </c>
      <c r="O9" s="52" t="str">
        <f>'Field data and Dairy Partners'!O9</f>
        <v>mod</v>
      </c>
      <c r="P9" s="52" t="str">
        <f>'Field data and Dairy Partners'!P9</f>
        <v>mod</v>
      </c>
      <c r="Q9" s="52" t="str">
        <f>'Field data and Dairy Partners'!Q9</f>
        <v>mod</v>
      </c>
      <c r="R9" s="52" t="str">
        <f>'Field data and Dairy Partners'!R9</f>
        <v>mod</v>
      </c>
      <c r="S9" s="52">
        <f>'Field data and Dairy Partners'!S9</f>
        <v>0</v>
      </c>
      <c r="T9" s="52">
        <f>'Field data and Dairy Partners'!T9</f>
        <v>0</v>
      </c>
      <c r="U9" s="52">
        <f>'Field data and Dairy Partners'!U9</f>
        <v>0</v>
      </c>
      <c r="V9" s="52">
        <f>'Field data and Dairy Partners'!V9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100" t="s">
        <v>4</v>
      </c>
      <c r="B10" s="100"/>
      <c r="C10" s="52">
        <f>'Field data and Dairy Partners'!C10</f>
        <v>5.9</v>
      </c>
      <c r="D10" s="52">
        <f>'Field data and Dairy Partners'!D10</f>
        <v>5.9</v>
      </c>
      <c r="E10" s="52">
        <f>'Field data and Dairy Partners'!E10</f>
        <v>5.8</v>
      </c>
      <c r="F10" s="52">
        <f>'Field data and Dairy Partners'!F10</f>
        <v>5.9</v>
      </c>
      <c r="G10" s="52">
        <f>'Field data and Dairy Partners'!G10</f>
        <v>5.7</v>
      </c>
      <c r="H10" s="52">
        <f>'Field data and Dairy Partners'!H10</f>
        <v>6.1</v>
      </c>
      <c r="I10" s="52">
        <f>'Field data and Dairy Partners'!I10</f>
        <v>5.7</v>
      </c>
      <c r="J10" s="52">
        <f>'Field data and Dairy Partners'!J10</f>
        <v>5.8</v>
      </c>
      <c r="K10" s="52">
        <f>'Field data and Dairy Partners'!K10</f>
        <v>5.9</v>
      </c>
      <c r="L10" s="52">
        <f>'Field data and Dairy Partners'!L10</f>
        <v>5.8</v>
      </c>
      <c r="M10" s="52">
        <f>'Field data and Dairy Partners'!M10</f>
        <v>5.8</v>
      </c>
      <c r="N10" s="52">
        <f>'Field data and Dairy Partners'!N10</f>
        <v>5.5</v>
      </c>
      <c r="O10" s="52">
        <f>'Field data and Dairy Partners'!O10</f>
        <v>5.8</v>
      </c>
      <c r="P10" s="52">
        <f>'Field data and Dairy Partners'!P10</f>
        <v>5.7</v>
      </c>
      <c r="Q10" s="52">
        <f>'Field data and Dairy Partners'!Q10</f>
        <v>6</v>
      </c>
      <c r="R10" s="52">
        <f>'Field data and Dairy Partners'!R10</f>
        <v>5.5</v>
      </c>
      <c r="S10" s="52">
        <f>'Field data and Dairy Partners'!S10</f>
        <v>0</v>
      </c>
      <c r="T10" s="52">
        <f>'Field data and Dairy Partners'!T10</f>
        <v>0</v>
      </c>
      <c r="U10" s="52">
        <f>'Field data and Dairy Partners'!U10</f>
        <v>0</v>
      </c>
      <c r="V10" s="52">
        <f>'Field data and Dairy Partners'!V10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100" t="s">
        <v>5</v>
      </c>
      <c r="B11" s="100"/>
      <c r="C11" s="52">
        <f>'Field data and Dairy Partners'!C11</f>
        <v>0</v>
      </c>
      <c r="D11" s="52">
        <f>'Field data and Dairy Partners'!D11</f>
        <v>1</v>
      </c>
      <c r="E11" s="52">
        <f>'Field data and Dairy Partners'!E11</f>
        <v>0</v>
      </c>
      <c r="F11" s="52">
        <f>'Field data and Dairy Partners'!F11</f>
        <v>0</v>
      </c>
      <c r="G11" s="52">
        <f>'Field data and Dairy Partners'!G11</f>
        <v>0</v>
      </c>
      <c r="H11" s="52">
        <f>'Field data and Dairy Partners'!H11</f>
        <v>0</v>
      </c>
      <c r="I11" s="52">
        <f>'Field data and Dairy Partners'!I11</f>
        <v>1</v>
      </c>
      <c r="J11" s="52">
        <f>'Field data and Dairy Partners'!J11</f>
        <v>1</v>
      </c>
      <c r="K11" s="52">
        <f>'Field data and Dairy Partners'!K11</f>
        <v>0</v>
      </c>
      <c r="L11" s="52">
        <f>'Field data and Dairy Partners'!L11</f>
        <v>1</v>
      </c>
      <c r="M11" s="52">
        <f>'Field data and Dairy Partners'!M11</f>
        <v>1</v>
      </c>
      <c r="N11" s="52">
        <f>'Field data and Dairy Partners'!N11</f>
        <v>1</v>
      </c>
      <c r="O11" s="52">
        <f>'Field data and Dairy Partners'!O11</f>
        <v>1</v>
      </c>
      <c r="P11" s="52">
        <f>'Field data and Dairy Partners'!P11</f>
        <v>1</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100" t="s">
        <v>6</v>
      </c>
      <c r="B12" s="100"/>
      <c r="C12" s="52">
        <f>'Field data and Dairy Partners'!C12</f>
        <v>0</v>
      </c>
      <c r="D12" s="52">
        <f>'Field data and Dairy Partners'!D12</f>
        <v>0</v>
      </c>
      <c r="E12" s="52">
        <f>'Field data and Dairy Partners'!E12</f>
        <v>0</v>
      </c>
      <c r="F12" s="52">
        <f>'Field data and Dairy Partners'!F12</f>
        <v>0</v>
      </c>
      <c r="G12" s="52">
        <f>'Field data and Dairy Partners'!G12</f>
        <v>0</v>
      </c>
      <c r="H12" s="52">
        <f>'Field data and Dairy Partners'!H12</f>
        <v>0</v>
      </c>
      <c r="I12" s="52">
        <f>'Field data and Dairy Partners'!I12</f>
        <v>0</v>
      </c>
      <c r="J12" s="52">
        <f>'Field data and Dairy Partners'!J12</f>
        <v>0</v>
      </c>
      <c r="K12" s="52">
        <f>'Field data and Dairy Partners'!K12</f>
        <v>0</v>
      </c>
      <c r="L12" s="52">
        <f>'Field data and Dairy Partners'!L12</f>
        <v>0</v>
      </c>
      <c r="M12" s="52">
        <f>'Field data and Dairy Partners'!M12</f>
        <v>0</v>
      </c>
      <c r="N12" s="52">
        <f>'Field data and Dairy Partners'!N12</f>
        <v>0</v>
      </c>
      <c r="O12" s="52">
        <f>'Field data and Dairy Partners'!O12</f>
        <v>0</v>
      </c>
      <c r="P12" s="52">
        <f>'Field data and Dairy Partners'!P12</f>
        <v>0</v>
      </c>
      <c r="Q12" s="52">
        <f>'Field data and Dairy Partners'!Q12</f>
        <v>1</v>
      </c>
      <c r="R12" s="52">
        <f>'Field data and Dairy Partners'!R12</f>
        <v>0</v>
      </c>
      <c r="S12" s="52">
        <f>'Field data and Dairy Partners'!S12</f>
        <v>0</v>
      </c>
      <c r="T12" s="52">
        <f>'Field data and Dairy Partners'!T12</f>
        <v>0</v>
      </c>
      <c r="U12" s="52">
        <f>'Field data and Dairy Partners'!U12</f>
        <v>0</v>
      </c>
      <c r="V12" s="52">
        <f>'Field data and Dairy Partners'!V12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100" t="s">
        <v>7</v>
      </c>
      <c r="B13" s="100"/>
      <c r="C13" s="52">
        <f>'Field data and Dairy Partners'!C13</f>
        <v>1</v>
      </c>
      <c r="D13" s="52">
        <f>'Field data and Dairy Partners'!D13</f>
        <v>2</v>
      </c>
      <c r="E13" s="52">
        <f>'Field data and Dairy Partners'!E13</f>
        <v>2</v>
      </c>
      <c r="F13" s="52">
        <f>'Field data and Dairy Partners'!F13</f>
        <v>2</v>
      </c>
      <c r="G13" s="52">
        <f>'Field data and Dairy Partners'!G13</f>
        <v>1</v>
      </c>
      <c r="H13" s="52">
        <f>'Field data and Dairy Partners'!H13</f>
        <v>1</v>
      </c>
      <c r="I13" s="52">
        <f>'Field data and Dairy Partners'!I13</f>
        <v>1</v>
      </c>
      <c r="J13" s="52">
        <f>'Field data and Dairy Partners'!J13</f>
        <v>1</v>
      </c>
      <c r="K13" s="52">
        <f>'Field data and Dairy Partners'!K13</f>
        <v>2</v>
      </c>
      <c r="L13" s="52">
        <f>'Field data and Dairy Partners'!L13</f>
        <v>1</v>
      </c>
      <c r="M13" s="52">
        <f>'Field data and Dairy Partners'!M13</f>
        <v>2</v>
      </c>
      <c r="N13" s="52">
        <f>'Field data and Dairy Partners'!N13</f>
        <v>1</v>
      </c>
      <c r="O13" s="52">
        <f>'Field data and Dairy Partners'!O13</f>
        <v>1</v>
      </c>
      <c r="P13" s="52">
        <f>'Field data and Dairy Partners'!P13</f>
        <v>2</v>
      </c>
      <c r="Q13" s="52">
        <f>'Field data and Dairy Partners'!Q13</f>
        <v>1</v>
      </c>
      <c r="R13" s="52">
        <f>'Field data and Dairy Partners'!R13</f>
        <v>1</v>
      </c>
      <c r="S13" s="52">
        <f>'Field data and Dairy Partners'!S13</f>
        <v>0</v>
      </c>
      <c r="T13" s="52">
        <f>'Field data and Dairy Partners'!T13</f>
        <v>0</v>
      </c>
      <c r="U13" s="52">
        <f>'Field data and Dairy Partners'!U13</f>
        <v>0</v>
      </c>
      <c r="V13" s="52">
        <f>'Field data and Dairy Partners'!V13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2" t="s">
        <v>8</v>
      </c>
      <c r="B14" s="112"/>
      <c r="C14" s="82" t="str">
        <f>'Field data and Dairy Partners'!C14</f>
        <v xml:space="preserve">Grass Silage (25% DM) </v>
      </c>
      <c r="D14" s="82" t="str">
        <f>'Field data and Dairy Partners'!D14</f>
        <v xml:space="preserve">Grass Silage (25% DM) </v>
      </c>
      <c r="E14" s="82" t="str">
        <f>'Field data and Dairy Partners'!E14</f>
        <v xml:space="preserve">Grass Silage (25% DM) </v>
      </c>
      <c r="F14" s="82" t="str">
        <f>'Field data and Dairy Partners'!F14</f>
        <v xml:space="preserve">Grass Silage (25% DM) </v>
      </c>
      <c r="G14" s="82" t="str">
        <f>'Field data and Dairy Partners'!G14</f>
        <v xml:space="preserve">Grass Silage (25% DM) </v>
      </c>
      <c r="H14" s="82" t="str">
        <f>'Field data and Dairy Partners'!H14</f>
        <v xml:space="preserve">Grass Silage (25% DM) </v>
      </c>
      <c r="I14" s="82" t="str">
        <f>'Field data and Dairy Partners'!I14</f>
        <v xml:space="preserve">Grass Silage (25% DM) </v>
      </c>
      <c r="J14" s="82" t="str">
        <f>'Field data and Dairy Partners'!J14</f>
        <v xml:space="preserve">Grass Silage (25% DM) </v>
      </c>
      <c r="K14" s="82" t="str">
        <f>'Field data and Dairy Partners'!K14</f>
        <v xml:space="preserve">Grass Silage (25% DM) </v>
      </c>
      <c r="L14" s="82" t="str">
        <f>'Field data and Dairy Partners'!L14</f>
        <v xml:space="preserve">Grass Silage (25% DM) </v>
      </c>
      <c r="M14" s="82" t="str">
        <f>'Field data and Dairy Partners'!M14</f>
        <v xml:space="preserve">Grass Silage (25% DM) </v>
      </c>
      <c r="N14" s="82" t="str">
        <f>'Field data and Dairy Partners'!N14</f>
        <v xml:space="preserve">Grass Silage (25% DM) </v>
      </c>
      <c r="O14" s="82" t="str">
        <f>'Field data and Dairy Partners'!O14</f>
        <v xml:space="preserve">Grass Silage (25% DM) </v>
      </c>
      <c r="P14" s="82" t="str">
        <f>'Field data and Dairy Partners'!P14</f>
        <v xml:space="preserve">Grass Silage (25% DM) </v>
      </c>
      <c r="Q14" s="82" t="str">
        <f>'Field data and Dairy Partners'!Q14</f>
        <v xml:space="preserve">Grass Silage (30% DM) </v>
      </c>
      <c r="R14" s="82" t="str">
        <f>'Field data and Dairy Partners'!R14</f>
        <v xml:space="preserve">Grass Silage (30% DM) </v>
      </c>
      <c r="S14" s="82">
        <f>'Field data and Dairy Partners'!S14</f>
        <v>0</v>
      </c>
      <c r="T14" s="82">
        <f>'Field data and Dairy Partners'!T14</f>
        <v>0</v>
      </c>
      <c r="U14" s="82">
        <f>'Field data and Dairy Partners'!U14</f>
        <v>0</v>
      </c>
      <c r="V14" s="82">
        <f>'Field data and Dairy Partners'!V14</f>
        <v>0</v>
      </c>
      <c r="AD14" s="29" t="s">
        <v>135</v>
      </c>
      <c r="AE14" s="29">
        <v>6</v>
      </c>
      <c r="AI14" s="45" t="s">
        <v>116</v>
      </c>
      <c r="AJ14" s="46">
        <v>0.8</v>
      </c>
      <c r="AK14" s="47">
        <v>1.7</v>
      </c>
      <c r="AL14" s="11">
        <v>12</v>
      </c>
      <c r="AM14" s="11">
        <v>6.7</v>
      </c>
      <c r="AN14" s="11" t="s">
        <v>132</v>
      </c>
    </row>
    <row r="15" spans="1:41" ht="13" x14ac:dyDescent="0.25">
      <c r="A15" s="111" t="s">
        <v>9</v>
      </c>
      <c r="B15" s="111"/>
      <c r="C15" s="52">
        <f>'Field data and Dairy Partners'!C15</f>
        <v>38</v>
      </c>
      <c r="D15" s="52">
        <f>'Field data and Dairy Partners'!D15</f>
        <v>38</v>
      </c>
      <c r="E15" s="52">
        <f>'Field data and Dairy Partners'!E15</f>
        <v>38</v>
      </c>
      <c r="F15" s="52">
        <f>'Field data and Dairy Partners'!F15</f>
        <v>38</v>
      </c>
      <c r="G15" s="52">
        <f>'Field data and Dairy Partners'!G15</f>
        <v>38</v>
      </c>
      <c r="H15" s="52">
        <f>'Field data and Dairy Partners'!H15</f>
        <v>38</v>
      </c>
      <c r="I15" s="52">
        <f>'Field data and Dairy Partners'!I15</f>
        <v>38</v>
      </c>
      <c r="J15" s="52">
        <f>'Field data and Dairy Partners'!J15</f>
        <v>38</v>
      </c>
      <c r="K15" s="52">
        <f>'Field data and Dairy Partners'!K15</f>
        <v>38</v>
      </c>
      <c r="L15" s="52">
        <f>'Field data and Dairy Partners'!L15</f>
        <v>38</v>
      </c>
      <c r="M15" s="52">
        <f>'Field data and Dairy Partners'!M15</f>
        <v>38</v>
      </c>
      <c r="N15" s="52">
        <f>'Field data and Dairy Partners'!N15</f>
        <v>38</v>
      </c>
      <c r="O15" s="52">
        <f>'Field data and Dairy Partners'!O15</f>
        <v>38</v>
      </c>
      <c r="P15" s="52">
        <f>'Field data and Dairy Partners'!P15</f>
        <v>38</v>
      </c>
      <c r="Q15" s="52">
        <f>'Field data and Dairy Partners'!Q15</f>
        <v>47</v>
      </c>
      <c r="R15" s="52">
        <f>'Field data and Dairy Partners'!R15</f>
        <v>47</v>
      </c>
      <c r="S15" s="52">
        <f>'Field data and Dairy Partners'!S15</f>
        <v>0</v>
      </c>
      <c r="T15" s="52">
        <f>'Field data and Dairy Partners'!T15</f>
        <v>0</v>
      </c>
      <c r="U15" s="52">
        <f>'Field data and Dairy Partners'!U15</f>
        <v>0</v>
      </c>
      <c r="V15" s="52">
        <f>'Field data and Dairy Partners'!V15</f>
        <v>0</v>
      </c>
      <c r="AD15" s="29" t="s">
        <v>141</v>
      </c>
      <c r="AE15" s="29">
        <v>7</v>
      </c>
      <c r="AI15" s="45" t="s">
        <v>98</v>
      </c>
      <c r="AJ15" s="54">
        <v>1.8</v>
      </c>
      <c r="AK15" s="47">
        <v>5.4</v>
      </c>
      <c r="AL15" s="11">
        <v>13</v>
      </c>
      <c r="AM15" s="11">
        <v>6.7</v>
      </c>
      <c r="AN15" s="11" t="s">
        <v>132</v>
      </c>
    </row>
    <row r="16" spans="1:41" ht="13.5" thickBot="1" x14ac:dyDescent="0.3">
      <c r="A16" s="113" t="s">
        <v>44</v>
      </c>
      <c r="B16" s="113"/>
      <c r="C16" s="83" t="str">
        <f>'Field data and Dairy Partners'!C16</f>
        <v>Medium/Clay</v>
      </c>
      <c r="D16" s="83" t="str">
        <f>'Field data and Dairy Partners'!D16</f>
        <v>Medium/Clay</v>
      </c>
      <c r="E16" s="83" t="str">
        <f>'Field data and Dairy Partners'!E16</f>
        <v>Medium/Clay</v>
      </c>
      <c r="F16" s="83" t="str">
        <f>'Field data and Dairy Partners'!F16</f>
        <v>Medium/Clay</v>
      </c>
      <c r="G16" s="83" t="str">
        <f>'Field data and Dairy Partners'!G16</f>
        <v>Medium/Clay</v>
      </c>
      <c r="H16" s="83" t="str">
        <f>'Field data and Dairy Partners'!H16</f>
        <v>Medium/Clay</v>
      </c>
      <c r="I16" s="83" t="str">
        <f>'Field data and Dairy Partners'!I16</f>
        <v>Medium/Clay</v>
      </c>
      <c r="J16" s="83" t="str">
        <f>'Field data and Dairy Partners'!J16</f>
        <v>Medium/Clay</v>
      </c>
      <c r="K16" s="83" t="str">
        <f>'Field data and Dairy Partners'!K16</f>
        <v>Medium/Clay</v>
      </c>
      <c r="L16" s="83" t="str">
        <f>'Field data and Dairy Partners'!L16</f>
        <v>Medium/Clay</v>
      </c>
      <c r="M16" s="83" t="str">
        <f>'Field data and Dairy Partners'!M16</f>
        <v>Medium/Clay</v>
      </c>
      <c r="N16" s="83" t="str">
        <f>'Field data and Dairy Partners'!N16</f>
        <v>Medium/Clay</v>
      </c>
      <c r="O16" s="83" t="str">
        <f>'Field data and Dairy Partners'!O16</f>
        <v>Medium/Clay</v>
      </c>
      <c r="P16" s="83" t="str">
        <f>'Field data and Dairy Partners'!P16</f>
        <v>Medium/Clay</v>
      </c>
      <c r="Q16" s="83" t="str">
        <f>'Field data and Dairy Partners'!Q16</f>
        <v>Medium/Clay</v>
      </c>
      <c r="R16" s="83" t="str">
        <f>'Field data and Dairy Partners'!R16</f>
        <v>Medium/Clay</v>
      </c>
      <c r="S16" s="83">
        <f>'Field data and Dairy Partners'!S16</f>
        <v>0</v>
      </c>
      <c r="T16" s="83">
        <f>'Field data and Dairy Partners'!T16</f>
        <v>0</v>
      </c>
      <c r="U16" s="83">
        <f>'Field data and Dairy Partners'!U16</f>
        <v>0</v>
      </c>
      <c r="V16" s="83">
        <f>'Field data and Dairy Partners'!V16</f>
        <v>0</v>
      </c>
      <c r="AD16" s="44" t="s">
        <v>142</v>
      </c>
      <c r="AE16" s="29">
        <v>8</v>
      </c>
      <c r="AI16" s="45" t="s">
        <v>115</v>
      </c>
      <c r="AJ16" s="46">
        <v>8</v>
      </c>
      <c r="AK16" s="47">
        <v>5.5</v>
      </c>
      <c r="AL16" s="12">
        <v>14</v>
      </c>
      <c r="AM16" s="11">
        <v>6.7</v>
      </c>
      <c r="AN16" s="11" t="s">
        <v>132</v>
      </c>
    </row>
    <row r="17" spans="1:40" ht="13" x14ac:dyDescent="0.25">
      <c r="A17" s="103" t="s">
        <v>69</v>
      </c>
      <c r="B17" s="10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98.7</v>
      </c>
      <c r="R17" s="27">
        <f t="shared" si="0"/>
        <v>98.7</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5" t="s">
        <v>23</v>
      </c>
      <c r="B18" s="106"/>
      <c r="C18" s="16">
        <f>$D31</f>
        <v>208.034255</v>
      </c>
      <c r="D18" s="16">
        <f>$D32</f>
        <v>156.82582300000001</v>
      </c>
      <c r="E18" s="16">
        <f>$D33</f>
        <v>208.034255</v>
      </c>
      <c r="F18" s="16">
        <f>$D34</f>
        <v>208.034255</v>
      </c>
      <c r="G18" s="16">
        <f>$D35</f>
        <v>208.034255</v>
      </c>
      <c r="H18" s="16">
        <f>$D36</f>
        <v>208.034255</v>
      </c>
      <c r="I18" s="16">
        <f>$D37</f>
        <v>156.82582300000001</v>
      </c>
      <c r="J18" s="16">
        <f>$D38</f>
        <v>156.82582300000001</v>
      </c>
      <c r="K18" s="16">
        <f>$D39</f>
        <v>208.034255</v>
      </c>
      <c r="L18" s="16">
        <f>$D40</f>
        <v>156.82582300000001</v>
      </c>
      <c r="M18" s="16">
        <f>$D41</f>
        <v>156.82582300000001</v>
      </c>
      <c r="N18" s="16">
        <f>$D42</f>
        <v>156.82582300000001</v>
      </c>
      <c r="O18" s="16">
        <f>$D43</f>
        <v>156.82582300000001</v>
      </c>
      <c r="P18" s="16">
        <f>$D44</f>
        <v>156.82582300000001</v>
      </c>
      <c r="Q18" s="16">
        <f>$D45</f>
        <v>230.43794399999999</v>
      </c>
      <c r="R18" s="16">
        <f>$D46</f>
        <v>230.43794399999999</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5" t="s">
        <v>87</v>
      </c>
      <c r="B19" s="106"/>
      <c r="C19" s="16">
        <f>C18-C17</f>
        <v>143.43425500000001</v>
      </c>
      <c r="D19" s="16">
        <f t="shared" ref="D19:V19" si="1">D18-D17</f>
        <v>92.22582300000002</v>
      </c>
      <c r="E19" s="16">
        <f t="shared" si="1"/>
        <v>143.43425500000001</v>
      </c>
      <c r="F19" s="16">
        <f t="shared" si="1"/>
        <v>143.43425500000001</v>
      </c>
      <c r="G19" s="16">
        <f t="shared" si="1"/>
        <v>143.43425500000001</v>
      </c>
      <c r="H19" s="16">
        <f t="shared" si="1"/>
        <v>143.43425500000001</v>
      </c>
      <c r="I19" s="16">
        <f t="shared" si="1"/>
        <v>92.22582300000002</v>
      </c>
      <c r="J19" s="16">
        <f t="shared" si="1"/>
        <v>92.22582300000002</v>
      </c>
      <c r="K19" s="16">
        <f t="shared" si="1"/>
        <v>143.43425500000001</v>
      </c>
      <c r="L19" s="16">
        <f t="shared" si="1"/>
        <v>92.22582300000002</v>
      </c>
      <c r="M19" s="16">
        <f t="shared" si="1"/>
        <v>92.22582300000002</v>
      </c>
      <c r="N19" s="16">
        <f t="shared" si="1"/>
        <v>92.22582300000002</v>
      </c>
      <c r="O19" s="16">
        <f t="shared" si="1"/>
        <v>92.22582300000002</v>
      </c>
      <c r="P19" s="16">
        <f t="shared" si="1"/>
        <v>92.22582300000002</v>
      </c>
      <c r="Q19" s="16">
        <f t="shared" si="1"/>
        <v>131.73794399999997</v>
      </c>
      <c r="R19" s="16">
        <f t="shared" si="1"/>
        <v>131.73794399999997</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7" t="s">
        <v>88</v>
      </c>
      <c r="B20" s="108"/>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INCREASE</v>
      </c>
      <c r="O20" s="25" t="str">
        <f>IF($B43="","",IF(O$19&gt;=0,"INCREASE","DECREASE"))</f>
        <v>INCREASE</v>
      </c>
      <c r="P20" s="25" t="str">
        <f>IF($B44="","",IF(P$19&gt;=0,"INCREASE","DECREASE"))</f>
        <v>INCREASE</v>
      </c>
      <c r="Q20" s="25" t="str">
        <f>IF($B45="","",IF(Q$19&gt;=0,"INCREASE","DECREASE"))</f>
        <v>INCREASE</v>
      </c>
      <c r="R20" s="25" t="str">
        <f>IF($B46="","",IF(R$19&gt;=0,"INCREASE","DECREASE"))</f>
        <v>INCREASE</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3" t="s">
        <v>85</v>
      </c>
      <c r="B21" s="104"/>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338.40000000000003</v>
      </c>
      <c r="R21" s="27">
        <f t="shared" si="2"/>
        <v>338.40000000000003</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5" t="s">
        <v>86</v>
      </c>
      <c r="B22" s="106"/>
      <c r="C22" s="16">
        <f>$E31</f>
        <v>36.577775000000003</v>
      </c>
      <c r="D22" s="16">
        <f>$E32</f>
        <v>27.574015000000006</v>
      </c>
      <c r="E22" s="16">
        <f>$E33</f>
        <v>36.577775000000003</v>
      </c>
      <c r="F22" s="16">
        <f>$E34</f>
        <v>36.577775000000003</v>
      </c>
      <c r="G22" s="16">
        <f>$E35</f>
        <v>36.577775000000003</v>
      </c>
      <c r="H22" s="16">
        <f>$E36</f>
        <v>36.577775000000003</v>
      </c>
      <c r="I22" s="16">
        <f>$E37</f>
        <v>27.574015000000006</v>
      </c>
      <c r="J22" s="16">
        <f>$E38</f>
        <v>27.574015000000006</v>
      </c>
      <c r="K22" s="16">
        <f>$E39</f>
        <v>36.577775000000003</v>
      </c>
      <c r="L22" s="16">
        <f>$E40</f>
        <v>27.574015000000006</v>
      </c>
      <c r="M22" s="16">
        <f>$E41</f>
        <v>27.574015000000006</v>
      </c>
      <c r="N22" s="16">
        <f>$E42</f>
        <v>27.574015000000006</v>
      </c>
      <c r="O22" s="16">
        <f>$E43</f>
        <v>27.574015000000006</v>
      </c>
      <c r="P22" s="16">
        <f>$E44</f>
        <v>27.574015000000006</v>
      </c>
      <c r="Q22" s="16">
        <f>$E45</f>
        <v>40.516920000000006</v>
      </c>
      <c r="R22" s="16">
        <f>$E46</f>
        <v>40.516920000000006</v>
      </c>
      <c r="S22" s="16">
        <f>$E47</f>
        <v>0</v>
      </c>
      <c r="T22" s="16">
        <f>$E48</f>
        <v>0</v>
      </c>
      <c r="U22" s="16">
        <f>$E49</f>
        <v>0</v>
      </c>
      <c r="V22" s="16">
        <f>$E50</f>
        <v>0</v>
      </c>
      <c r="AI22" s="55" t="s">
        <v>99</v>
      </c>
      <c r="AJ22" s="56">
        <v>1.2</v>
      </c>
      <c r="AK22" s="57">
        <v>5</v>
      </c>
      <c r="AL22" s="28">
        <v>20</v>
      </c>
      <c r="AM22" s="11">
        <v>6.7</v>
      </c>
      <c r="AN22" s="11" t="s">
        <v>132</v>
      </c>
    </row>
    <row r="23" spans="1:40" ht="13" x14ac:dyDescent="0.25">
      <c r="A23" s="105" t="s">
        <v>89</v>
      </c>
      <c r="B23" s="106"/>
      <c r="C23" s="16">
        <f>C22-C21</f>
        <v>-191.422225</v>
      </c>
      <c r="D23" s="16">
        <f t="shared" ref="D23:V23" si="3">D22-D21</f>
        <v>-200.425985</v>
      </c>
      <c r="E23" s="16">
        <f t="shared" si="3"/>
        <v>-191.422225</v>
      </c>
      <c r="F23" s="16">
        <f t="shared" si="3"/>
        <v>-191.422225</v>
      </c>
      <c r="G23" s="16">
        <f t="shared" si="3"/>
        <v>-191.422225</v>
      </c>
      <c r="H23" s="16">
        <f t="shared" si="3"/>
        <v>-191.422225</v>
      </c>
      <c r="I23" s="16">
        <f t="shared" si="3"/>
        <v>-200.425985</v>
      </c>
      <c r="J23" s="16">
        <f t="shared" si="3"/>
        <v>-200.425985</v>
      </c>
      <c r="K23" s="16">
        <f t="shared" si="3"/>
        <v>-191.422225</v>
      </c>
      <c r="L23" s="16">
        <f t="shared" si="3"/>
        <v>-200.425985</v>
      </c>
      <c r="M23" s="16">
        <f t="shared" si="3"/>
        <v>-200.425985</v>
      </c>
      <c r="N23" s="16">
        <f t="shared" si="3"/>
        <v>-200.425985</v>
      </c>
      <c r="O23" s="16">
        <f t="shared" si="3"/>
        <v>-200.425985</v>
      </c>
      <c r="P23" s="16">
        <f t="shared" si="3"/>
        <v>-200.425985</v>
      </c>
      <c r="Q23" s="16">
        <f t="shared" si="3"/>
        <v>-297.88308000000001</v>
      </c>
      <c r="R23" s="16">
        <f t="shared" si="3"/>
        <v>-297.88308000000001</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7" t="s">
        <v>90</v>
      </c>
      <c r="B24" s="10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5.78</v>
      </c>
      <c r="C28" s="15">
        <v>0.25</v>
      </c>
      <c r="D28" s="15">
        <v>1397</v>
      </c>
      <c r="E28" s="15">
        <v>467</v>
      </c>
      <c r="F28" s="15">
        <v>57.9</v>
      </c>
      <c r="G28" s="15">
        <v>0.23200000000000001</v>
      </c>
      <c r="H28" s="15">
        <v>3.17</v>
      </c>
      <c r="I28" s="15">
        <v>0.5</v>
      </c>
      <c r="J28" s="15">
        <v>0.01</v>
      </c>
      <c r="K28" s="22">
        <v>0.05</v>
      </c>
      <c r="L28" s="15">
        <v>0.2</v>
      </c>
      <c r="M28" s="15">
        <v>0.31900000000000001</v>
      </c>
      <c r="N28" s="15"/>
      <c r="O28" s="15"/>
      <c r="P28" s="15">
        <v>1133</v>
      </c>
      <c r="Q28" s="15">
        <v>165</v>
      </c>
      <c r="R28" s="15"/>
      <c r="S28" s="15"/>
      <c r="T28" s="15"/>
      <c r="U28" s="15"/>
    </row>
    <row r="29" spans="1:40" s="7" customFormat="1" ht="28" x14ac:dyDescent="0.35">
      <c r="A29" s="10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1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v>
      </c>
      <c r="B31" s="15">
        <v>65</v>
      </c>
      <c r="C31" s="69">
        <f>IF(C$27="%w/w SAR",((C$28*10)*$B31),IF(C$27="%w/w DM",(((C$28*10)*($B$28/100))*$B31),IF(C$27="kg/t SAR",(C$28*$B31),IF(C$27="kg/t DM",((C$28*($B$28/100))*$B31),IF(C$27="mg/kg SAR",((C$28*0.001)*$B31),IF(C$27="mg/kg DM",(((C$28*0.001)*($B$28/100))*$B31),0))))))</f>
        <v>162.5</v>
      </c>
      <c r="D31" s="69">
        <f>(IF(D$27="%w/w SAR",((D$28*10)*$B31),IF(D$27="%w/w DM",(((D$28*10)*($B$28/100))*$B31),IF(D$27="kg/t SAR",(D$28*$B31),IF(D$27="kg/t DM",((D$28*($B$28/100))*$B31),IF(D$27="mg/kg SAR",((D$28*0.001)*$B31),IF(D$27="mg/kg DM",(((D$28*0.001)*($B$28/100))*$B31),"0")))))))*2.291</f>
        <v>208.034255</v>
      </c>
      <c r="E31" s="69">
        <f>(IF(E$27="%w/w SAR",((E$28*10)*$B31),IF(E$27="%w/w DM",(((E$28*10)*($B$28/100))*$B31),IF(E$27="kg/t SAR",(E$28*$B31),IF(E$27="kg/t DM",((E$28*($B$28/100))*$B31),IF(E$27="mg/kg SAR",((E$28*0.001)*$B31),IF(E$27="mg/kg DM",(((E$28*0.001)*($B$28/100))*$B31),"0")))))))*1.205</f>
        <v>36.577775000000003</v>
      </c>
      <c r="F31" s="69">
        <f>(IF(F$27="%w/w SAR",((F$28*10)*$B31),IF(F$27="%w/w DM",(((F$28*10)*($B$28/100))*$B31),IF(F$27="kg/t SAR",(F$28*$B31),IF(F$27="kg/t DM",((F$28*($B$28/100))*$B31),IF(F$27="mg/kg SAR",((F$28*0.001)*$B31),IF(F$27="mg/kg DM",(((F$28*0.001)*($B$28/100))*$B31),"0")))))))*1.658</f>
        <v>6.2398829999999998</v>
      </c>
      <c r="G31" s="69">
        <f t="shared" ref="G31:P46" si="5">IF(G$27="%w/w SAR",((G$28*10)*$B31),IF(G$27="%w/w DM",(((G$28*10)*($B$28/100))*$B31),IF(G$27="kg/t SAR",(G$28*$B31),IF(G$27="kg/t DM",((G$28*($B$28/100))*$B31),IF(G$27="mg/kg SAR",((G$28*0.001)*$B31),IF(G$27="mg/kg DM",(((G$28*0.001)*($B$28/100))*$B31),0))))))</f>
        <v>1.5080000000000001E-2</v>
      </c>
      <c r="H31" s="69">
        <f t="shared" si="5"/>
        <v>0.20605000000000001</v>
      </c>
      <c r="I31" s="69">
        <f t="shared" si="5"/>
        <v>3.2500000000000001E-2</v>
      </c>
      <c r="J31" s="69">
        <f t="shared" si="5"/>
        <v>6.5000000000000008E-4</v>
      </c>
      <c r="K31" s="69">
        <f t="shared" si="5"/>
        <v>3.2500000000000003E-3</v>
      </c>
      <c r="L31" s="69">
        <f t="shared" si="5"/>
        <v>1.3000000000000001E-2</v>
      </c>
      <c r="M31" s="69">
        <f t="shared" si="5"/>
        <v>2.0735E-2</v>
      </c>
      <c r="N31" s="69">
        <f t="shared" si="5"/>
        <v>0</v>
      </c>
      <c r="O31" s="69">
        <f t="shared" si="5"/>
        <v>0</v>
      </c>
      <c r="P31" s="69">
        <f t="shared" si="5"/>
        <v>73.644999999999996</v>
      </c>
      <c r="Q31" s="69">
        <f>(IF(Q$27="%w/w SAR",((Q$28*10)*$B31),IF(Q$27="%w/w DM",(((Q$28*10)*($B$28/100))*$B31),IF(Q$27="kg/t SAR",(Q$28*$B31),IF(Q$27="kg/t DM",((Q$28*($B$28/100))*$B31),IF(Q$27="mg/kg SAR",((Q$28*0.001)*$B31),IF(Q$27="mg/kg DM",(((Q$28*0.001)*($B$28/100))*$B31),0)))))))*2.5</f>
        <v>26.8125</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2</v>
      </c>
      <c r="B32" s="15">
        <v>49</v>
      </c>
      <c r="C32" s="69">
        <f t="shared" ref="C32:C50" si="6">IF(C$27="%w/w SAR",((C$28*10)*$B32),IF(C$27="%w/w DM",(((C$28*10)*($B$28/100))*$B32),IF(C$27="kg/t SAR",(C$28*$B32),IF(C$27="kg/t DM",((C$28*($B$28/100))*$B32),IF(C$27="mg/kg SAR",((C$28*0.001)*$B32),IF(C$27="mg/kg DM",(((C$28*0.001)*($B$28/100))*$B32),0))))))</f>
        <v>122.5</v>
      </c>
      <c r="D32" s="69">
        <f t="shared" ref="D32:D50" si="7">(IF(D$27="%w/w SAR",((D$28*10)*$B32),IF(D$27="%w/w DM",(((D$28*10)*($B$28/100))*$B32),IF(D$27="kg/t SAR",(D$28*$B32),IF(D$27="kg/t DM",((D$28*($B$28/100))*$B32),IF(D$27="mg/kg SAR",((D$28*0.001)*$B32),IF(D$27="mg/kg DM",(((D$28*0.001)*($B$28/100))*$B32),"0")))))))*2.291</f>
        <v>156.82582300000001</v>
      </c>
      <c r="E32" s="69">
        <f t="shared" ref="E32:E50" si="8">(IF(E$27="%w/w SAR",((E$28*10)*$B32),IF(E$27="%w/w DM",(((E$28*10)*($B$28/100))*$B32),IF(E$27="kg/t SAR",(E$28*$B32),IF(E$27="kg/t DM",((E$28*($B$28/100))*$B32),IF(E$27="mg/kg SAR",((E$28*0.001)*$B32),IF(E$27="mg/kg DM",(((E$28*0.001)*($B$28/100))*$B32),"0")))))))*1.205</f>
        <v>27.574015000000006</v>
      </c>
      <c r="F32" s="69">
        <f t="shared" ref="F32:F50" si="9">(IF(F$27="%w/w SAR",((F$28*10)*$B32),IF(F$27="%w/w DM",(((F$28*10)*($B$28/100))*$B32),IF(F$27="kg/t SAR",(F$28*$B32),IF(F$27="kg/t DM",((F$28*($B$28/100))*$B32),IF(F$27="mg/kg SAR",((F$28*0.001)*$B32),IF(F$27="mg/kg DM",(((F$28*0.001)*($B$28/100))*$B32),"0")))))))*1.658</f>
        <v>4.7039117999999993</v>
      </c>
      <c r="G32" s="69">
        <f t="shared" si="5"/>
        <v>1.1368000000000001E-2</v>
      </c>
      <c r="H32" s="69">
        <f t="shared" si="5"/>
        <v>0.15533</v>
      </c>
      <c r="I32" s="69">
        <f t="shared" si="5"/>
        <v>2.4500000000000001E-2</v>
      </c>
      <c r="J32" s="69">
        <f t="shared" si="5"/>
        <v>4.9000000000000009E-4</v>
      </c>
      <c r="K32" s="69">
        <f t="shared" si="5"/>
        <v>2.4499999999999999E-3</v>
      </c>
      <c r="L32" s="69">
        <f t="shared" si="5"/>
        <v>9.7999999999999997E-3</v>
      </c>
      <c r="M32" s="69">
        <f t="shared" si="5"/>
        <v>1.5630999999999999E-2</v>
      </c>
      <c r="N32" s="69">
        <f t="shared" si="5"/>
        <v>0</v>
      </c>
      <c r="O32" s="69">
        <f t="shared" si="5"/>
        <v>0</v>
      </c>
      <c r="P32" s="69">
        <f t="shared" si="5"/>
        <v>55.517000000000003</v>
      </c>
      <c r="Q32" s="69">
        <f t="shared" ref="Q32:Q50" si="10">(IF(Q$27="%w/w SAR",((Q$28*10)*$B32),IF(Q$27="%w/w DM",(((Q$28*10)*($B$28/100))*$B32),IF(Q$27="kg/t SAR",(Q$28*$B32),IF(Q$27="kg/t DM",((Q$28*($B$28/100))*$B32),IF(Q$27="mg/kg SAR",((Q$28*0.001)*$B32),IF(Q$27="mg/kg DM",(((Q$28*0.001)*($B$28/100))*$B32),0)))))))*2.5</f>
        <v>20.212500000000002</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3</v>
      </c>
      <c r="B33" s="15">
        <v>65</v>
      </c>
      <c r="C33" s="69">
        <f t="shared" si="6"/>
        <v>162.5</v>
      </c>
      <c r="D33" s="69">
        <f t="shared" si="7"/>
        <v>208.034255</v>
      </c>
      <c r="E33" s="69">
        <f t="shared" si="8"/>
        <v>36.577775000000003</v>
      </c>
      <c r="F33" s="69">
        <f t="shared" si="9"/>
        <v>6.2398829999999998</v>
      </c>
      <c r="G33" s="69">
        <f t="shared" si="5"/>
        <v>1.5080000000000001E-2</v>
      </c>
      <c r="H33" s="69">
        <f t="shared" si="5"/>
        <v>0.20605000000000001</v>
      </c>
      <c r="I33" s="69">
        <f t="shared" si="5"/>
        <v>3.2500000000000001E-2</v>
      </c>
      <c r="J33" s="69">
        <f t="shared" si="5"/>
        <v>6.5000000000000008E-4</v>
      </c>
      <c r="K33" s="69">
        <f t="shared" si="5"/>
        <v>3.2500000000000003E-3</v>
      </c>
      <c r="L33" s="69">
        <f t="shared" si="5"/>
        <v>1.3000000000000001E-2</v>
      </c>
      <c r="M33" s="69">
        <f t="shared" si="5"/>
        <v>2.0735E-2</v>
      </c>
      <c r="N33" s="69">
        <f t="shared" si="5"/>
        <v>0</v>
      </c>
      <c r="O33" s="69">
        <f t="shared" si="5"/>
        <v>0</v>
      </c>
      <c r="P33" s="69">
        <f t="shared" si="5"/>
        <v>73.644999999999996</v>
      </c>
      <c r="Q33" s="69">
        <f t="shared" si="10"/>
        <v>26.8125</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4</v>
      </c>
      <c r="B34" s="15">
        <v>65</v>
      </c>
      <c r="C34" s="69">
        <f t="shared" si="6"/>
        <v>162.5</v>
      </c>
      <c r="D34" s="69">
        <f t="shared" si="7"/>
        <v>208.034255</v>
      </c>
      <c r="E34" s="69">
        <f t="shared" si="8"/>
        <v>36.577775000000003</v>
      </c>
      <c r="F34" s="69">
        <f t="shared" si="9"/>
        <v>6.2398829999999998</v>
      </c>
      <c r="G34" s="69">
        <f t="shared" si="5"/>
        <v>1.5080000000000001E-2</v>
      </c>
      <c r="H34" s="69">
        <f t="shared" si="5"/>
        <v>0.20605000000000001</v>
      </c>
      <c r="I34" s="69">
        <f t="shared" si="5"/>
        <v>3.2500000000000001E-2</v>
      </c>
      <c r="J34" s="69">
        <f t="shared" si="5"/>
        <v>6.5000000000000008E-4</v>
      </c>
      <c r="K34" s="69">
        <f t="shared" si="5"/>
        <v>3.2500000000000003E-3</v>
      </c>
      <c r="L34" s="69">
        <f t="shared" si="5"/>
        <v>1.3000000000000001E-2</v>
      </c>
      <c r="M34" s="69">
        <f t="shared" si="5"/>
        <v>2.0735E-2</v>
      </c>
      <c r="N34" s="69">
        <f t="shared" si="5"/>
        <v>0</v>
      </c>
      <c r="O34" s="69">
        <f t="shared" si="5"/>
        <v>0</v>
      </c>
      <c r="P34" s="69">
        <f t="shared" si="5"/>
        <v>73.644999999999996</v>
      </c>
      <c r="Q34" s="69">
        <f t="shared" si="10"/>
        <v>26.8125</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5</v>
      </c>
      <c r="B35" s="15">
        <v>65</v>
      </c>
      <c r="C35" s="69">
        <f t="shared" si="6"/>
        <v>162.5</v>
      </c>
      <c r="D35" s="69">
        <f t="shared" si="7"/>
        <v>208.034255</v>
      </c>
      <c r="E35" s="69">
        <f t="shared" si="8"/>
        <v>36.577775000000003</v>
      </c>
      <c r="F35" s="69">
        <f t="shared" si="9"/>
        <v>6.2398829999999998</v>
      </c>
      <c r="G35" s="69">
        <f t="shared" si="5"/>
        <v>1.5080000000000001E-2</v>
      </c>
      <c r="H35" s="69">
        <f t="shared" si="5"/>
        <v>0.20605000000000001</v>
      </c>
      <c r="I35" s="69">
        <f t="shared" si="5"/>
        <v>3.2500000000000001E-2</v>
      </c>
      <c r="J35" s="69">
        <f t="shared" si="5"/>
        <v>6.5000000000000008E-4</v>
      </c>
      <c r="K35" s="69">
        <f t="shared" si="5"/>
        <v>3.2500000000000003E-3</v>
      </c>
      <c r="L35" s="69">
        <f t="shared" si="5"/>
        <v>1.3000000000000001E-2</v>
      </c>
      <c r="M35" s="69">
        <f t="shared" si="5"/>
        <v>2.0735E-2</v>
      </c>
      <c r="N35" s="69">
        <f t="shared" si="5"/>
        <v>0</v>
      </c>
      <c r="O35" s="69">
        <f t="shared" si="5"/>
        <v>0</v>
      </c>
      <c r="P35" s="69">
        <f t="shared" si="5"/>
        <v>73.644999999999996</v>
      </c>
      <c r="Q35" s="69">
        <f t="shared" si="10"/>
        <v>26.8125</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6</v>
      </c>
      <c r="B36" s="15">
        <v>65</v>
      </c>
      <c r="C36" s="69">
        <f t="shared" si="6"/>
        <v>162.5</v>
      </c>
      <c r="D36" s="69">
        <f t="shared" si="7"/>
        <v>208.034255</v>
      </c>
      <c r="E36" s="69">
        <f t="shared" si="8"/>
        <v>36.577775000000003</v>
      </c>
      <c r="F36" s="69">
        <f t="shared" si="9"/>
        <v>6.2398829999999998</v>
      </c>
      <c r="G36" s="69">
        <f t="shared" si="5"/>
        <v>1.5080000000000001E-2</v>
      </c>
      <c r="H36" s="69">
        <f t="shared" si="5"/>
        <v>0.20605000000000001</v>
      </c>
      <c r="I36" s="69">
        <f t="shared" si="5"/>
        <v>3.2500000000000001E-2</v>
      </c>
      <c r="J36" s="69">
        <f t="shared" si="5"/>
        <v>6.5000000000000008E-4</v>
      </c>
      <c r="K36" s="69">
        <f t="shared" si="5"/>
        <v>3.2500000000000003E-3</v>
      </c>
      <c r="L36" s="69">
        <f t="shared" si="5"/>
        <v>1.3000000000000001E-2</v>
      </c>
      <c r="M36" s="69">
        <f t="shared" si="5"/>
        <v>2.0735E-2</v>
      </c>
      <c r="N36" s="69">
        <f t="shared" si="5"/>
        <v>0</v>
      </c>
      <c r="O36" s="69">
        <f t="shared" si="5"/>
        <v>0</v>
      </c>
      <c r="P36" s="69">
        <f t="shared" si="5"/>
        <v>73.644999999999996</v>
      </c>
      <c r="Q36" s="69">
        <f t="shared" si="10"/>
        <v>26.8125</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7</v>
      </c>
      <c r="B37" s="15">
        <v>49</v>
      </c>
      <c r="C37" s="69">
        <f t="shared" si="6"/>
        <v>122.5</v>
      </c>
      <c r="D37" s="69">
        <f t="shared" si="7"/>
        <v>156.82582300000001</v>
      </c>
      <c r="E37" s="69">
        <f t="shared" si="8"/>
        <v>27.574015000000006</v>
      </c>
      <c r="F37" s="69">
        <f t="shared" si="9"/>
        <v>4.7039117999999993</v>
      </c>
      <c r="G37" s="69">
        <f t="shared" si="5"/>
        <v>1.1368000000000001E-2</v>
      </c>
      <c r="H37" s="69">
        <f t="shared" si="5"/>
        <v>0.15533</v>
      </c>
      <c r="I37" s="69">
        <f t="shared" si="5"/>
        <v>2.4500000000000001E-2</v>
      </c>
      <c r="J37" s="69">
        <f t="shared" si="5"/>
        <v>4.9000000000000009E-4</v>
      </c>
      <c r="K37" s="69">
        <f t="shared" si="5"/>
        <v>2.4499999999999999E-3</v>
      </c>
      <c r="L37" s="69">
        <f t="shared" si="5"/>
        <v>9.7999999999999997E-3</v>
      </c>
      <c r="M37" s="69">
        <f t="shared" si="5"/>
        <v>1.5630999999999999E-2</v>
      </c>
      <c r="N37" s="69">
        <f t="shared" si="5"/>
        <v>0</v>
      </c>
      <c r="O37" s="69">
        <f t="shared" si="5"/>
        <v>0</v>
      </c>
      <c r="P37" s="69">
        <f t="shared" si="5"/>
        <v>55.517000000000003</v>
      </c>
      <c r="Q37" s="69">
        <f t="shared" si="10"/>
        <v>20.212500000000002</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8</v>
      </c>
      <c r="B38" s="15">
        <v>49</v>
      </c>
      <c r="C38" s="69">
        <f t="shared" si="6"/>
        <v>122.5</v>
      </c>
      <c r="D38" s="69">
        <f t="shared" si="7"/>
        <v>156.82582300000001</v>
      </c>
      <c r="E38" s="69">
        <f t="shared" si="8"/>
        <v>27.574015000000006</v>
      </c>
      <c r="F38" s="69">
        <f t="shared" si="9"/>
        <v>4.7039117999999993</v>
      </c>
      <c r="G38" s="69">
        <f t="shared" si="5"/>
        <v>1.1368000000000001E-2</v>
      </c>
      <c r="H38" s="69">
        <f t="shared" si="5"/>
        <v>0.15533</v>
      </c>
      <c r="I38" s="69">
        <f t="shared" si="5"/>
        <v>2.4500000000000001E-2</v>
      </c>
      <c r="J38" s="69">
        <f t="shared" si="5"/>
        <v>4.9000000000000009E-4</v>
      </c>
      <c r="K38" s="69">
        <f t="shared" si="5"/>
        <v>2.4499999999999999E-3</v>
      </c>
      <c r="L38" s="69">
        <f t="shared" si="5"/>
        <v>9.7999999999999997E-3</v>
      </c>
      <c r="M38" s="69">
        <f t="shared" si="5"/>
        <v>1.5630999999999999E-2</v>
      </c>
      <c r="N38" s="69">
        <f t="shared" si="5"/>
        <v>0</v>
      </c>
      <c r="O38" s="69">
        <f t="shared" si="5"/>
        <v>0</v>
      </c>
      <c r="P38" s="69">
        <f t="shared" si="5"/>
        <v>55.517000000000003</v>
      </c>
      <c r="Q38" s="69">
        <f t="shared" si="10"/>
        <v>20.212500000000002</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f>K8</f>
        <v>9</v>
      </c>
      <c r="B39" s="15">
        <v>65</v>
      </c>
      <c r="C39" s="69">
        <f t="shared" si="6"/>
        <v>162.5</v>
      </c>
      <c r="D39" s="69">
        <f t="shared" si="7"/>
        <v>208.034255</v>
      </c>
      <c r="E39" s="69">
        <f t="shared" si="8"/>
        <v>36.577775000000003</v>
      </c>
      <c r="F39" s="69">
        <f t="shared" si="9"/>
        <v>6.2398829999999998</v>
      </c>
      <c r="G39" s="69">
        <f t="shared" si="5"/>
        <v>1.5080000000000001E-2</v>
      </c>
      <c r="H39" s="69">
        <f t="shared" si="5"/>
        <v>0.20605000000000001</v>
      </c>
      <c r="I39" s="69">
        <f t="shared" si="5"/>
        <v>3.2500000000000001E-2</v>
      </c>
      <c r="J39" s="69">
        <f t="shared" si="5"/>
        <v>6.5000000000000008E-4</v>
      </c>
      <c r="K39" s="69">
        <f t="shared" si="5"/>
        <v>3.2500000000000003E-3</v>
      </c>
      <c r="L39" s="69">
        <f t="shared" si="5"/>
        <v>1.3000000000000001E-2</v>
      </c>
      <c r="M39" s="69">
        <f t="shared" si="5"/>
        <v>2.0735E-2</v>
      </c>
      <c r="N39" s="69">
        <f t="shared" si="5"/>
        <v>0</v>
      </c>
      <c r="O39" s="69">
        <f t="shared" si="5"/>
        <v>0</v>
      </c>
      <c r="P39" s="69">
        <f t="shared" si="5"/>
        <v>73.644999999999996</v>
      </c>
      <c r="Q39" s="69">
        <f t="shared" si="10"/>
        <v>26.8125</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f>L8</f>
        <v>10</v>
      </c>
      <c r="B40" s="15">
        <v>49</v>
      </c>
      <c r="C40" s="69">
        <f t="shared" si="6"/>
        <v>122.5</v>
      </c>
      <c r="D40" s="69">
        <f t="shared" si="7"/>
        <v>156.82582300000001</v>
      </c>
      <c r="E40" s="69">
        <f t="shared" si="8"/>
        <v>27.574015000000006</v>
      </c>
      <c r="F40" s="69">
        <f t="shared" si="9"/>
        <v>4.7039117999999993</v>
      </c>
      <c r="G40" s="69">
        <f t="shared" si="5"/>
        <v>1.1368000000000001E-2</v>
      </c>
      <c r="H40" s="69">
        <f t="shared" si="5"/>
        <v>0.15533</v>
      </c>
      <c r="I40" s="69">
        <f t="shared" si="5"/>
        <v>2.4500000000000001E-2</v>
      </c>
      <c r="J40" s="69">
        <f t="shared" si="5"/>
        <v>4.9000000000000009E-4</v>
      </c>
      <c r="K40" s="69">
        <f t="shared" si="5"/>
        <v>2.4499999999999999E-3</v>
      </c>
      <c r="L40" s="69">
        <f t="shared" si="5"/>
        <v>9.7999999999999997E-3</v>
      </c>
      <c r="M40" s="69">
        <f t="shared" si="5"/>
        <v>1.5630999999999999E-2</v>
      </c>
      <c r="N40" s="69">
        <f t="shared" si="5"/>
        <v>0</v>
      </c>
      <c r="O40" s="69">
        <f t="shared" si="5"/>
        <v>0</v>
      </c>
      <c r="P40" s="69">
        <f t="shared" si="5"/>
        <v>55.517000000000003</v>
      </c>
      <c r="Q40" s="69">
        <f t="shared" si="10"/>
        <v>20.212500000000002</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f>M8</f>
        <v>11</v>
      </c>
      <c r="B41" s="15">
        <v>49</v>
      </c>
      <c r="C41" s="69">
        <f t="shared" si="6"/>
        <v>122.5</v>
      </c>
      <c r="D41" s="69">
        <f t="shared" si="7"/>
        <v>156.82582300000001</v>
      </c>
      <c r="E41" s="69">
        <f t="shared" si="8"/>
        <v>27.574015000000006</v>
      </c>
      <c r="F41" s="69">
        <f t="shared" si="9"/>
        <v>4.7039117999999993</v>
      </c>
      <c r="G41" s="69">
        <f t="shared" si="5"/>
        <v>1.1368000000000001E-2</v>
      </c>
      <c r="H41" s="69">
        <f t="shared" si="5"/>
        <v>0.15533</v>
      </c>
      <c r="I41" s="69">
        <f t="shared" si="5"/>
        <v>2.4500000000000001E-2</v>
      </c>
      <c r="J41" s="69">
        <f t="shared" si="5"/>
        <v>4.9000000000000009E-4</v>
      </c>
      <c r="K41" s="69">
        <f t="shared" si="5"/>
        <v>2.4499999999999999E-3</v>
      </c>
      <c r="L41" s="69">
        <f t="shared" si="5"/>
        <v>9.7999999999999997E-3</v>
      </c>
      <c r="M41" s="69">
        <f t="shared" si="5"/>
        <v>1.5630999999999999E-2</v>
      </c>
      <c r="N41" s="69">
        <f t="shared" si="5"/>
        <v>0</v>
      </c>
      <c r="O41" s="69">
        <f t="shared" si="5"/>
        <v>0</v>
      </c>
      <c r="P41" s="69">
        <f t="shared" si="5"/>
        <v>55.517000000000003</v>
      </c>
      <c r="Q41" s="69">
        <f t="shared" si="10"/>
        <v>20.212500000000002</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f>N8</f>
        <v>12</v>
      </c>
      <c r="B42" s="15">
        <v>49</v>
      </c>
      <c r="C42" s="69">
        <f t="shared" si="6"/>
        <v>122.5</v>
      </c>
      <c r="D42" s="69">
        <f t="shared" si="7"/>
        <v>156.82582300000001</v>
      </c>
      <c r="E42" s="69">
        <f t="shared" si="8"/>
        <v>27.574015000000006</v>
      </c>
      <c r="F42" s="69">
        <f t="shared" si="9"/>
        <v>4.7039117999999993</v>
      </c>
      <c r="G42" s="69">
        <f t="shared" si="5"/>
        <v>1.1368000000000001E-2</v>
      </c>
      <c r="H42" s="69">
        <f t="shared" si="5"/>
        <v>0.15533</v>
      </c>
      <c r="I42" s="69">
        <f t="shared" si="5"/>
        <v>2.4500000000000001E-2</v>
      </c>
      <c r="J42" s="69">
        <f t="shared" si="5"/>
        <v>4.9000000000000009E-4</v>
      </c>
      <c r="K42" s="69">
        <f t="shared" si="5"/>
        <v>2.4499999999999999E-3</v>
      </c>
      <c r="L42" s="69">
        <f t="shared" si="5"/>
        <v>9.7999999999999997E-3</v>
      </c>
      <c r="M42" s="69">
        <f t="shared" si="5"/>
        <v>1.5630999999999999E-2</v>
      </c>
      <c r="N42" s="69">
        <f t="shared" si="5"/>
        <v>0</v>
      </c>
      <c r="O42" s="69">
        <f t="shared" si="5"/>
        <v>0</v>
      </c>
      <c r="P42" s="69">
        <f t="shared" si="5"/>
        <v>55.517000000000003</v>
      </c>
      <c r="Q42" s="69">
        <f t="shared" si="10"/>
        <v>20.212500000000002</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f>O8</f>
        <v>13</v>
      </c>
      <c r="B43" s="15">
        <v>49</v>
      </c>
      <c r="C43" s="69">
        <f t="shared" si="6"/>
        <v>122.5</v>
      </c>
      <c r="D43" s="69">
        <f t="shared" si="7"/>
        <v>156.82582300000001</v>
      </c>
      <c r="E43" s="69">
        <f t="shared" si="8"/>
        <v>27.574015000000006</v>
      </c>
      <c r="F43" s="69">
        <f t="shared" si="9"/>
        <v>4.7039117999999993</v>
      </c>
      <c r="G43" s="69">
        <f t="shared" si="5"/>
        <v>1.1368000000000001E-2</v>
      </c>
      <c r="H43" s="69">
        <f t="shared" si="5"/>
        <v>0.15533</v>
      </c>
      <c r="I43" s="69">
        <f t="shared" si="5"/>
        <v>2.4500000000000001E-2</v>
      </c>
      <c r="J43" s="69">
        <f t="shared" si="5"/>
        <v>4.9000000000000009E-4</v>
      </c>
      <c r="K43" s="69">
        <f t="shared" si="5"/>
        <v>2.4499999999999999E-3</v>
      </c>
      <c r="L43" s="69">
        <f t="shared" si="5"/>
        <v>9.7999999999999997E-3</v>
      </c>
      <c r="M43" s="69">
        <f t="shared" si="5"/>
        <v>1.5630999999999999E-2</v>
      </c>
      <c r="N43" s="69">
        <f t="shared" si="5"/>
        <v>0</v>
      </c>
      <c r="O43" s="69">
        <f t="shared" si="5"/>
        <v>0</v>
      </c>
      <c r="P43" s="69">
        <f t="shared" si="5"/>
        <v>55.517000000000003</v>
      </c>
      <c r="Q43" s="69">
        <f t="shared" si="10"/>
        <v>20.212500000000002</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f>P8</f>
        <v>14</v>
      </c>
      <c r="B44" s="15">
        <v>49</v>
      </c>
      <c r="C44" s="69">
        <f t="shared" si="6"/>
        <v>122.5</v>
      </c>
      <c r="D44" s="69">
        <f t="shared" si="7"/>
        <v>156.82582300000001</v>
      </c>
      <c r="E44" s="69">
        <f t="shared" si="8"/>
        <v>27.574015000000006</v>
      </c>
      <c r="F44" s="69">
        <f t="shared" si="9"/>
        <v>4.7039117999999993</v>
      </c>
      <c r="G44" s="69">
        <f t="shared" si="5"/>
        <v>1.1368000000000001E-2</v>
      </c>
      <c r="H44" s="69">
        <f t="shared" si="5"/>
        <v>0.15533</v>
      </c>
      <c r="I44" s="69">
        <f t="shared" si="5"/>
        <v>2.4500000000000001E-2</v>
      </c>
      <c r="J44" s="69">
        <f t="shared" si="5"/>
        <v>4.9000000000000009E-4</v>
      </c>
      <c r="K44" s="69">
        <f t="shared" si="5"/>
        <v>2.4499999999999999E-3</v>
      </c>
      <c r="L44" s="69">
        <f t="shared" si="5"/>
        <v>9.7999999999999997E-3</v>
      </c>
      <c r="M44" s="69">
        <f t="shared" si="5"/>
        <v>1.5630999999999999E-2</v>
      </c>
      <c r="N44" s="69">
        <f t="shared" si="5"/>
        <v>0</v>
      </c>
      <c r="O44" s="69">
        <f t="shared" si="5"/>
        <v>0</v>
      </c>
      <c r="P44" s="69">
        <f t="shared" si="5"/>
        <v>55.517000000000003</v>
      </c>
      <c r="Q44" s="69">
        <f t="shared" si="10"/>
        <v>20.212500000000002</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21</v>
      </c>
      <c r="B45" s="15">
        <v>72</v>
      </c>
      <c r="C45" s="69">
        <f t="shared" si="6"/>
        <v>180</v>
      </c>
      <c r="D45" s="69">
        <f t="shared" si="7"/>
        <v>230.43794399999999</v>
      </c>
      <c r="E45" s="69">
        <f t="shared" si="8"/>
        <v>40.516920000000006</v>
      </c>
      <c r="F45" s="69">
        <f t="shared" si="9"/>
        <v>6.9118703999999997</v>
      </c>
      <c r="G45" s="69">
        <f t="shared" si="5"/>
        <v>1.6704000000000004E-2</v>
      </c>
      <c r="H45" s="69">
        <f t="shared" si="5"/>
        <v>0.22824</v>
      </c>
      <c r="I45" s="69">
        <f t="shared" si="5"/>
        <v>3.6000000000000004E-2</v>
      </c>
      <c r="J45" s="69">
        <f t="shared" si="5"/>
        <v>7.2000000000000005E-4</v>
      </c>
      <c r="K45" s="69">
        <f t="shared" si="5"/>
        <v>3.6000000000000003E-3</v>
      </c>
      <c r="L45" s="69">
        <f t="shared" si="5"/>
        <v>1.4400000000000001E-2</v>
      </c>
      <c r="M45" s="69">
        <f t="shared" si="5"/>
        <v>2.2967999999999999E-2</v>
      </c>
      <c r="N45" s="69">
        <f t="shared" si="5"/>
        <v>0</v>
      </c>
      <c r="O45" s="69">
        <f t="shared" si="5"/>
        <v>0</v>
      </c>
      <c r="P45" s="69">
        <f t="shared" si="5"/>
        <v>81.575999999999993</v>
      </c>
      <c r="Q45" s="69">
        <f t="shared" si="10"/>
        <v>29.700000000000003</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22</v>
      </c>
      <c r="B46" s="15">
        <v>72</v>
      </c>
      <c r="C46" s="69">
        <f t="shared" si="6"/>
        <v>180</v>
      </c>
      <c r="D46" s="69">
        <f t="shared" si="7"/>
        <v>230.43794399999999</v>
      </c>
      <c r="E46" s="69">
        <f t="shared" si="8"/>
        <v>40.516920000000006</v>
      </c>
      <c r="F46" s="69">
        <f t="shared" si="9"/>
        <v>6.9118703999999997</v>
      </c>
      <c r="G46" s="69">
        <f t="shared" si="5"/>
        <v>1.6704000000000004E-2</v>
      </c>
      <c r="H46" s="69">
        <f t="shared" si="5"/>
        <v>0.22824</v>
      </c>
      <c r="I46" s="69">
        <f t="shared" si="5"/>
        <v>3.6000000000000004E-2</v>
      </c>
      <c r="J46" s="69">
        <f t="shared" si="5"/>
        <v>7.2000000000000005E-4</v>
      </c>
      <c r="K46" s="69">
        <f t="shared" si="5"/>
        <v>3.6000000000000003E-3</v>
      </c>
      <c r="L46" s="69">
        <f t="shared" si="5"/>
        <v>1.4400000000000001E-2</v>
      </c>
      <c r="M46" s="69">
        <f t="shared" si="5"/>
        <v>2.2967999999999999E-2</v>
      </c>
      <c r="N46" s="69">
        <f t="shared" si="5"/>
        <v>0</v>
      </c>
      <c r="O46" s="69">
        <f t="shared" si="5"/>
        <v>0</v>
      </c>
      <c r="P46" s="69">
        <f t="shared" si="5"/>
        <v>81.575999999999993</v>
      </c>
      <c r="Q46" s="69">
        <f t="shared" si="10"/>
        <v>29.700000000000003</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21</v>
      </c>
      <c r="Q57" s="8">
        <f t="shared" si="13"/>
        <v>22</v>
      </c>
      <c r="R57" s="8">
        <f t="shared" si="13"/>
        <v>0</v>
      </c>
      <c r="S57" s="8">
        <f t="shared" si="13"/>
        <v>0</v>
      </c>
      <c r="T57" s="8">
        <f t="shared" si="13"/>
        <v>0</v>
      </c>
      <c r="U57" s="8">
        <f t="shared" si="13"/>
        <v>0</v>
      </c>
    </row>
    <row r="58" spans="1:35" s="19" customFormat="1" ht="13" x14ac:dyDescent="0.35">
      <c r="A58" s="72" t="s">
        <v>133</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91" t="s">
        <v>129</v>
      </c>
      <c r="B59" s="68">
        <f>VLOOKUP(C$14,Table245811[],5,FALSE)</f>
        <v>6.2</v>
      </c>
      <c r="C59" s="68">
        <f>VLOOKUP(D$14,Table245811[],5,FALSE)</f>
        <v>6.2</v>
      </c>
      <c r="D59" s="68">
        <f>VLOOKUP(E$14,Table245811[],5,FALSE)</f>
        <v>6.2</v>
      </c>
      <c r="E59" s="68">
        <f>VLOOKUP(F$14,Table245811[],5,FALSE)</f>
        <v>6.2</v>
      </c>
      <c r="F59" s="68">
        <f>VLOOKUP(G$14,Table245811[],5,FALSE)</f>
        <v>6.2</v>
      </c>
      <c r="G59" s="68">
        <f>VLOOKUP(H$14,Table245811[],5,FALSE)</f>
        <v>6.2</v>
      </c>
      <c r="H59" s="68">
        <f>VLOOKUP(I$14,Table245811[],5,FALSE)</f>
        <v>6.2</v>
      </c>
      <c r="I59" s="68">
        <f>VLOOKUP(J$14,Table245811[],5,FALSE)</f>
        <v>6.2</v>
      </c>
      <c r="J59" s="68">
        <f>VLOOKUP(K$14,Table245811[],5,FALSE)</f>
        <v>6.2</v>
      </c>
      <c r="K59" s="68">
        <f>VLOOKUP(L$14,Table245811[],5,FALSE)</f>
        <v>6.2</v>
      </c>
      <c r="L59" s="68">
        <f>VLOOKUP(M$14,Table245811[],5,FALSE)</f>
        <v>6.2</v>
      </c>
      <c r="M59" s="68">
        <f>VLOOKUP(N$14,Table245811[],5,FALSE)</f>
        <v>6.2</v>
      </c>
      <c r="N59" s="68">
        <f>VLOOKUP(O$14,Table245811[],5,FALSE)</f>
        <v>6.2</v>
      </c>
      <c r="O59" s="68">
        <f>VLOOKUP(P$14,Table245811[],5,FALSE)</f>
        <v>6.2</v>
      </c>
      <c r="P59" s="68">
        <f>VLOOKUP(Q$14,Table245811[],5,FALSE)</f>
        <v>6.2</v>
      </c>
      <c r="Q59" s="68">
        <f>VLOOKUP(R$14,Table245811[],5,FALSE)</f>
        <v>6.2</v>
      </c>
      <c r="R59" s="68" t="e">
        <f>VLOOKUP(S$14,Table245811[],5,FALSE)</f>
        <v>#N/A</v>
      </c>
      <c r="S59" s="68" t="e">
        <f>VLOOKUP(T$14,Table245811[],5,FALSE)</f>
        <v>#N/A</v>
      </c>
      <c r="T59" s="68" t="e">
        <f>VLOOKUP(U$14,Table245811[],5,FALSE)</f>
        <v>#N/A</v>
      </c>
      <c r="U59" s="68" t="e">
        <f>VLOOKUP(V$14,Table245811[],5,FALSE)</f>
        <v>#N/A</v>
      </c>
    </row>
    <row r="60" spans="1:35" s="19" customFormat="1" ht="13" x14ac:dyDescent="0.3">
      <c r="A60" s="91" t="s">
        <v>4</v>
      </c>
      <c r="B60" s="68">
        <f>C10</f>
        <v>5.9</v>
      </c>
      <c r="C60" s="68">
        <f t="shared" ref="C60:U60" si="14">D10</f>
        <v>5.9</v>
      </c>
      <c r="D60" s="68">
        <f t="shared" si="14"/>
        <v>5.8</v>
      </c>
      <c r="E60" s="68">
        <f t="shared" si="14"/>
        <v>5.9</v>
      </c>
      <c r="F60" s="68">
        <f t="shared" si="14"/>
        <v>5.7</v>
      </c>
      <c r="G60" s="68">
        <f t="shared" si="14"/>
        <v>6.1</v>
      </c>
      <c r="H60" s="68">
        <f t="shared" si="14"/>
        <v>5.7</v>
      </c>
      <c r="I60" s="68">
        <f t="shared" si="14"/>
        <v>5.8</v>
      </c>
      <c r="J60" s="68">
        <f t="shared" si="14"/>
        <v>5.9</v>
      </c>
      <c r="K60" s="68">
        <f t="shared" si="14"/>
        <v>5.8</v>
      </c>
      <c r="L60" s="68">
        <f t="shared" si="14"/>
        <v>5.8</v>
      </c>
      <c r="M60" s="68">
        <f t="shared" si="14"/>
        <v>5.5</v>
      </c>
      <c r="N60" s="68">
        <f t="shared" si="14"/>
        <v>5.8</v>
      </c>
      <c r="O60" s="68">
        <f t="shared" si="14"/>
        <v>5.7</v>
      </c>
      <c r="P60" s="68">
        <f t="shared" si="14"/>
        <v>6</v>
      </c>
      <c r="Q60" s="68">
        <f t="shared" si="14"/>
        <v>5.5</v>
      </c>
      <c r="R60" s="68">
        <f t="shared" si="14"/>
        <v>0</v>
      </c>
      <c r="S60" s="68">
        <f t="shared" si="14"/>
        <v>0</v>
      </c>
      <c r="T60" s="68">
        <f t="shared" si="14"/>
        <v>0</v>
      </c>
      <c r="U60" s="68">
        <f t="shared" si="14"/>
        <v>0</v>
      </c>
    </row>
    <row r="61" spans="1:35" s="19" customFormat="1" ht="13" x14ac:dyDescent="0.3">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f t="shared" si="15"/>
        <v>6</v>
      </c>
      <c r="Q61" s="68">
        <f t="shared" si="15"/>
        <v>6</v>
      </c>
      <c r="R61" s="68" t="e">
        <f t="shared" si="15"/>
        <v>#N/A</v>
      </c>
      <c r="S61" s="68" t="e">
        <f t="shared" si="15"/>
        <v>#N/A</v>
      </c>
      <c r="T61" s="68" t="e">
        <f t="shared" si="15"/>
        <v>#N/A</v>
      </c>
      <c r="U61" s="68" t="e">
        <f t="shared" si="15"/>
        <v>#N/A</v>
      </c>
    </row>
    <row r="62" spans="1:35" s="19" customFormat="1" ht="13" x14ac:dyDescent="0.3">
      <c r="A62" s="91" t="s">
        <v>131</v>
      </c>
      <c r="B62" s="69">
        <f>B31</f>
        <v>65</v>
      </c>
      <c r="C62" s="69">
        <f>B32</f>
        <v>49</v>
      </c>
      <c r="D62" s="69">
        <f>B33</f>
        <v>65</v>
      </c>
      <c r="E62" s="69">
        <f>B34</f>
        <v>65</v>
      </c>
      <c r="F62" s="69">
        <f>B35</f>
        <v>65</v>
      </c>
      <c r="G62" s="69">
        <f>B36</f>
        <v>65</v>
      </c>
      <c r="H62" s="69">
        <f>B37</f>
        <v>49</v>
      </c>
      <c r="I62" s="69">
        <f>B38</f>
        <v>49</v>
      </c>
      <c r="J62" s="69">
        <f>B39</f>
        <v>65</v>
      </c>
      <c r="K62" s="69">
        <f>B40</f>
        <v>49</v>
      </c>
      <c r="L62" s="69">
        <f>B41</f>
        <v>49</v>
      </c>
      <c r="M62" s="69">
        <f>B42</f>
        <v>49</v>
      </c>
      <c r="N62" s="69">
        <f>B43</f>
        <v>49</v>
      </c>
      <c r="O62" s="69">
        <f>B44</f>
        <v>49</v>
      </c>
      <c r="P62" s="69">
        <f>B45</f>
        <v>72</v>
      </c>
      <c r="Q62" s="69">
        <f>B46</f>
        <v>72</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1.7999999999999989</v>
      </c>
      <c r="C64" s="69">
        <f t="shared" ref="C64:U64" si="17">(C59-C60)*C61</f>
        <v>1.7999999999999989</v>
      </c>
      <c r="D64" s="69">
        <f t="shared" si="17"/>
        <v>2.4000000000000021</v>
      </c>
      <c r="E64" s="69">
        <f t="shared" si="17"/>
        <v>1.7999999999999989</v>
      </c>
      <c r="F64" s="69">
        <f t="shared" si="17"/>
        <v>3</v>
      </c>
      <c r="G64" s="69">
        <f t="shared" si="17"/>
        <v>0.6000000000000032</v>
      </c>
      <c r="H64" s="69">
        <f t="shared" si="17"/>
        <v>3</v>
      </c>
      <c r="I64" s="69">
        <f t="shared" si="17"/>
        <v>2.4000000000000021</v>
      </c>
      <c r="J64" s="69">
        <f t="shared" si="17"/>
        <v>1.7999999999999989</v>
      </c>
      <c r="K64" s="69">
        <f t="shared" si="17"/>
        <v>2.4000000000000021</v>
      </c>
      <c r="L64" s="69">
        <f t="shared" si="17"/>
        <v>2.4000000000000021</v>
      </c>
      <c r="M64" s="69">
        <f t="shared" si="17"/>
        <v>4.2000000000000011</v>
      </c>
      <c r="N64" s="69">
        <f t="shared" si="17"/>
        <v>2.4000000000000021</v>
      </c>
      <c r="O64" s="69">
        <f t="shared" si="17"/>
        <v>3</v>
      </c>
      <c r="P64" s="69">
        <f t="shared" si="17"/>
        <v>1.2000000000000011</v>
      </c>
      <c r="Q64" s="69">
        <f t="shared" si="17"/>
        <v>4.2000000000000011</v>
      </c>
      <c r="R64" s="69" t="e">
        <f t="shared" si="17"/>
        <v>#N/A</v>
      </c>
      <c r="S64" s="69" t="e">
        <f t="shared" si="17"/>
        <v>#N/A</v>
      </c>
      <c r="T64" s="69" t="e">
        <f t="shared" si="17"/>
        <v>#N/A</v>
      </c>
      <c r="U64" s="69" t="e">
        <f t="shared" si="17"/>
        <v>#N/A</v>
      </c>
    </row>
    <row r="65" spans="1:21" s="19" customFormat="1" ht="52" x14ac:dyDescent="0.3">
      <c r="A65" s="92" t="s">
        <v>153</v>
      </c>
      <c r="B65" s="69">
        <f>B63-B64</f>
        <v>-1.7999999999999989</v>
      </c>
      <c r="C65" s="69">
        <f t="shared" ref="C65:U65" si="18">C63-C64</f>
        <v>-1.7999999999999989</v>
      </c>
      <c r="D65" s="69">
        <f t="shared" si="18"/>
        <v>-2.4000000000000021</v>
      </c>
      <c r="E65" s="69">
        <f t="shared" si="18"/>
        <v>-1.7999999999999989</v>
      </c>
      <c r="F65" s="69">
        <f t="shared" si="18"/>
        <v>-3</v>
      </c>
      <c r="G65" s="69">
        <f t="shared" si="18"/>
        <v>-0.6000000000000032</v>
      </c>
      <c r="H65" s="69">
        <f t="shared" si="18"/>
        <v>-3</v>
      </c>
      <c r="I65" s="69">
        <f t="shared" si="18"/>
        <v>-2.4000000000000021</v>
      </c>
      <c r="J65" s="69">
        <f t="shared" si="18"/>
        <v>-1.7999999999999989</v>
      </c>
      <c r="K65" s="69">
        <f t="shared" si="18"/>
        <v>-2.4000000000000021</v>
      </c>
      <c r="L65" s="69">
        <f t="shared" si="18"/>
        <v>-2.4000000000000021</v>
      </c>
      <c r="M65" s="69">
        <f t="shared" si="18"/>
        <v>-4.2000000000000011</v>
      </c>
      <c r="N65" s="69">
        <f t="shared" si="18"/>
        <v>-2.4000000000000021</v>
      </c>
      <c r="O65" s="69">
        <f t="shared" si="18"/>
        <v>-3</v>
      </c>
      <c r="P65" s="69">
        <f t="shared" si="18"/>
        <v>-1.2000000000000011</v>
      </c>
      <c r="Q65" s="69">
        <f t="shared" si="18"/>
        <v>-4.2000000000000011</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str">
        <f t="shared" si="19"/>
        <v>UNDER</v>
      </c>
      <c r="K66" s="70" t="str">
        <f t="shared" si="19"/>
        <v>UNDER</v>
      </c>
      <c r="L66" s="70" t="str">
        <f t="shared" si="19"/>
        <v>UNDER</v>
      </c>
      <c r="M66" s="70" t="str">
        <f t="shared" si="19"/>
        <v>UNDER</v>
      </c>
      <c r="N66" s="70" t="str">
        <f t="shared" si="19"/>
        <v>UNDER</v>
      </c>
      <c r="O66" s="70" t="str">
        <f t="shared" si="19"/>
        <v>UNDER</v>
      </c>
      <c r="P66" s="70" t="str">
        <f t="shared" si="19"/>
        <v>UNDER</v>
      </c>
      <c r="Q66" s="70" t="str">
        <f t="shared" si="19"/>
        <v>UNDER</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REGU-195-6513305</_dlc_DocId>
    <_dlc_DocIdUrl xmlns="9be56660-2c31-41ef-bc00-23e72f632f2a">
      <Url>https://cyfoethnaturiolcymru.sharepoint.com/teams/Regulatory/Permitting/_layouts/15/DocIdRedir.aspx?ID=REGU-195-6513305</Url>
      <Description>REGU-195-6513305</Description>
    </_dlc_DocIdUrl>
    <Site_x0020_Name xmlns="859f7ad6-93f6-4205-b62b-a17f28acbbac">Mobile Plant</Site_x0020_Name>
    <Internal_x002f_External xmlns="859f7ad6-93f6-4205-b62b-a17f28acbbac">Outgoing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2023-03-30T23:00:00+00:00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2ae241630d96c76a8a1e09d00a95779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78d1f8d22171f12952bac0290293f6a9"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B625C0C7-6E6A-4A50-A68E-B799706797A4}"/>
</file>

<file path=customXml/itemProps4.xml><?xml version="1.0" encoding="utf-8"?>
<ds:datastoreItem xmlns:ds="http://schemas.openxmlformats.org/officeDocument/2006/customXml" ds:itemID="{42F54A2D-EB8C-4C58-BC9F-5519CA451DE5}"/>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Dairy Partners</vt:lpstr>
      <vt:lpstr>Volac</vt:lpstr>
      <vt:lpstr>First milk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2023-03-31T15:05:24Z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41d50c4d-6afb-42d1-80c8-7589c41c4bcc</vt:lpwstr>
  </property>
  <property fmtid="{D5CDD505-2E9C-101B-9397-08002B2CF9AE}" pid="4" name="MediaServiceImageTags">
    <vt:lpwstr/>
  </property>
</Properties>
</file>