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1010/"/>
    </mc:Choice>
  </mc:AlternateContent>
  <xr:revisionPtr revIDLastSave="0" documentId="13_ncr:1_{2DC472CB-61FB-421F-BE32-E9D491F60D17}" xr6:coauthVersionLast="47" xr6:coauthVersionMax="47" xr10:uidLastSave="{00000000-0000-0000-0000-000000000000}"/>
  <bookViews>
    <workbookView xWindow="-120" yWindow="-120" windowWidth="29040" windowHeight="15840" xr2:uid="{00000000-000D-0000-FFFF-FFFF00000000}"/>
  </bookViews>
  <sheets>
    <sheet name="DCWW ALWEN" sheetId="1" r:id="rId1"/>
    <sheet name="DCWW BRYN COWLYD" sheetId="21" r:id="rId2"/>
    <sheet name="DCWW CEFNI" sheetId="27" r:id="rId3"/>
    <sheet name="DCWW CWELLYN" sheetId="28" r:id="rId4"/>
    <sheet name="DCWW DOLBENMAEN" sheetId="30" r:id="rId5"/>
    <sheet name="DCWW GLASCOED" sheetId="26" r:id="rId6"/>
    <sheet name="DCWW LLANDEGAI"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M65" i="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N65" i="30"/>
  <c r="O65" i="30"/>
  <c r="P65" i="30"/>
  <c r="Q65" i="30"/>
  <c r="R65" i="30"/>
  <c r="S65" i="30"/>
  <c r="T65" i="30"/>
  <c r="U65" i="30"/>
  <c r="M65" i="26"/>
  <c r="N65" i="26"/>
  <c r="O65" i="26"/>
  <c r="P65" i="26"/>
  <c r="Q65" i="26"/>
  <c r="R65" i="26"/>
  <c r="S65" i="26"/>
  <c r="T65" i="26"/>
  <c r="U65" i="26"/>
  <c r="N65" i="24"/>
  <c r="O65" i="24"/>
  <c r="P65" i="24"/>
  <c r="Q65" i="24"/>
  <c r="R65" i="24"/>
  <c r="S65" i="24"/>
  <c r="T65" i="24"/>
  <c r="U65" i="24"/>
  <c r="L3" i="27"/>
  <c r="L3" i="28"/>
  <c r="L3" i="30"/>
  <c r="L3" i="26"/>
  <c r="L3" i="24"/>
  <c r="L3"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24" i="19"/>
  <c r="C26" i="19"/>
  <c r="C25" i="19"/>
  <c r="C24" i="19"/>
  <c r="C9" i="19"/>
  <c r="C23" i="19" s="1"/>
  <c r="C8" i="19"/>
  <c r="C22" i="19" s="1"/>
  <c r="C7" i="19"/>
  <c r="C21" i="19" s="1"/>
  <c r="C6" i="19"/>
  <c r="C20" i="19" s="1"/>
  <c r="C5" i="19"/>
  <c r="C19" i="19" s="1"/>
  <c r="C4" i="19"/>
  <c r="C18" i="19" s="1"/>
  <c r="C3" i="19"/>
  <c r="C17" i="19" s="1"/>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V20" i="30"/>
  <c r="U20" i="30"/>
  <c r="T20" i="30"/>
  <c r="S20" i="30"/>
  <c r="R20" i="30"/>
  <c r="Q20" i="30"/>
  <c r="P20" i="30"/>
  <c r="O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24" i="1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V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U18" i="27"/>
  <c r="T18" i="27"/>
  <c r="S18" i="27"/>
  <c r="O18" i="27"/>
  <c r="L18" i="27"/>
  <c r="K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V20" i="26"/>
  <c r="U20" i="26"/>
  <c r="T20" i="26"/>
  <c r="S20" i="26"/>
  <c r="R20" i="26"/>
  <c r="Q20" i="26"/>
  <c r="P20" i="26"/>
  <c r="O20" i="26"/>
  <c r="N20" i="26"/>
  <c r="V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V18"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T6" i="19" l="1"/>
  <c r="T20" i="19" s="1"/>
  <c r="F58" i="21"/>
  <c r="F61" i="21" s="1"/>
  <c r="U57" i="21"/>
  <c r="T63" i="26"/>
  <c r="U63" i="26"/>
  <c r="F57" i="21"/>
  <c r="S9" i="19"/>
  <c r="S23" i="19" s="1"/>
  <c r="L6" i="19"/>
  <c r="L20" i="19" s="1"/>
  <c r="R26" i="19"/>
  <c r="K9" i="19"/>
  <c r="K23" i="19" s="1"/>
  <c r="D6" i="19"/>
  <c r="D20" i="19" s="1"/>
  <c r="O58" i="21"/>
  <c r="O61" i="21" s="1"/>
  <c r="J26" i="19"/>
  <c r="V8" i="19"/>
  <c r="V22" i="19" s="1"/>
  <c r="U25" i="19"/>
  <c r="N8" i="19"/>
  <c r="N22" i="19" s="1"/>
  <c r="G58" i="21"/>
  <c r="G61" i="21" s="1"/>
  <c r="T58" i="21"/>
  <c r="T61" i="21" s="1"/>
  <c r="L58" i="21"/>
  <c r="L61" i="21" s="1"/>
  <c r="D58" i="21"/>
  <c r="D61" i="21" s="1"/>
  <c r="M25" i="19"/>
  <c r="F8" i="19"/>
  <c r="F22" i="19" s="1"/>
  <c r="G17" i="27"/>
  <c r="O17" i="27"/>
  <c r="O19" i="27" s="1"/>
  <c r="E25" i="19"/>
  <c r="Q7" i="19"/>
  <c r="Q21" i="19" s="1"/>
  <c r="I7" i="20"/>
  <c r="P24" i="19"/>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G26" i="19"/>
  <c r="O26" i="19"/>
  <c r="U63" i="24"/>
  <c r="F63" i="24"/>
  <c r="N63" i="24"/>
  <c r="D59" i="28"/>
  <c r="E17" i="28"/>
  <c r="E21" i="28"/>
  <c r="E23" i="28" s="1"/>
  <c r="E24" i="28" s="1"/>
  <c r="L59" i="28"/>
  <c r="M17" i="28"/>
  <c r="M19" i="28" s="1"/>
  <c r="M20" i="28" s="1"/>
  <c r="M21" i="28"/>
  <c r="T59" i="28"/>
  <c r="U17" i="28"/>
  <c r="U21" i="28"/>
  <c r="U23" i="28" s="1"/>
  <c r="U24" i="28" s="1"/>
  <c r="I4" i="20"/>
  <c r="J4" i="19"/>
  <c r="J18" i="19" s="1"/>
  <c r="I59" i="21"/>
  <c r="J17" i="21"/>
  <c r="J19" i="21" s="1"/>
  <c r="J20" i="21" s="1"/>
  <c r="J21" i="21"/>
  <c r="P26" i="19"/>
  <c r="Q9" i="20"/>
  <c r="R9" i="19"/>
  <c r="R23" i="19" s="1"/>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S25" i="19"/>
  <c r="I59" i="24"/>
  <c r="J21" i="24"/>
  <c r="J17" i="24"/>
  <c r="J19" i="24" s="1"/>
  <c r="J20" i="24" s="1"/>
  <c r="Q59" i="24"/>
  <c r="R21" i="24"/>
  <c r="R17" i="24"/>
  <c r="M24" i="19"/>
  <c r="U24" i="19"/>
  <c r="K25" i="19"/>
  <c r="E24" i="19"/>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23" i="24" s="1"/>
  <c r="H24" i="24" s="1"/>
  <c r="H17" i="24"/>
  <c r="H19" i="24" s="1"/>
  <c r="H20" i="24" s="1"/>
  <c r="P17" i="24"/>
  <c r="P21" i="24"/>
  <c r="C59" i="26"/>
  <c r="D21" i="26"/>
  <c r="D23" i="26" s="1"/>
  <c r="D24" i="26" s="1"/>
  <c r="D17" i="26"/>
  <c r="D19" i="26" s="1"/>
  <c r="D20" i="26" s="1"/>
  <c r="K59" i="26"/>
  <c r="L21" i="26"/>
  <c r="L23" i="26" s="1"/>
  <c r="L24" i="26" s="1"/>
  <c r="L17" i="26"/>
  <c r="S59" i="26"/>
  <c r="T21" i="26"/>
  <c r="T17" i="26"/>
  <c r="N63" i="26"/>
  <c r="J59" i="27"/>
  <c r="K17" i="27"/>
  <c r="K19" i="27" s="1"/>
  <c r="K20" i="27" s="1"/>
  <c r="R59" i="27"/>
  <c r="S17" i="27"/>
  <c r="S19" i="27" s="1"/>
  <c r="J59" i="28"/>
  <c r="K17" i="28"/>
  <c r="K21" i="28"/>
  <c r="K23" i="28" s="1"/>
  <c r="K24" i="28" s="1"/>
  <c r="R59" i="28"/>
  <c r="S17" i="28"/>
  <c r="S21" i="28"/>
  <c r="S23" i="28" s="1"/>
  <c r="S24" i="28" s="1"/>
  <c r="H59" i="30"/>
  <c r="I17" i="30"/>
  <c r="I19" i="30" s="1"/>
  <c r="I20" i="30" s="1"/>
  <c r="I21" i="30"/>
  <c r="I23" i="30" s="1"/>
  <c r="I24" i="30" s="1"/>
  <c r="Q17" i="30"/>
  <c r="Q21" i="30"/>
  <c r="T26" i="19"/>
  <c r="L26" i="19"/>
  <c r="D26" i="19"/>
  <c r="O25" i="19"/>
  <c r="G25" i="19"/>
  <c r="R24" i="19"/>
  <c r="J24" i="19"/>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I23" i="24" s="1"/>
  <c r="I24" i="24" s="1"/>
  <c r="Q17" i="24"/>
  <c r="Q19" i="24" s="1"/>
  <c r="Q21" i="24"/>
  <c r="Q23" i="24" s="1"/>
  <c r="Q24" i="24" s="1"/>
  <c r="D59" i="26"/>
  <c r="E21" i="26"/>
  <c r="E17" i="26"/>
  <c r="E19" i="26" s="1"/>
  <c r="E20" i="26" s="1"/>
  <c r="L59" i="26"/>
  <c r="M21" i="26"/>
  <c r="M17" i="26"/>
  <c r="M19" i="26" s="1"/>
  <c r="M20" i="26" s="1"/>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I59" i="30"/>
  <c r="J21" i="30"/>
  <c r="J23" i="30" s="1"/>
  <c r="J24" i="30" s="1"/>
  <c r="J17" i="30"/>
  <c r="J19" i="30" s="1"/>
  <c r="J20" i="30" s="1"/>
  <c r="Q59" i="30"/>
  <c r="R21" i="30"/>
  <c r="R23" i="30" s="1"/>
  <c r="R24" i="30" s="1"/>
  <c r="R17" i="30"/>
  <c r="Q7" i="20"/>
  <c r="S26" i="19"/>
  <c r="K26" i="19"/>
  <c r="V25" i="19"/>
  <c r="N25" i="19"/>
  <c r="F25" i="19"/>
  <c r="Q24" i="19"/>
  <c r="I24" i="19"/>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17" i="21"/>
  <c r="H19" i="21" s="1"/>
  <c r="H20" i="21" s="1"/>
  <c r="J59" i="24"/>
  <c r="K21" i="24"/>
  <c r="K23" i="24" s="1"/>
  <c r="K24" i="24" s="1"/>
  <c r="K17" i="24"/>
  <c r="R59" i="24"/>
  <c r="S21" i="24"/>
  <c r="S23" i="24" s="1"/>
  <c r="S24" i="24" s="1"/>
  <c r="S17" i="24"/>
  <c r="G21" i="26"/>
  <c r="G23" i="26" s="1"/>
  <c r="G24" i="26" s="1"/>
  <c r="G17" i="26"/>
  <c r="O17" i="26"/>
  <c r="O21" i="26"/>
  <c r="E59" i="27"/>
  <c r="F17" i="27"/>
  <c r="F19" i="27" s="1"/>
  <c r="F20" i="27" s="1"/>
  <c r="M59" i="27"/>
  <c r="N17" i="27"/>
  <c r="U59" i="27"/>
  <c r="V17" i="27"/>
  <c r="E59" i="28"/>
  <c r="F17" i="28"/>
  <c r="F19" i="28" s="1"/>
  <c r="F20" i="28" s="1"/>
  <c r="F21" i="28"/>
  <c r="M59" i="28"/>
  <c r="N17" i="28"/>
  <c r="N19" i="28" s="1"/>
  <c r="N21" i="28"/>
  <c r="U59" i="28"/>
  <c r="V17" i="28"/>
  <c r="V21" i="28"/>
  <c r="C59" i="30"/>
  <c r="D17" i="30"/>
  <c r="D19" i="30" s="1"/>
  <c r="D20" i="30" s="1"/>
  <c r="D21" i="30"/>
  <c r="D23" i="30" s="1"/>
  <c r="D24" i="30" s="1"/>
  <c r="K59" i="30"/>
  <c r="L17" i="30"/>
  <c r="L19" i="30" s="1"/>
  <c r="L20" i="30" s="1"/>
  <c r="L21" i="30"/>
  <c r="S59" i="30"/>
  <c r="T17" i="30"/>
  <c r="T21" i="30"/>
  <c r="L5" i="20"/>
  <c r="Q26" i="19"/>
  <c r="I26" i="19"/>
  <c r="T25" i="19"/>
  <c r="L25" i="19"/>
  <c r="D25" i="19"/>
  <c r="O24" i="19"/>
  <c r="G24" i="19"/>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C59" i="24"/>
  <c r="D17" i="24"/>
  <c r="D19" i="24" s="1"/>
  <c r="D20" i="24" s="1"/>
  <c r="D21" i="24"/>
  <c r="D23" i="24" s="1"/>
  <c r="D24" i="24" s="1"/>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D59" i="30"/>
  <c r="D64" i="30" s="1"/>
  <c r="E17" i="30"/>
  <c r="E21" i="30"/>
  <c r="E23" i="30" s="1"/>
  <c r="E24" i="30" s="1"/>
  <c r="L59" i="30"/>
  <c r="M17" i="30"/>
  <c r="M21" i="30"/>
  <c r="M23" i="30" s="1"/>
  <c r="M24" i="30" s="1"/>
  <c r="T59" i="30"/>
  <c r="U17" i="30"/>
  <c r="U19" i="30" s="1"/>
  <c r="U21" i="30"/>
  <c r="V24" i="19"/>
  <c r="N24" i="19"/>
  <c r="F24" i="19"/>
  <c r="Q9" i="19"/>
  <c r="Q23" i="19" s="1"/>
  <c r="I9" i="19"/>
  <c r="I23" i="19" s="1"/>
  <c r="O7" i="19"/>
  <c r="O21" i="19" s="1"/>
  <c r="G7" i="19"/>
  <c r="G21" i="19" s="1"/>
  <c r="R6" i="19"/>
  <c r="R20" i="19" s="1"/>
  <c r="J6" i="19"/>
  <c r="J20" i="19" s="1"/>
  <c r="U5" i="19"/>
  <c r="U19" i="19" s="1"/>
  <c r="E5" i="19"/>
  <c r="E19" i="19" s="1"/>
  <c r="M59" i="21"/>
  <c r="N17" i="21"/>
  <c r="N19" i="21" s="1"/>
  <c r="N21" i="21"/>
  <c r="D59" i="24"/>
  <c r="E17" i="24"/>
  <c r="E19" i="24" s="1"/>
  <c r="E20" i="24" s="1"/>
  <c r="E21" i="24"/>
  <c r="L59" i="24"/>
  <c r="M17" i="24"/>
  <c r="M19" i="24" s="1"/>
  <c r="M20" i="24" s="1"/>
  <c r="M21" i="24"/>
  <c r="M23" i="24" s="1"/>
  <c r="M24" i="24" s="1"/>
  <c r="T59" i="24"/>
  <c r="U21" i="24"/>
  <c r="U17" i="24"/>
  <c r="H59" i="26"/>
  <c r="H64" i="26" s="1"/>
  <c r="I17" i="26"/>
  <c r="I21" i="26"/>
  <c r="I23" i="26" s="1"/>
  <c r="I24" i="26" s="1"/>
  <c r="P59" i="26"/>
  <c r="Q17" i="26"/>
  <c r="Q19" i="26" s="1"/>
  <c r="Q21" i="26"/>
  <c r="E63" i="26"/>
  <c r="H17" i="27"/>
  <c r="P17" i="27"/>
  <c r="P19" i="27" s="1"/>
  <c r="H21" i="28"/>
  <c r="H23" i="28" s="1"/>
  <c r="H24" i="28" s="1"/>
  <c r="H17" i="28"/>
  <c r="H19" i="28" s="1"/>
  <c r="H20" i="28" s="1"/>
  <c r="P21" i="28"/>
  <c r="P17" i="28"/>
  <c r="P19" i="28" s="1"/>
  <c r="E59" i="30"/>
  <c r="F21" i="30"/>
  <c r="F17" i="30"/>
  <c r="F19" i="30" s="1"/>
  <c r="F20" i="30" s="1"/>
  <c r="M59" i="30"/>
  <c r="N21" i="30"/>
  <c r="N17" i="30"/>
  <c r="U59" i="30"/>
  <c r="V21" i="30"/>
  <c r="V23" i="30" s="1"/>
  <c r="V24" i="30" s="1"/>
  <c r="V17" i="30"/>
  <c r="R25" i="19"/>
  <c r="J25" i="19"/>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M23" i="21" s="1"/>
  <c r="M24" i="21" s="1"/>
  <c r="E17" i="21"/>
  <c r="E21" i="21"/>
  <c r="E23" i="21" s="1"/>
  <c r="E24" i="21" s="1"/>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G21" i="30"/>
  <c r="G23" i="30" s="1"/>
  <c r="G24" i="30" s="1"/>
  <c r="G17" i="30"/>
  <c r="G19" i="30" s="1"/>
  <c r="G20" i="30" s="1"/>
  <c r="O21" i="30"/>
  <c r="O17" i="30"/>
  <c r="O19" i="30" s="1"/>
  <c r="V26" i="19"/>
  <c r="N26" i="19"/>
  <c r="F26" i="19"/>
  <c r="Q25" i="19"/>
  <c r="I25" i="19"/>
  <c r="L24" i="19"/>
  <c r="D24" i="19"/>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H17" i="30"/>
  <c r="H19" i="30" s="1"/>
  <c r="H20" i="30" s="1"/>
  <c r="H21" i="30"/>
  <c r="H23" i="30" s="1"/>
  <c r="H24" i="30" s="1"/>
  <c r="P17" i="30"/>
  <c r="P21" i="30"/>
  <c r="P23" i="30" s="1"/>
  <c r="P24" i="30" s="1"/>
  <c r="U26" i="19"/>
  <c r="M26" i="19"/>
  <c r="E26" i="19"/>
  <c r="P25" i="19"/>
  <c r="H25" i="19"/>
  <c r="S24" i="19"/>
  <c r="K24" i="19"/>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C19" i="26" s="1"/>
  <c r="C20" i="26" s="1"/>
  <c r="B59" i="21"/>
  <c r="C21" i="21"/>
  <c r="C17" i="21"/>
  <c r="C19" i="21" s="1"/>
  <c r="C20" i="21" s="1"/>
  <c r="S58" i="21"/>
  <c r="S61" i="21" s="1"/>
  <c r="C58" i="21"/>
  <c r="C61" i="21" s="1"/>
  <c r="C64" i="21" s="1"/>
  <c r="K58" i="21"/>
  <c r="K61" i="21" s="1"/>
  <c r="R19" i="24"/>
  <c r="I21" i="27"/>
  <c r="I23" i="27" s="1"/>
  <c r="I24" i="27" s="1"/>
  <c r="Q21" i="27"/>
  <c r="R58" i="21"/>
  <c r="R61" i="21" s="1"/>
  <c r="R64" i="21" s="1"/>
  <c r="O57" i="21"/>
  <c r="A43" i="21"/>
  <c r="J58" i="21"/>
  <c r="J61" i="21" s="1"/>
  <c r="E19" i="21"/>
  <c r="E20" i="21"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Q23" i="30"/>
  <c r="Q24" i="30" s="1"/>
  <c r="U23" i="30"/>
  <c r="U24" i="30" s="1"/>
  <c r="J58" i="28"/>
  <c r="J61"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R21" i="27"/>
  <c r="R23" i="27" s="1"/>
  <c r="R24" i="27" s="1"/>
  <c r="E58" i="27"/>
  <c r="E61" i="27" s="1"/>
  <c r="E64"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H64" i="30" s="1"/>
  <c r="N59" i="30"/>
  <c r="K19" i="21"/>
  <c r="K20" i="21" s="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P58" i="26"/>
  <c r="P61" i="26" s="1"/>
  <c r="F59" i="26"/>
  <c r="F64" i="26" s="1"/>
  <c r="F66" i="26" s="1"/>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F57" i="30"/>
  <c r="N58" i="26"/>
  <c r="N61" i="26" s="1"/>
  <c r="T58" i="24"/>
  <c r="T61" i="24" s="1"/>
  <c r="T64" i="24" s="1"/>
  <c r="H58" i="26"/>
  <c r="H61" i="26" s="1"/>
  <c r="L58" i="28"/>
  <c r="L61" i="28" s="1"/>
  <c r="P19" i="21"/>
  <c r="L23" i="24"/>
  <c r="L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C58" i="30"/>
  <c r="C61" i="30" s="1"/>
  <c r="K58" i="30"/>
  <c r="K61" i="30" s="1"/>
  <c r="K64" i="30" s="1"/>
  <c r="S58" i="30"/>
  <c r="S61" i="30" s="1"/>
  <c r="H57" i="30"/>
  <c r="D58" i="24"/>
  <c r="D61" i="24" s="1"/>
  <c r="D64" i="24" s="1"/>
  <c r="D58" i="28"/>
  <c r="D61" i="28" s="1"/>
  <c r="D64" i="28" s="1"/>
  <c r="P58" i="30"/>
  <c r="P61" i="30" s="1"/>
  <c r="Q58" i="21"/>
  <c r="Q61" i="21" s="1"/>
  <c r="Q64" i="21" s="1"/>
  <c r="I58" i="21"/>
  <c r="I61" i="21" s="1"/>
  <c r="H58" i="24"/>
  <c r="H61" i="24" s="1"/>
  <c r="P58" i="24"/>
  <c r="P61" i="24" s="1"/>
  <c r="Q23" i="26"/>
  <c r="Q24" i="26" s="1"/>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I57" i="30"/>
  <c r="M19" i="21"/>
  <c r="M20" i="21" s="1"/>
  <c r="G57" i="21"/>
  <c r="I58" i="24"/>
  <c r="I61" i="24" s="1"/>
  <c r="Q58" i="24"/>
  <c r="Q61" i="24" s="1"/>
  <c r="Q64" i="24" s="1"/>
  <c r="E58" i="26"/>
  <c r="E61" i="26" s="1"/>
  <c r="M58" i="26"/>
  <c r="M61" i="26" s="1"/>
  <c r="M64" i="26" s="1"/>
  <c r="M66" i="26" s="1"/>
  <c r="U58" i="26"/>
  <c r="U61" i="26" s="1"/>
  <c r="N57" i="26"/>
  <c r="P59" i="27"/>
  <c r="I58" i="28"/>
  <c r="I61" i="28" s="1"/>
  <c r="Q58" i="28"/>
  <c r="Q61" i="28" s="1"/>
  <c r="Q64" i="28" s="1"/>
  <c r="P23" i="28"/>
  <c r="P24" i="28" s="1"/>
  <c r="E58" i="30"/>
  <c r="E61" i="30" s="1"/>
  <c r="E64" i="30" s="1"/>
  <c r="M58" i="30"/>
  <c r="M61" i="30" s="1"/>
  <c r="U58" i="30"/>
  <c r="U61" i="30" s="1"/>
  <c r="U64" i="30" s="1"/>
  <c r="U66" i="30" s="1"/>
  <c r="N57" i="30"/>
  <c r="F59" i="30"/>
  <c r="B58" i="30"/>
  <c r="B61" i="30" s="1"/>
  <c r="B58" i="24"/>
  <c r="B61" i="24" s="1"/>
  <c r="B64" i="24" s="1"/>
  <c r="B58" i="26"/>
  <c r="B61" i="26" s="1"/>
  <c r="B58" i="27"/>
  <c r="B61" i="27" s="1"/>
  <c r="B58" i="28"/>
  <c r="B61" i="28" s="1"/>
  <c r="D5" i="20"/>
  <c r="D6" i="20"/>
  <c r="D4" i="20"/>
  <c r="E9" i="20"/>
  <c r="D9" i="20"/>
  <c r="E8" i="20"/>
  <c r="D8" i="20"/>
  <c r="E7" i="20"/>
  <c r="D7" i="20"/>
  <c r="E6" i="20"/>
  <c r="E5" i="20"/>
  <c r="E4" i="20"/>
  <c r="O23" i="30"/>
  <c r="O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N19" i="30"/>
  <c r="N20" i="30" s="1"/>
  <c r="V19" i="30"/>
  <c r="F23" i="30"/>
  <c r="F24" i="30" s="1"/>
  <c r="N23" i="30"/>
  <c r="N24" i="30" s="1"/>
  <c r="B63" i="30"/>
  <c r="J63" i="30"/>
  <c r="J65" i="30" s="1"/>
  <c r="R63" i="30"/>
  <c r="M19" i="30"/>
  <c r="M20" i="30" s="1"/>
  <c r="A32" i="30"/>
  <c r="A34" i="30"/>
  <c r="A40" i="30"/>
  <c r="A42" i="30"/>
  <c r="A48" i="30"/>
  <c r="A50" i="30"/>
  <c r="C63" i="30"/>
  <c r="K63" i="30"/>
  <c r="S63" i="30"/>
  <c r="P19" i="30"/>
  <c r="D63" i="30"/>
  <c r="L63" i="30"/>
  <c r="L65" i="30" s="1"/>
  <c r="T63" i="30"/>
  <c r="H63" i="30"/>
  <c r="Q19" i="30"/>
  <c r="E63" i="30"/>
  <c r="M63" i="30"/>
  <c r="M65" i="30" s="1"/>
  <c r="K19" i="28"/>
  <c r="K20" i="28" s="1"/>
  <c r="S19" i="28"/>
  <c r="A31" i="28"/>
  <c r="A33" i="28"/>
  <c r="A37" i="28"/>
  <c r="A39" i="28"/>
  <c r="A41" i="28"/>
  <c r="A45" i="28"/>
  <c r="A47" i="28"/>
  <c r="A49" i="28"/>
  <c r="G57" i="28"/>
  <c r="O57" i="28"/>
  <c r="G59" i="28"/>
  <c r="O59" i="28"/>
  <c r="G63" i="28"/>
  <c r="O63" i="28"/>
  <c r="L19" i="28"/>
  <c r="L20" i="28" s="1"/>
  <c r="T23" i="28"/>
  <c r="T24" i="28" s="1"/>
  <c r="H59" i="28"/>
  <c r="P59" i="28"/>
  <c r="H63" i="28"/>
  <c r="P63" i="28"/>
  <c r="E19" i="28"/>
  <c r="E20" i="28" s="1"/>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D63" i="28"/>
  <c r="D65" i="28" s="1"/>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E65" i="27" s="1"/>
  <c r="M63" i="27"/>
  <c r="U64" i="26"/>
  <c r="U66" i="26" s="1"/>
  <c r="O23" i="26"/>
  <c r="O24" i="26" s="1"/>
  <c r="J23" i="26"/>
  <c r="J24" i="26" s="1"/>
  <c r="A31" i="26"/>
  <c r="A33" i="26"/>
  <c r="A37" i="26"/>
  <c r="A39" i="26"/>
  <c r="A41" i="26"/>
  <c r="A45" i="26"/>
  <c r="A47" i="26"/>
  <c r="A49" i="26"/>
  <c r="G57" i="26"/>
  <c r="O57" i="26"/>
  <c r="G59" i="26"/>
  <c r="O59" i="26"/>
  <c r="G63" i="26"/>
  <c r="O63" i="26"/>
  <c r="L19" i="26"/>
  <c r="L20" i="26" s="1"/>
  <c r="T19" i="26"/>
  <c r="T23" i="26"/>
  <c r="T24" i="26" s="1"/>
  <c r="H63" i="26"/>
  <c r="P63"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P23" i="24"/>
  <c r="P24" i="24" s="1"/>
  <c r="K19" i="24"/>
  <c r="K20" i="24" s="1"/>
  <c r="S19" i="24"/>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F19" i="24"/>
  <c r="F20" i="24" s="1"/>
  <c r="F23" i="24"/>
  <c r="F24" i="24" s="1"/>
  <c r="V23" i="24"/>
  <c r="V24" i="24" s="1"/>
  <c r="B63" i="24"/>
  <c r="J63" i="24"/>
  <c r="J65" i="24" s="1"/>
  <c r="R63" i="24"/>
  <c r="O19" i="24"/>
  <c r="A32" i="24"/>
  <c r="A34" i="24"/>
  <c r="A40" i="24"/>
  <c r="A42" i="24"/>
  <c r="A48" i="24"/>
  <c r="A50" i="24"/>
  <c r="C63" i="24"/>
  <c r="K63" i="24"/>
  <c r="S63" i="24"/>
  <c r="R23" i="24"/>
  <c r="R24" i="24" s="1"/>
  <c r="P19" i="24"/>
  <c r="D63" i="24"/>
  <c r="L63" i="24"/>
  <c r="T63" i="24"/>
  <c r="E63" i="24"/>
  <c r="M63" i="24"/>
  <c r="M65" i="24" s="1"/>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I65" i="27"/>
  <c r="F65" i="26"/>
  <c r="E65" i="30"/>
  <c r="D65" i="24"/>
  <c r="L65" i="21"/>
  <c r="I65" i="26"/>
  <c r="H65" i="26"/>
  <c r="K65" i="27"/>
  <c r="E65" i="28"/>
  <c r="I65" i="30"/>
  <c r="L65" i="26"/>
  <c r="J65" i="27"/>
  <c r="D65" i="30"/>
  <c r="L64" i="28"/>
  <c r="L66" i="28" s="1"/>
  <c r="K65" i="21"/>
  <c r="G65" i="30"/>
  <c r="L64" i="26"/>
  <c r="K64" i="21"/>
  <c r="E65" i="26"/>
  <c r="I65" i="21"/>
  <c r="D65" i="27"/>
  <c r="L64" i="24"/>
  <c r="L66" i="24" s="1"/>
  <c r="L65" i="24"/>
  <c r="H65" i="30"/>
  <c r="D65" i="21"/>
  <c r="K65" i="28"/>
  <c r="K65" i="30"/>
  <c r="I64" i="28"/>
  <c r="I66" i="28" s="1"/>
  <c r="J64" i="28"/>
  <c r="J66" i="28" s="1"/>
  <c r="J65" i="28"/>
  <c r="I65" i="28"/>
  <c r="H65" i="28"/>
  <c r="C64" i="30"/>
  <c r="C65" i="30" s="1"/>
  <c r="C65" i="21"/>
  <c r="C65" i="27"/>
  <c r="C64" i="26"/>
  <c r="C65" i="26" s="1"/>
  <c r="B65" i="24"/>
  <c r="B64" i="30"/>
  <c r="B65" i="30" s="1"/>
  <c r="O64" i="24"/>
  <c r="O66" i="24" s="1"/>
  <c r="I64" i="24"/>
  <c r="I65" i="24" s="1"/>
  <c r="M64" i="24"/>
  <c r="S64" i="24"/>
  <c r="T64" i="26"/>
  <c r="T66" i="26" s="1"/>
  <c r="E64" i="26"/>
  <c r="E66" i="26" s="1"/>
  <c r="M64" i="28"/>
  <c r="S64" i="28"/>
  <c r="P64" i="27"/>
  <c r="G64" i="21"/>
  <c r="G66" i="21" s="1"/>
  <c r="S64" i="21"/>
  <c r="S66" i="21" s="1"/>
  <c r="E64" i="21"/>
  <c r="E66" i="21" s="1"/>
  <c r="F64" i="21"/>
  <c r="F66" i="21" s="1"/>
  <c r="N64" i="28"/>
  <c r="N66" i="28" s="1"/>
  <c r="J64" i="21"/>
  <c r="J66" i="21" s="1"/>
  <c r="F64" i="24"/>
  <c r="F66" i="24" s="1"/>
  <c r="F64" i="28"/>
  <c r="D64" i="26"/>
  <c r="D65" i="26" s="1"/>
  <c r="S64" i="30"/>
  <c r="S66" i="30" s="1"/>
  <c r="F64" i="30"/>
  <c r="F66" i="30" s="1"/>
  <c r="R64" i="26"/>
  <c r="E64" i="24"/>
  <c r="E66" i="24" s="1"/>
  <c r="H64" i="21"/>
  <c r="H65" i="21" s="1"/>
  <c r="H64" i="28"/>
  <c r="H66" i="28" s="1"/>
  <c r="G64" i="28"/>
  <c r="G66" i="28" s="1"/>
  <c r="P64" i="26"/>
  <c r="E64" i="28"/>
  <c r="E66" i="28" s="1"/>
  <c r="J64" i="26"/>
  <c r="J65" i="26" s="1"/>
  <c r="M64" i="27"/>
  <c r="M66" i="27" s="1"/>
  <c r="H64" i="27"/>
  <c r="H66" i="27" s="1"/>
  <c r="G64" i="24"/>
  <c r="G66" i="24" s="1"/>
  <c r="H64" i="24"/>
  <c r="H66" i="24" s="1"/>
  <c r="K64" i="24"/>
  <c r="K65" i="24" s="1"/>
  <c r="P64" i="24"/>
  <c r="O66" i="21"/>
  <c r="M64" i="30"/>
  <c r="M66" i="30" s="1"/>
  <c r="K64" i="26"/>
  <c r="K66" i="26" s="1"/>
  <c r="C64" i="28"/>
  <c r="C66" i="28" s="1"/>
  <c r="C64" i="24"/>
  <c r="C66" i="24" s="1"/>
  <c r="L64" i="27"/>
  <c r="L66" i="27" s="1"/>
  <c r="R64" i="24"/>
  <c r="R66" i="24" s="1"/>
  <c r="M64" i="21"/>
  <c r="P64" i="28"/>
  <c r="P66" i="28" s="1"/>
  <c r="I64" i="21"/>
  <c r="I66" i="21" s="1"/>
  <c r="U64" i="28"/>
  <c r="U66" i="28" s="1"/>
  <c r="U64" i="24"/>
  <c r="U66" i="24" s="1"/>
  <c r="U64" i="27"/>
  <c r="U66" i="27" s="1"/>
  <c r="S66" i="27"/>
  <c r="D66" i="30"/>
  <c r="Q66" i="30"/>
  <c r="B64" i="28"/>
  <c r="B64" i="27"/>
  <c r="B64" i="26"/>
  <c r="B64" i="21"/>
  <c r="O64" i="27"/>
  <c r="O66" i="27" s="1"/>
  <c r="O64" i="28"/>
  <c r="O66" i="28" s="1"/>
  <c r="N64" i="27"/>
  <c r="N66" i="27" s="1"/>
  <c r="N64" i="30"/>
  <c r="N66" i="30" s="1"/>
  <c r="L66" i="30"/>
  <c r="G64" i="26"/>
  <c r="G66" i="26" s="1"/>
  <c r="O64" i="26"/>
  <c r="O66" i="26" s="1"/>
  <c r="T66" i="24"/>
  <c r="P64" i="30"/>
  <c r="P66" i="30" s="1"/>
  <c r="Q66" i="21"/>
  <c r="P66" i="21"/>
  <c r="K66" i="27"/>
  <c r="Q66" i="24"/>
  <c r="R66" i="27"/>
  <c r="C66" i="27"/>
  <c r="J66" i="27"/>
  <c r="G64" i="27"/>
  <c r="G66" i="27" s="1"/>
  <c r="G66" i="30"/>
  <c r="J66" i="30"/>
  <c r="F64" i="27"/>
  <c r="F66" i="27" s="1"/>
  <c r="T66" i="27"/>
  <c r="J66" i="26"/>
  <c r="T66" i="21"/>
  <c r="H66" i="30"/>
  <c r="E66" i="30"/>
  <c r="S66" i="24"/>
  <c r="L66" i="21"/>
  <c r="S66" i="26"/>
  <c r="L66" i="26"/>
  <c r="T66" i="30"/>
  <c r="R66" i="28"/>
  <c r="N64" i="26"/>
  <c r="N66" i="26" s="1"/>
  <c r="S64" i="1"/>
  <c r="R66" i="26"/>
  <c r="D66" i="27"/>
  <c r="R66" i="30"/>
  <c r="R64" i="1"/>
  <c r="Q64" i="1"/>
  <c r="U64" i="1"/>
  <c r="P64" i="1"/>
  <c r="E66" i="27"/>
  <c r="J66" i="24"/>
  <c r="O64" i="30"/>
  <c r="O66" i="30" s="1"/>
  <c r="N64" i="24"/>
  <c r="N66" i="24" s="1"/>
  <c r="B66" i="24"/>
  <c r="K66" i="30"/>
  <c r="I66" i="30"/>
  <c r="T66" i="28"/>
  <c r="D66" i="28"/>
  <c r="M66" i="28"/>
  <c r="Q66" i="28"/>
  <c r="S66" i="28"/>
  <c r="K66" i="28"/>
  <c r="Q66" i="27"/>
  <c r="I66" i="27"/>
  <c r="P66" i="27"/>
  <c r="Q66" i="26"/>
  <c r="P66" i="26"/>
  <c r="I66" i="26"/>
  <c r="H66" i="26"/>
  <c r="D66" i="26"/>
  <c r="P66" i="24"/>
  <c r="D66" i="24"/>
  <c r="M66" i="24"/>
  <c r="H66" i="21"/>
  <c r="M66" i="21"/>
  <c r="K66" i="21"/>
  <c r="C66" i="21"/>
  <c r="D66" i="21"/>
  <c r="R66" i="21"/>
  <c r="N64" i="1"/>
  <c r="M64" i="1"/>
  <c r="T64" i="1"/>
  <c r="L64" i="1"/>
  <c r="J64" i="1"/>
  <c r="K64" i="1"/>
  <c r="O64" i="1"/>
  <c r="C64" i="1"/>
  <c r="I64" i="1"/>
  <c r="H64" i="1"/>
  <c r="G64" i="1"/>
  <c r="F64" i="1"/>
  <c r="E64" i="1"/>
  <c r="D64" i="1"/>
  <c r="B64" i="1"/>
  <c r="B65" i="1" s="1"/>
  <c r="D63" i="1"/>
  <c r="L63" i="1"/>
  <c r="F63" i="1"/>
  <c r="R63" i="1"/>
  <c r="J63" i="1"/>
  <c r="Q63" i="1"/>
  <c r="Q66" i="1" s="1"/>
  <c r="I63" i="1"/>
  <c r="C63" i="1"/>
  <c r="K63" i="1"/>
  <c r="P63" i="1"/>
  <c r="H63" i="1"/>
  <c r="T63" i="1"/>
  <c r="T66" i="1" s="1"/>
  <c r="S63" i="1"/>
  <c r="O63" i="1"/>
  <c r="G63" i="1"/>
  <c r="N63" i="1"/>
  <c r="E63" i="1"/>
  <c r="E65" i="1" s="1"/>
  <c r="B63" i="1"/>
  <c r="U63" i="1"/>
  <c r="M63" i="1"/>
  <c r="L65" i="28" l="1"/>
  <c r="J65" i="21"/>
  <c r="J65" i="1"/>
  <c r="I66" i="24"/>
  <c r="I65" i="1"/>
  <c r="H65" i="1"/>
  <c r="G65" i="21"/>
  <c r="G65" i="1"/>
  <c r="F65" i="24"/>
  <c r="E65" i="21"/>
  <c r="K65" i="26"/>
  <c r="G65" i="26"/>
  <c r="G65" i="27"/>
  <c r="G65" i="28"/>
  <c r="E65" i="24"/>
  <c r="H65" i="24"/>
  <c r="H65" i="27"/>
  <c r="L65" i="27"/>
  <c r="F65" i="27"/>
  <c r="F65" i="1"/>
  <c r="L65" i="1"/>
  <c r="K66" i="24"/>
  <c r="G65" i="24"/>
  <c r="F66" i="28"/>
  <c r="F65" i="28"/>
  <c r="K65" i="1"/>
  <c r="D65" i="1"/>
  <c r="F65" i="21"/>
  <c r="F65" i="30"/>
  <c r="C65" i="1"/>
  <c r="C66" i="30"/>
  <c r="C65" i="28"/>
  <c r="C66" i="26"/>
  <c r="C65" i="24"/>
  <c r="B66" i="26"/>
  <c r="B65" i="26"/>
  <c r="B66" i="28"/>
  <c r="B65" i="28"/>
  <c r="B66" i="21"/>
  <c r="B65" i="21"/>
  <c r="B66" i="27"/>
  <c r="B65" i="27"/>
  <c r="B66" i="30"/>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<sst xmlns="http://schemas.openxmlformats.org/spreadsheetml/2006/main" count="1591" uniqueCount="170">
  <si>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</si>
  <si>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</si>
  <si>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</si>
  <si>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</si>
  <si>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</si>
  <si>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</si>
  <si>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</si>
  <si>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</si>
  <si>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</si>
  <si>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</si>
  <si>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</si>
  <si>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</si>
  <si>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</si>
  <si>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</si>
  <si>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</si>
  <si>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</si>
  <si>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</si>
  <si>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</si>
  <si>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</si>
  <si>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</si>
  <si>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</si>
  <si>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</si>
  <si>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</si>
  <si>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</si>
  <si>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</si>
  <si>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</si>
  <si>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</si>
  <si>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</si>
  <si>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</si>
  <si>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</si>
  <si>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</si>
  <si>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</si>
  <si>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</si>
  <si>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</si>
  <si>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</si>
  <si>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</si>
  <si>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</si>
  <si>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</si>
  <si>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</si>
  <si>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</si>
  <si>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</si>
  <si>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</si>
  <si>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</si>
  <si>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</si>
  <si>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</si>
  <si>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</si>
  <si>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</si>
  <si>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</si>
  <si>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</si>
  <si>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</si>
  <si>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</si>
  <si>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</si>
  <si>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</si>
  <si>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</si>
  <si>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</si>
  <si>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</si>
  <si>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</si>
  <si>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</si>
  <si>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</si>
  <si>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</si>
  <si>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</si>
  <si>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</si>
  <si>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</si>
  <si>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</si>
  <si>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</si>
  <si>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</si>
  <si>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</si>
  <si>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</si>
  <si>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</si>
  <si>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</si>
  <si>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</si>
  <si>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</si>
  <si>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</si>
  <si>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</si>
  <si>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</si>
  <si>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</si>
  <si>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</si>
  <si>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</si>
  <si>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</si>
  <si>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</si>
  <si>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</si>
  <si>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</si>
  <si>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</si>
  <si>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</si>
  <si>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</si>
  <si>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</si>
  <si>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</si>
  <si>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</si>
  <si>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</si>
  <si>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</si>
  <si>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</si>
  <si>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</si>
  <si>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</si>
  <si>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</si>
  <si>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</si>
  <si>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</si>
  <si>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</si>
  <si>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</si>
  <si>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</si>
  <si>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</si>
  <si>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</si>
  <si>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</si>
  <si>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</si>
  <si>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</si>
  <si>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</si>
  <si>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</si>
  <si>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</si>
  <si>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</si>
  <si>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</si>
  <si>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</si>
  <si>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</si>
  <si>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</si>
  <si>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</si>
  <si>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</si>
  <si>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</si>
  <si>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</si>
  <si>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</si>
  <si>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</si>
  <si>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</si>
  <si>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</si>
  <si>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</si>
  <si>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</si>
  <si>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</si>
  <si>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</si>
  <si>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</si>
  <si>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</si>
  <si>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</si>
  <si>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</si>
  <si>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</si>
  <si>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</si>
  <si>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</si>
  <si>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</si>
  <si>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</si>
  <si>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</si>
  <si>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</si>
  <si>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</si>
  <si>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</si>
  <si>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</si>
  <si>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</si>
  <si>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</si>
  <si>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</si>
  <si>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</si>
  <si>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</si>
  <si>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</si>
  <si>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</si>
  <si>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</si>
  <si>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</si>
  <si>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</si>
  <si>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</si>
  <si>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</si>
  <si>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</si>
  <si>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</si>
  <si>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</si>
  <si>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</si>
  <si>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</si>
  <si>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Total Nitrogen (mg/kg)</t>
  </si>
  <si>
    <t>Readily available nitrogen content %</t>
  </si>
  <si>
    <t>Lime applied in waste 
t/ha</t>
  </si>
  <si>
    <t>Lime required to bring pH to target level 
t/a CaCo3</t>
  </si>
  <si>
    <t>Difference between applied and  required</t>
  </si>
  <si>
    <t>PAN-021010</t>
  </si>
  <si>
    <t>EPR/ GP3792SK</t>
  </si>
  <si>
    <t>Meas Truan Farm ,Llanelidan, LL15 2RN</t>
  </si>
  <si>
    <t>Owen Clee</t>
  </si>
  <si>
    <t xml:space="preserve">19 09 02 </t>
  </si>
  <si>
    <t xml:space="preserve">Potable water treatment 
sludges from water clarification
</t>
  </si>
  <si>
    <t>11a</t>
  </si>
  <si>
    <t>11b</t>
  </si>
  <si>
    <t>Moderate</t>
  </si>
  <si>
    <t>ByProduct recovery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</si>
</sst>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center" vertical="top" wrapText="1"/>
      <protection locked="0"/>
    </xf>
    <xf numFmtId="3" fontId="5" fillId="3" borderId="3" xfId="0" applyNumberFormat="1"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8" sqref="D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8" t="s">
        <v>41</v>
      </c>
      <c r="B1" s="128"/>
      <c r="C1" s="122" t="s">
        <v>160</v>
      </c>
      <c r="D1" s="123"/>
      <c r="E1" s="92" t="s">
        <v>45</v>
      </c>
      <c r="F1" s="95">
        <v>49.8</v>
      </c>
      <c r="G1" s="124" t="s">
        <v>43</v>
      </c>
      <c r="H1" s="125"/>
      <c r="I1" s="95">
        <v>4.8</v>
      </c>
      <c r="J1" s="128" t="s">
        <v>154</v>
      </c>
      <c r="K1" s="128"/>
      <c r="L1" s="95">
        <v>59.5</v>
      </c>
      <c r="AB1" s="18"/>
      <c r="AC1" s="18"/>
      <c r="AD1" s="29" t="s">
        <v>127</v>
      </c>
      <c r="AE1" s="17"/>
      <c r="AF1" s="17"/>
      <c r="AG1" s="18"/>
      <c r="AH1" s="18"/>
      <c r="AI1" s="39" t="s">
        <v>79</v>
      </c>
      <c r="AJ1" s="40" t="s">
        <v>94</v>
      </c>
      <c r="AK1" s="41" t="s">
        <v>95</v>
      </c>
      <c r="AL1" s="42" t="s">
        <v>126</v>
      </c>
      <c r="AM1" s="42" t="s">
        <v>132</v>
      </c>
      <c r="AN1" s="42" t="s">
        <v>112</v>
      </c>
    </row>
    <row r="2" spans="1:40" x14ac:dyDescent="0.2">
      <c r="A2" s="128" t="s">
        <v>87</v>
      </c>
      <c r="B2" s="128"/>
      <c r="C2" s="120" t="s">
        <v>161</v>
      </c>
      <c r="D2" s="121"/>
      <c r="E2" s="92" t="s">
        <v>109</v>
      </c>
      <c r="F2" s="95" t="s">
        <v>164</v>
      </c>
      <c r="G2" s="126" t="s">
        <v>110</v>
      </c>
      <c r="H2" s="127"/>
      <c r="I2" s="95"/>
      <c r="J2" s="128" t="s">
        <v>155</v>
      </c>
      <c r="K2" s="128"/>
      <c r="L2" s="95">
        <v>6610</v>
      </c>
      <c r="AB2" s="29" t="s">
        <v>56</v>
      </c>
      <c r="AC2" s="17"/>
      <c r="AD2" s="29" t="s">
        <v>70</v>
      </c>
      <c r="AE2" s="17"/>
      <c r="AF2" s="17"/>
      <c r="AG2" s="43" t="s">
        <v>76</v>
      </c>
      <c r="AH2" s="18"/>
      <c r="AI2" s="44" t="s">
        <v>127</v>
      </c>
      <c r="AJ2" s="45">
        <v>0</v>
      </c>
      <c r="AK2" s="46">
        <v>0</v>
      </c>
      <c r="AL2" s="10">
        <v>0</v>
      </c>
      <c r="AM2" s="11">
        <v>0</v>
      </c>
      <c r="AN2" s="11">
        <v>0</v>
      </c>
    </row>
    <row r="3" spans="1:40" x14ac:dyDescent="0.2">
      <c r="A3" s="124" t="s">
        <v>42</v>
      </c>
      <c r="B3" s="125"/>
      <c r="C3" s="120" t="s">
        <v>169</v>
      </c>
      <c r="D3" s="121"/>
      <c r="E3" s="92" t="s">
        <v>108</v>
      </c>
      <c r="F3" s="30" t="s">
        <v>76</v>
      </c>
      <c r="G3" s="128" t="s">
        <v>111</v>
      </c>
      <c r="H3" s="128"/>
      <c r="I3" s="95"/>
      <c r="J3" s="124" t="s">
        <v>156</v>
      </c>
      <c r="K3" s="125"/>
      <c r="L3" s="95">
        <f>(L1/L2)*100</f>
        <v>0.90015128593040838</v>
      </c>
      <c r="AB3" s="29" t="s">
        <v>57</v>
      </c>
      <c r="AC3" s="17"/>
      <c r="AD3" s="29" t="s">
        <v>71</v>
      </c>
      <c r="AE3" s="17"/>
      <c r="AF3" s="17"/>
      <c r="AG3" s="43" t="s">
        <v>77</v>
      </c>
      <c r="AH3" s="18"/>
      <c r="AI3" s="47" t="s">
        <v>114</v>
      </c>
      <c r="AJ3" s="48">
        <v>1.7</v>
      </c>
      <c r="AK3" s="49">
        <v>6</v>
      </c>
      <c r="AL3" s="50">
        <v>1</v>
      </c>
      <c r="AM3" s="11">
        <v>6.2</v>
      </c>
      <c r="AN3" s="11" t="s">
        <v>113</v>
      </c>
    </row>
    <row r="4" spans="1:40" ht="51" x14ac:dyDescent="0.2">
      <c r="A4" s="128" t="s">
        <v>0</v>
      </c>
      <c r="B4" s="128"/>
      <c r="C4" s="122" t="s">
        <v>162</v>
      </c>
      <c r="D4" s="123"/>
      <c r="E4" s="93" t="s">
        <v>1</v>
      </c>
      <c r="F4" s="117" t="s">
        <v>165</v>
      </c>
      <c r="G4" s="128"/>
      <c r="H4" s="128"/>
      <c r="I4" s="95"/>
      <c r="J4" s="124"/>
      <c r="K4" s="125"/>
      <c r="L4" s="95"/>
      <c r="AB4" s="29" t="s">
        <v>52</v>
      </c>
      <c r="AC4" s="17"/>
      <c r="AD4" s="51" t="s">
        <v>72</v>
      </c>
      <c r="AE4" s="17"/>
      <c r="AF4" s="17"/>
      <c r="AG4" s="43" t="s">
        <v>78</v>
      </c>
      <c r="AH4" s="18"/>
      <c r="AI4" s="52" t="s">
        <v>125</v>
      </c>
      <c r="AJ4" s="53">
        <v>7</v>
      </c>
      <c r="AK4" s="54">
        <v>10.5</v>
      </c>
      <c r="AL4" s="11">
        <v>2</v>
      </c>
      <c r="AM4" s="11">
        <v>6.7</v>
      </c>
      <c r="AN4" s="11" t="s">
        <v>136</v>
      </c>
    </row>
    <row r="5" spans="1:40" x14ac:dyDescent="0.2">
      <c r="A5" s="128" t="s">
        <v>47</v>
      </c>
      <c r="B5" s="128"/>
      <c r="C5" s="129" t="s">
        <v>163</v>
      </c>
      <c r="D5" s="129"/>
      <c r="E5" s="93"/>
      <c r="F5" s="94"/>
      <c r="G5" s="128"/>
      <c r="H5" s="128"/>
      <c r="I5" s="95"/>
      <c r="J5" s="124"/>
      <c r="K5" s="125"/>
      <c r="L5" s="95"/>
      <c r="AB5" s="29" t="s">
        <v>53</v>
      </c>
      <c r="AC5" s="17"/>
      <c r="AD5" s="51" t="s">
        <v>73</v>
      </c>
      <c r="AE5" s="17"/>
      <c r="AF5" s="17"/>
      <c r="AG5" s="43" t="s">
        <v>104</v>
      </c>
      <c r="AH5" s="18"/>
      <c r="AI5" s="52" t="s">
        <v>124</v>
      </c>
      <c r="AJ5" s="53">
        <v>6.5</v>
      </c>
      <c r="AK5" s="54">
        <v>5.5</v>
      </c>
      <c r="AL5" s="11">
        <v>3</v>
      </c>
      <c r="AM5" s="11">
        <v>6.7</v>
      </c>
      <c r="AN5" s="11" t="s">
        <v>136</v>
      </c>
    </row>
    <row r="6" spans="1:40"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0"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row>
    <row r="8" spans="1:40" x14ac:dyDescent="0.2">
      <c r="A8" s="128" t="s">
        <v>2</v>
      </c>
      <c r="B8" s="128"/>
      <c r="C8" s="118">
        <v>2</v>
      </c>
      <c r="D8" s="118">
        <v>3</v>
      </c>
      <c r="E8" s="118">
        <v>5</v>
      </c>
      <c r="F8" s="118">
        <v>6</v>
      </c>
      <c r="G8" s="118">
        <v>7</v>
      </c>
      <c r="H8" s="118">
        <v>8</v>
      </c>
      <c r="I8" s="118">
        <v>10</v>
      </c>
      <c r="J8" s="118" t="s">
        <v>166</v>
      </c>
      <c r="K8" s="118" t="s">
        <v>167</v>
      </c>
      <c r="L8" s="118">
        <v>12</v>
      </c>
      <c r="M8" s="15">
        <v>13</v>
      </c>
      <c r="N8" s="15"/>
      <c r="O8" s="15"/>
      <c r="P8" s="15"/>
      <c r="Q8" s="15"/>
      <c r="R8" s="15"/>
      <c r="S8" s="15"/>
      <c r="T8" s="15"/>
      <c r="U8" s="15"/>
      <c r="V8" s="15"/>
      <c r="AB8" s="60"/>
      <c r="AC8" s="60"/>
      <c r="AD8" s="18"/>
      <c r="AE8" s="17" t="s">
        <v>140</v>
      </c>
      <c r="AF8" s="17"/>
      <c r="AG8" s="18"/>
      <c r="AH8" s="18"/>
      <c r="AI8" s="52" t="s">
        <v>105</v>
      </c>
      <c r="AJ8" s="61">
        <v>1.4</v>
      </c>
      <c r="AK8" s="54">
        <v>4.4000000000000004</v>
      </c>
      <c r="AL8" s="11">
        <v>6</v>
      </c>
      <c r="AM8" s="11">
        <v>6.7</v>
      </c>
      <c r="AN8" s="11" t="s">
        <v>136</v>
      </c>
    </row>
    <row r="9" spans="1:40" x14ac:dyDescent="0.2">
      <c r="A9" s="128" t="s">
        <v>3</v>
      </c>
      <c r="B9" s="128"/>
      <c r="C9" s="15" t="s">
        <v>168</v>
      </c>
      <c r="D9" s="15" t="s">
        <v>168</v>
      </c>
      <c r="E9" s="15" t="s">
        <v>168</v>
      </c>
      <c r="F9" s="15" t="s">
        <v>168</v>
      </c>
      <c r="G9" s="15" t="s">
        <v>168</v>
      </c>
      <c r="H9" s="15" t="s">
        <v>168</v>
      </c>
      <c r="I9" s="15" t="s">
        <v>168</v>
      </c>
      <c r="J9" s="15" t="s">
        <v>168</v>
      </c>
      <c r="K9" s="15" t="s">
        <v>168</v>
      </c>
      <c r="L9" s="15" t="s">
        <v>168</v>
      </c>
      <c r="M9" s="15" t="s">
        <v>168</v>
      </c>
      <c r="N9" s="15"/>
      <c r="O9" s="15"/>
      <c r="P9" s="15"/>
      <c r="Q9" s="15"/>
      <c r="R9" s="15"/>
      <c r="S9" s="15"/>
      <c r="T9" s="15"/>
      <c r="U9" s="15"/>
      <c r="V9" s="15"/>
      <c r="AB9" s="17"/>
      <c r="AC9" s="17"/>
      <c r="AD9" s="29" t="s">
        <v>138</v>
      </c>
      <c r="AE9" s="29">
        <v>4.5</v>
      </c>
      <c r="AF9" s="17"/>
      <c r="AG9" s="18"/>
      <c r="AH9" s="18"/>
      <c r="AI9" s="62" t="s">
        <v>103</v>
      </c>
      <c r="AJ9" s="63">
        <v>0.7</v>
      </c>
      <c r="AK9" s="64">
        <v>4</v>
      </c>
      <c r="AL9" s="28">
        <v>7</v>
      </c>
      <c r="AM9" s="11">
        <v>6.7</v>
      </c>
      <c r="AN9" s="11" t="s">
        <v>136</v>
      </c>
    </row>
    <row r="10" spans="1:40" x14ac:dyDescent="0.2">
      <c r="A10" s="128" t="s">
        <v>4</v>
      </c>
      <c r="B10" s="128"/>
      <c r="C10" s="15">
        <v>6.5</v>
      </c>
      <c r="D10" s="15">
        <v>6.9</v>
      </c>
      <c r="E10" s="15">
        <v>7</v>
      </c>
      <c r="F10" s="15">
        <v>6.8</v>
      </c>
      <c r="G10" s="15">
        <v>6.9</v>
      </c>
      <c r="H10" s="15">
        <v>6.8</v>
      </c>
      <c r="I10" s="15">
        <v>7.3</v>
      </c>
      <c r="J10" s="15">
        <v>7.1</v>
      </c>
      <c r="K10" s="15">
        <v>7.4</v>
      </c>
      <c r="L10" s="15">
        <v>7.2</v>
      </c>
      <c r="M10" s="15">
        <v>7.1</v>
      </c>
      <c r="N10" s="15"/>
      <c r="O10" s="15"/>
      <c r="P10" s="15"/>
      <c r="Q10" s="15"/>
      <c r="R10" s="15"/>
      <c r="S10" s="15"/>
      <c r="T10" s="15"/>
      <c r="U10" s="15"/>
      <c r="V10" s="15"/>
      <c r="AB10" s="17"/>
      <c r="AC10" s="17"/>
      <c r="AD10" s="29" t="s">
        <v>141</v>
      </c>
      <c r="AE10" s="29">
        <v>5</v>
      </c>
      <c r="AF10" s="17"/>
      <c r="AG10" s="18"/>
      <c r="AH10" s="18"/>
      <c r="AI10" s="52" t="s">
        <v>97</v>
      </c>
      <c r="AJ10" s="53">
        <v>9</v>
      </c>
      <c r="AK10" s="54">
        <v>16.5</v>
      </c>
      <c r="AL10" s="11">
        <v>8</v>
      </c>
      <c r="AM10" s="11">
        <v>6.7</v>
      </c>
      <c r="AN10" s="11" t="s">
        <v>136</v>
      </c>
    </row>
    <row r="11" spans="1:40" x14ac:dyDescent="0.2">
      <c r="A11" s="128" t="s">
        <v>5</v>
      </c>
      <c r="B11" s="128"/>
      <c r="C11" s="15">
        <v>5</v>
      </c>
      <c r="D11" s="15">
        <v>4</v>
      </c>
      <c r="E11" s="15">
        <v>4</v>
      </c>
      <c r="F11" s="15">
        <v>2</v>
      </c>
      <c r="G11" s="15">
        <v>1</v>
      </c>
      <c r="H11" s="15">
        <v>3</v>
      </c>
      <c r="I11" s="15">
        <v>4</v>
      </c>
      <c r="J11" s="15">
        <v>4</v>
      </c>
      <c r="K11" s="15">
        <v>4</v>
      </c>
      <c r="L11" s="15">
        <v>3</v>
      </c>
      <c r="M11" s="15">
        <v>2</v>
      </c>
      <c r="N11" s="15"/>
      <c r="O11" s="15"/>
      <c r="P11" s="15"/>
      <c r="Q11" s="15"/>
      <c r="R11" s="15"/>
      <c r="S11" s="15"/>
      <c r="T11" s="15"/>
      <c r="U11" s="15"/>
      <c r="V11" s="15"/>
      <c r="AB11" s="17"/>
      <c r="AC11" s="17"/>
      <c r="AD11" s="51" t="s">
        <v>142</v>
      </c>
      <c r="AE11" s="29">
        <v>6</v>
      </c>
      <c r="AF11" s="17"/>
      <c r="AG11" s="18"/>
      <c r="AH11" s="18"/>
      <c r="AI11" s="52" t="s">
        <v>123</v>
      </c>
      <c r="AJ11" s="53">
        <v>15</v>
      </c>
      <c r="AK11" s="54">
        <v>17.5</v>
      </c>
      <c r="AL11" s="11">
        <v>9</v>
      </c>
      <c r="AM11" s="11">
        <v>7</v>
      </c>
      <c r="AN11" s="11" t="s">
        <v>136</v>
      </c>
    </row>
    <row r="12" spans="1:40" x14ac:dyDescent="0.2">
      <c r="A12" s="128" t="s">
        <v>6</v>
      </c>
      <c r="B12" s="128"/>
      <c r="C12" s="15">
        <v>3</v>
      </c>
      <c r="D12" s="15">
        <v>3</v>
      </c>
      <c r="E12" s="15">
        <v>3</v>
      </c>
      <c r="F12" s="15">
        <v>3</v>
      </c>
      <c r="G12" s="15">
        <v>3</v>
      </c>
      <c r="H12" s="15">
        <v>1</v>
      </c>
      <c r="I12" s="15">
        <v>2</v>
      </c>
      <c r="J12" s="15">
        <v>2</v>
      </c>
      <c r="K12" s="15">
        <v>3</v>
      </c>
      <c r="L12" s="15">
        <v>3</v>
      </c>
      <c r="M12" s="15">
        <v>3</v>
      </c>
      <c r="N12" s="15"/>
      <c r="O12" s="15"/>
      <c r="P12" s="15"/>
      <c r="Q12" s="15"/>
      <c r="R12" s="15"/>
      <c r="S12" s="15"/>
      <c r="T12" s="15"/>
      <c r="U12" s="15"/>
      <c r="V12" s="15"/>
      <c r="AB12" s="17"/>
      <c r="AC12" s="17"/>
      <c r="AD12" s="51" t="s">
        <v>143</v>
      </c>
      <c r="AE12" s="29">
        <v>7.5</v>
      </c>
      <c r="AF12" s="17"/>
      <c r="AG12" s="18"/>
      <c r="AH12" s="18"/>
      <c r="AI12" s="52" t="s">
        <v>122</v>
      </c>
      <c r="AJ12" s="53">
        <v>14</v>
      </c>
      <c r="AK12" s="54">
        <v>11</v>
      </c>
      <c r="AL12" s="11">
        <v>10</v>
      </c>
      <c r="AM12" s="11">
        <v>7</v>
      </c>
      <c r="AN12" s="11" t="s">
        <v>136</v>
      </c>
    </row>
    <row r="13" spans="1:40" x14ac:dyDescent="0.2">
      <c r="A13" s="128" t="s">
        <v>7</v>
      </c>
      <c r="B13" s="128"/>
      <c r="C13" s="15">
        <v>3</v>
      </c>
      <c r="D13" s="15">
        <v>2</v>
      </c>
      <c r="E13" s="15">
        <v>2</v>
      </c>
      <c r="F13" s="15">
        <v>1</v>
      </c>
      <c r="G13" s="15">
        <v>2</v>
      </c>
      <c r="H13" s="15">
        <v>2</v>
      </c>
      <c r="I13" s="15">
        <v>2</v>
      </c>
      <c r="J13" s="15">
        <v>2</v>
      </c>
      <c r="K13" s="15">
        <v>2</v>
      </c>
      <c r="L13" s="15">
        <v>2</v>
      </c>
      <c r="M13" s="15">
        <v>2</v>
      </c>
      <c r="N13" s="15"/>
      <c r="O13" s="15"/>
      <c r="P13" s="15"/>
      <c r="Q13" s="15"/>
      <c r="R13" s="15"/>
      <c r="S13" s="15"/>
      <c r="T13" s="15"/>
      <c r="U13" s="15"/>
      <c r="V13" s="15"/>
      <c r="AB13" s="17"/>
      <c r="AC13" s="17"/>
      <c r="AD13" s="51" t="s">
        <v>144</v>
      </c>
      <c r="AE13" s="29">
        <v>12</v>
      </c>
      <c r="AF13" s="17"/>
      <c r="AG13" s="18"/>
      <c r="AH13" s="18"/>
      <c r="AI13" s="52" t="s">
        <v>121</v>
      </c>
      <c r="AJ13" s="53">
        <v>1.9</v>
      </c>
      <c r="AK13" s="54">
        <v>7.5</v>
      </c>
      <c r="AL13" s="11">
        <v>11</v>
      </c>
      <c r="AM13" s="11">
        <v>6.7</v>
      </c>
      <c r="AN13" s="11" t="s">
        <v>136</v>
      </c>
    </row>
    <row r="14" spans="1:40" x14ac:dyDescent="0.2">
      <c r="A14" s="137" t="s">
        <v>8</v>
      </c>
      <c r="B14" s="137"/>
      <c r="C14" s="98" t="s">
        <v>114</v>
      </c>
      <c r="D14" s="98" t="s">
        <v>114</v>
      </c>
      <c r="E14" s="98" t="s">
        <v>114</v>
      </c>
      <c r="F14" s="98" t="s">
        <v>114</v>
      </c>
      <c r="G14" s="98" t="s">
        <v>114</v>
      </c>
      <c r="H14" s="98" t="s">
        <v>114</v>
      </c>
      <c r="I14" s="98" t="s">
        <v>114</v>
      </c>
      <c r="J14" s="98" t="s">
        <v>114</v>
      </c>
      <c r="K14" s="98" t="s">
        <v>114</v>
      </c>
      <c r="L14" s="98" t="s">
        <v>114</v>
      </c>
      <c r="M14" s="98" t="s">
        <v>114</v>
      </c>
      <c r="N14" s="98"/>
      <c r="O14" s="98"/>
      <c r="P14" s="98"/>
      <c r="Q14" s="98"/>
      <c r="R14" s="98"/>
      <c r="S14" s="98"/>
      <c r="T14" s="98"/>
      <c r="U14" s="98"/>
      <c r="V14" s="98"/>
      <c r="AD14" s="29" t="s">
        <v>139</v>
      </c>
      <c r="AE14" s="29">
        <v>6</v>
      </c>
      <c r="AI14" s="52" t="s">
        <v>120</v>
      </c>
      <c r="AJ14" s="53">
        <v>0.8</v>
      </c>
      <c r="AK14" s="54">
        <v>1.7</v>
      </c>
      <c r="AL14" s="11">
        <v>12</v>
      </c>
      <c r="AM14" s="11">
        <v>6.7</v>
      </c>
      <c r="AN14" s="11" t="s">
        <v>136</v>
      </c>
    </row>
    <row r="15" spans="1:40" x14ac:dyDescent="0.2">
      <c r="A15" s="136" t="s">
        <v>9</v>
      </c>
      <c r="B15" s="136"/>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29" t="s">
        <v>145</v>
      </c>
      <c r="AE15" s="29">
        <v>7</v>
      </c>
      <c r="AI15" s="52" t="s">
        <v>101</v>
      </c>
      <c r="AJ15" s="61">
        <v>1.8</v>
      </c>
      <c r="AK15" s="54">
        <v>5.4</v>
      </c>
      <c r="AL15" s="11">
        <v>13</v>
      </c>
      <c r="AM15" s="11">
        <v>6.7</v>
      </c>
      <c r="AN15" s="11" t="s">
        <v>136</v>
      </c>
    </row>
    <row r="16" spans="1:40" ht="13.5" thickBot="1" x14ac:dyDescent="0.25">
      <c r="A16" s="138" t="s">
        <v>44</v>
      </c>
      <c r="B16" s="138"/>
      <c r="C16" s="99" t="s">
        <v>72</v>
      </c>
      <c r="D16" s="99" t="s">
        <v>72</v>
      </c>
      <c r="E16" s="99" t="s">
        <v>72</v>
      </c>
      <c r="F16" s="99" t="s">
        <v>72</v>
      </c>
      <c r="G16" s="99" t="s">
        <v>72</v>
      </c>
      <c r="H16" s="99" t="s">
        <v>72</v>
      </c>
      <c r="I16" s="99" t="s">
        <v>72</v>
      </c>
      <c r="J16" s="99" t="s">
        <v>72</v>
      </c>
      <c r="K16" s="99" t="s">
        <v>72</v>
      </c>
      <c r="L16" s="99" t="s">
        <v>72</v>
      </c>
      <c r="M16" s="99" t="s">
        <v>72</v>
      </c>
      <c r="N16" s="99"/>
      <c r="O16" s="99"/>
      <c r="P16" s="99"/>
      <c r="Q16" s="99"/>
      <c r="R16" s="99"/>
      <c r="S16" s="99"/>
      <c r="T16" s="99"/>
      <c r="U16" s="99"/>
      <c r="V16" s="99"/>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34.068773699999994</v>
      </c>
      <c r="D18" s="16">
        <f>$D32</f>
        <v>34.068773699999994</v>
      </c>
      <c r="E18" s="16">
        <f>$D33</f>
        <v>34.068773699999994</v>
      </c>
      <c r="F18" s="16">
        <f>$D34</f>
        <v>34.068773699999994</v>
      </c>
      <c r="G18" s="16">
        <f>$D35</f>
        <v>34.068773699999994</v>
      </c>
      <c r="H18" s="16">
        <f>$D36</f>
        <v>34.068773699999994</v>
      </c>
      <c r="I18" s="16">
        <f>$D37</f>
        <v>34.068773699999994</v>
      </c>
      <c r="J18" s="16">
        <f>$D38</f>
        <v>34.068773699999994</v>
      </c>
      <c r="K18" s="16">
        <f>$D39</f>
        <v>34.068773699999994</v>
      </c>
      <c r="L18" s="16">
        <f>$D40</f>
        <v>34.068773699999994</v>
      </c>
      <c r="M18" s="16">
        <f>$D41</f>
        <v>34.068773699999994</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-30.5312263</v>
      </c>
      <c r="D19" s="16">
        <f t="shared" ref="D19:V19" si="1">D18-D17</f>
        <v>-30.5312263</v>
      </c>
      <c r="E19" s="16">
        <f t="shared" si="1"/>
        <v>-30.5312263</v>
      </c>
      <c r="F19" s="16">
        <f t="shared" si="1"/>
        <v>-30.5312263</v>
      </c>
      <c r="G19" s="16">
        <f t="shared" si="1"/>
        <v>-30.5312263</v>
      </c>
      <c r="H19" s="16">
        <f t="shared" si="1"/>
        <v>-30.5312263</v>
      </c>
      <c r="I19" s="16">
        <f t="shared" si="1"/>
        <v>-30.5312263</v>
      </c>
      <c r="J19" s="16">
        <f t="shared" si="1"/>
        <v>-30.5312263</v>
      </c>
      <c r="K19" s="16">
        <f t="shared" si="1"/>
        <v>-30.5312263</v>
      </c>
      <c r="L19" s="16">
        <f t="shared" si="1"/>
        <v>-30.5312263</v>
      </c>
      <c r="M19" s="16">
        <f t="shared" si="1"/>
        <v>-30.5312263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4.4464499999999996</v>
      </c>
      <c r="D22" s="16">
        <f>$E32</f>
        <v>4.4464499999999996</v>
      </c>
      <c r="E22" s="16">
        <f>$E33</f>
        <v>4.4464499999999996</v>
      </c>
      <c r="F22" s="16">
        <f>$E34</f>
        <v>4.4464499999999996</v>
      </c>
      <c r="G22" s="16">
        <f>$E35</f>
        <v>4.4464499999999996</v>
      </c>
      <c r="H22" s="16">
        <f>$E36</f>
        <v>4.4464499999999996</v>
      </c>
      <c r="I22" s="16">
        <f>$E37</f>
        <v>4.4464499999999996</v>
      </c>
      <c r="J22" s="16">
        <f>$E38</f>
        <v>4.4464499999999996</v>
      </c>
      <c r="K22" s="16">
        <f>$E39</f>
        <v>4.4464499999999996</v>
      </c>
      <c r="L22" s="16">
        <f>$E40</f>
        <v>4.4464499999999996</v>
      </c>
      <c r="M22" s="16">
        <f>$E41</f>
        <v>4.4464499999999996</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-223.55355</v>
      </c>
      <c r="D23" s="16">
        <f t="shared" ref="D23:V23" si="3">D22-D21</f>
        <v>-223.55355</v>
      </c>
      <c r="E23" s="16">
        <f t="shared" si="3"/>
        <v>-223.55355</v>
      </c>
      <c r="F23" s="16">
        <f t="shared" si="3"/>
        <v>-223.55355</v>
      </c>
      <c r="G23" s="16">
        <f t="shared" si="3"/>
        <v>-223.55355</v>
      </c>
      <c r="H23" s="16">
        <f t="shared" si="3"/>
        <v>-223.55355</v>
      </c>
      <c r="I23" s="16">
        <f t="shared" si="3"/>
        <v>-223.55355</v>
      </c>
      <c r="J23" s="16">
        <f t="shared" si="3"/>
        <v>-223.55355</v>
      </c>
      <c r="K23" s="16">
        <f t="shared" si="3"/>
        <v>-223.55355</v>
      </c>
      <c r="L23" s="16">
        <f t="shared" si="3"/>
        <v>-223.55355</v>
      </c>
      <c r="M23" s="16">
        <f t="shared" si="3"/>
        <v>-223.55355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t="s">
        <v>55</v>
      </c>
      <c r="S27" s="105" t="s">
        <v>55</v>
      </c>
      <c r="T27" s="105"/>
      <c r="U27" s="105"/>
    </row>
    <row r="28" spans="1:40" s="56" customFormat="1" x14ac:dyDescent="0.25">
      <c r="A28" s="106"/>
      <c r="B28" s="23">
        <v>16.399999999999999</v>
      </c>
      <c r="C28" s="15">
        <v>0.66100000000000003</v>
      </c>
      <c r="D28" s="15">
        <v>4.0300000000000002E-2</v>
      </c>
      <c r="E28" s="15">
        <v>0.01</v>
      </c>
      <c r="F28" s="15">
        <v>437</v>
      </c>
      <c r="G28" s="15">
        <v>1.76</v>
      </c>
      <c r="H28" s="15">
        <v>165</v>
      </c>
      <c r="I28" s="15">
        <v>41.3</v>
      </c>
      <c r="J28" s="15">
        <v>0.21</v>
      </c>
      <c r="K28" s="15">
        <v>0.31</v>
      </c>
      <c r="L28" s="15">
        <v>48.2</v>
      </c>
      <c r="M28" s="15">
        <v>8.07</v>
      </c>
      <c r="N28" s="15">
        <v>2780</v>
      </c>
      <c r="O28" s="15">
        <v>399000</v>
      </c>
      <c r="P28" s="15"/>
      <c r="Q28" s="15">
        <v>10000</v>
      </c>
      <c r="R28" s="15"/>
      <c r="S28" s="15">
        <v>11.9</v>
      </c>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225</v>
      </c>
      <c r="C31" s="76">
        <f>IF(C$27="%w/w SAR",((C$28*10)*$B31),IF(C$27="%w/w DM",(((C$28*10)*($B$28/100))*$B31),IF(C$27="kg/t SAR",(C$28*$B31),IF(C$27="kg/t DM",((C$28*($B$28/100))*$B31),IF(C$27="mg/kg SAR",((C$28*0.001)*$B31),IF(C$27="mg/kg DM",(((C$28*0.001)*($B$28/100))*$B31),0))))))</f>
        <v>243.90899999999996</v>
      </c>
      <c r="D31" s="76">
        <f>(IF(D$27="%w/w SAR",((D$28*10)*$B31),IF(D$27="%w/w DM",(((D$28*10)*($B$28/100))*$B31),IF(D$27="kg/t SAR",(D$28*$B31),IF(D$27="kg/t DM",((D$28*($B$28/100))*$B31),IF(D$27="mg/kg SAR",((D$28*0.001)*$B31),IF(D$27="mg/kg DM",(((D$28*0.001)*($B$28/100))*$B31),"0")))))))*2.291</f>
        <v>34.068773699999994</v>
      </c>
      <c r="E31" s="76">
        <f>(IF(E$27="%w/w SAR",((E$28*10)*$B31),IF(E$27="%w/w DM",(((E$28*10)*($B$28/100))*$B31),IF(E$27="kg/t SAR",(E$28*$B31),IF(E$27="kg/t DM",((E$28*($B$28/100))*$B31),IF(E$27="mg/kg SAR",((E$28*0.001)*$B31),IF(E$27="mg/kg DM",(((E$28*0.001)*($B$28/100))*$B31),"0")))))))*1.205</f>
        <v>4.4464499999999996</v>
      </c>
      <c r="F31" s="76">
        <f>(IF(F$27="%w/w SAR",((F$28*10)*$B31),IF(F$27="%w/w DM",(((F$28*10)*($B$28/100))*$B31),IF(F$27="kg/t SAR",(F$28*$B31),IF(F$27="kg/t DM",((F$28*($B$28/100))*$B31),IF(F$27="mg/kg SAR",((F$28*0.001)*$B31),IF(F$27="mg/kg DM",(((F$28*0.001)*($B$28/100))*$B31),"0")))))))*1.658</f>
        <v>26.735747399999997</v>
      </c>
      <c r="G31" s="76">
        <f t="shared" ref="G31:P31" si="5">IF(G$27="%w/w SAR",((G$28*10)*$B31),IF(G$27="%w/w DM",(((G$28*10)*($B$28/100))*$B31),IF(G$27="kg/t SAR",(G$28*$B31),IF(G$27="kg/t DM",((G$28*($B$28/100))*$B31),IF(G$27="mg/kg SAR",((G$28*0.001)*$B31),IF(G$27="mg/kg DM",(((G$28*0.001)*($B$28/100))*$B31),0))))))</f>
        <v>6.4943999999999988E-2</v>
      </c>
      <c r="H31" s="76">
        <f t="shared" si="5"/>
        <v>6.0884999999999998</v>
      </c>
      <c r="I31" s="76">
        <f t="shared" si="5"/>
        <v>1.5239699999999996</v>
      </c>
      <c r="J31" s="76">
        <f t="shared" si="5"/>
        <v>7.7489999999999989E-3</v>
      </c>
      <c r="K31" s="76">
        <f t="shared" si="5"/>
        <v>1.1439E-2</v>
      </c>
      <c r="L31" s="76">
        <f t="shared" si="5"/>
        <v>1.77858</v>
      </c>
      <c r="M31" s="76">
        <f t="shared" si="5"/>
        <v>0.29778299999999996</v>
      </c>
      <c r="N31" s="76">
        <f t="shared" si="5"/>
        <v>102.58199999999999</v>
      </c>
      <c r="O31" s="76">
        <f t="shared" si="5"/>
        <v>14723.099999999999</v>
      </c>
      <c r="P31" s="76">
        <f t="shared" si="5"/>
        <v>0</v>
      </c>
      <c r="Q31" s="76">
        <f>(IF(Q$27="%w/w SAR",((Q$28*10)*$B31),IF(Q$27="%w/w DM",(((Q$28*10)*($B$28/100))*$B31),IF(Q$27="kg/t SAR",(Q$28*$B31),IF(Q$27="kg/t DM",((Q$28*($B$28/100))*$B31),IF(Q$27="mg/kg SAR",((Q$28*0.001)*$B31),IF(Q$27="mg/kg DM",(((Q$28*0.001)*($B$28/100))*$B31),0)))))))*2.5</f>
        <v>922.49999999999989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0.43911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225</v>
      </c>
      <c r="C32" s="76">
        <f t="shared" ref="C32:C50" si="6">IF(C$27="%w/w SAR",((C$28*10)*$B32),IF(C$27="%w/w DM",(((C$28*10)*($B$28/100))*$B32),IF(C$27="kg/t SAR",(C$28*$B32),IF(C$27="kg/t DM",((C$28*($B$28/100))*$B32),IF(C$27="mg/kg SAR",((C$28*0.001)*$B32),IF(C$27="mg/kg DM",(((C$28*0.001)*($B$28/100))*$B32),0))))))</f>
        <v>243.90899999999996</v>
      </c>
      <c r="D32" s="76">
        <f t="shared" ref="D32:D50" si="7">(IF(D$27="%w/w SAR",((D$28*10)*$B32),IF(D$27="%w/w DM",(((D$28*10)*($B$28/100))*$B32),IF(D$27="kg/t SAR",(D$28*$B32),IF(D$27="kg/t DM",((D$28*($B$28/100))*$B32),IF(D$27="mg/kg SAR",((D$28*0.001)*$B32),IF(D$27="mg/kg DM",(((D$28*0.001)*($B$28/100))*$B32),"0")))))))*2.291</f>
        <v>34.068773699999994</v>
      </c>
      <c r="E32" s="76">
        <f t="shared" ref="E32:E50" si="8">(IF(E$27="%w/w SAR",((E$28*10)*$B32),IF(E$27="%w/w DM",(((E$28*10)*($B$28/100))*$B32),IF(E$27="kg/t SAR",(E$28*$B32),IF(E$27="kg/t DM",((E$28*($B$28/100))*$B32),IF(E$27="mg/kg SAR",((E$28*0.001)*$B32),IF(E$27="mg/kg DM",(((E$28*0.001)*($B$28/100))*$B32),"0")))))))*1.205</f>
        <v>4.4464499999999996</v>
      </c>
      <c r="F32" s="76">
        <f t="shared" ref="F32:F50" si="9">(IF(F$27="%w/w SAR",((F$28*10)*$B32),IF(F$27="%w/w DM",(((F$28*10)*($B$28/100))*$B32),IF(F$27="kg/t SAR",(F$28*$B32),IF(F$27="kg/t DM",((F$28*($B$28/100))*$B32),IF(F$27="mg/kg SAR",((F$28*0.001)*$B32),IF(F$27="mg/kg DM",(((F$28*0.001)*($B$28/100))*$B32),"0")))))))*1.658</f>
        <v>26.735747399999997</v>
      </c>
      <c r="G32" s="76">
        <f t="shared" ref="G32:P50" si="10">IF(G$27="%w/w SAR",((G$28*10)*$B32),IF(G$27="%w/w DM",(((G$28*10)*($B$28/100))*$B32),IF(G$27="kg/t SAR",(G$28*$B32),IF(G$27="kg/t DM",((G$28*($B$28/100))*$B32),IF(G$27="mg/kg SAR",((G$28*0.001)*$B32),IF(G$27="mg/kg DM",(((G$28*0.001)*($B$28/100))*$B32),0))))))</f>
        <v>6.4943999999999988E-2</v>
      </c>
      <c r="H32" s="76">
        <f t="shared" si="10"/>
        <v>6.0884999999999998</v>
      </c>
      <c r="I32" s="76">
        <f t="shared" si="10"/>
        <v>1.5239699999999996</v>
      </c>
      <c r="J32" s="76">
        <f t="shared" si="10"/>
        <v>7.7489999999999989E-3</v>
      </c>
      <c r="K32" s="76">
        <f t="shared" si="10"/>
        <v>1.1439E-2</v>
      </c>
      <c r="L32" s="76">
        <f t="shared" si="10"/>
        <v>1.77858</v>
      </c>
      <c r="M32" s="76">
        <f t="shared" si="10"/>
        <v>0.29778299999999996</v>
      </c>
      <c r="N32" s="76">
        <f t="shared" si="10"/>
        <v>102.58199999999999</v>
      </c>
      <c r="O32" s="76">
        <f t="shared" si="10"/>
        <v>14723.099999999999</v>
      </c>
      <c r="P32" s="76">
        <f t="shared" si="10"/>
        <v>0</v>
      </c>
      <c r="Q32" s="76">
        <f t="shared" ref="Q32:Q50" si="11">(IF(Q$27="%w/w SAR",((Q$28*10)*$B32),IF(Q$27="%w/w DM",(((Q$28*10)*($B$28/100))*$B32),IF(Q$27="kg/t SAR",(Q$28*$B32),IF(Q$27="kg/t DM",((Q$28*($B$28/100))*$B32),IF(Q$27="mg/kg SAR",((Q$28*0.001)*$B32),IF(Q$27="mg/kg DM",(((Q$28*0.001)*($B$28/100))*$B32),0)))))))*2.5</f>
        <v>922.49999999999989</v>
      </c>
      <c r="R32" s="76">
        <f t="shared" ref="R32:U50" si="12">IF(R$27="%w/w SAR",((R$28*10)*$B32),IF(R$27="%w/w DM",(((R$28*10)*($B$28/100))*$B32),IF(R$27="kg/t SAR",(R$28*$B32),IF(R$27="kg/t DM",((R$28*($B$28/100))*$B32),IF(R$27="mg/kg SAR",((R$28*0.001)*$B32),IF(R$27="mg/kg DM",(((R$28*0.001)*($B$28/100))*$B32),0))))))</f>
        <v>0</v>
      </c>
      <c r="S32" s="76">
        <f t="shared" si="12"/>
        <v>0.43911</v>
      </c>
      <c r="T32" s="76">
        <f t="shared" si="12"/>
        <v>0</v>
      </c>
      <c r="U32" s="76">
        <f t="shared" si="12"/>
        <v>0</v>
      </c>
      <c r="AB32" s="58"/>
      <c r="AC32" s="58"/>
      <c r="AD32" s="58"/>
      <c r="AE32" s="58"/>
      <c r="AF32" s="58"/>
      <c r="AG32" s="58"/>
      <c r="AH32" s="58"/>
      <c r="AI32" s="58"/>
    </row>
    <row r="33" spans="1:35" s="71" customFormat="1" x14ac:dyDescent="0.25">
      <c r="A33" s="13">
        <f>E8</f>
        <v>5</v>
      </c>
      <c r="B33" s="15">
        <v>225</v>
      </c>
      <c r="C33" s="76">
        <f t="shared" si="6"/>
        <v>243.90899999999996</v>
      </c>
      <c r="D33" s="76">
        <f t="shared" si="7"/>
        <v>34.068773699999994</v>
      </c>
      <c r="E33" s="76">
        <f t="shared" si="8"/>
        <v>4.4464499999999996</v>
      </c>
      <c r="F33" s="76">
        <f t="shared" si="9"/>
        <v>26.735747399999997</v>
      </c>
      <c r="G33" s="76">
        <f t="shared" si="10"/>
        <v>6.4943999999999988E-2</v>
      </c>
      <c r="H33" s="76">
        <f t="shared" si="10"/>
        <v>6.0884999999999998</v>
      </c>
      <c r="I33" s="76">
        <f t="shared" si="10"/>
        <v>1.5239699999999996</v>
      </c>
      <c r="J33" s="76">
        <f t="shared" si="10"/>
        <v>7.7489999999999989E-3</v>
      </c>
      <c r="K33" s="76">
        <f t="shared" si="10"/>
        <v>1.1439E-2</v>
      </c>
      <c r="L33" s="76">
        <f t="shared" si="10"/>
        <v>1.77858</v>
      </c>
      <c r="M33" s="76">
        <f t="shared" si="10"/>
        <v>0.29778299999999996</v>
      </c>
      <c r="N33" s="76">
        <f t="shared" si="10"/>
        <v>102.58199999999999</v>
      </c>
      <c r="O33" s="76">
        <f t="shared" si="10"/>
        <v>14723.099999999999</v>
      </c>
      <c r="P33" s="76">
        <f t="shared" si="10"/>
        <v>0</v>
      </c>
      <c r="Q33" s="76">
        <f t="shared" si="11"/>
        <v>922.49999999999989</v>
      </c>
      <c r="R33" s="76">
        <f t="shared" si="12"/>
        <v>0</v>
      </c>
      <c r="S33" s="76">
        <f t="shared" si="12"/>
        <v>0.43911</v>
      </c>
      <c r="T33" s="76">
        <f t="shared" si="12"/>
        <v>0</v>
      </c>
      <c r="U33" s="76">
        <f t="shared" si="12"/>
        <v>0</v>
      </c>
      <c r="AB33" s="58"/>
      <c r="AC33" s="58"/>
      <c r="AD33" s="58"/>
      <c r="AE33" s="58"/>
      <c r="AF33" s="58"/>
      <c r="AG33" s="58"/>
      <c r="AH33" s="58"/>
      <c r="AI33" s="58"/>
    </row>
    <row r="34" spans="1:35" s="71" customFormat="1" x14ac:dyDescent="0.25">
      <c r="A34" s="13">
        <f>F8</f>
        <v>6</v>
      </c>
      <c r="B34" s="15">
        <v>225</v>
      </c>
      <c r="C34" s="76">
        <f t="shared" si="6"/>
        <v>243.90899999999996</v>
      </c>
      <c r="D34" s="76">
        <f t="shared" si="7"/>
        <v>34.068773699999994</v>
      </c>
      <c r="E34" s="76">
        <f t="shared" si="8"/>
        <v>4.4464499999999996</v>
      </c>
      <c r="F34" s="76">
        <f t="shared" si="9"/>
        <v>26.735747399999997</v>
      </c>
      <c r="G34" s="76">
        <f t="shared" si="10"/>
        <v>6.4943999999999988E-2</v>
      </c>
      <c r="H34" s="76">
        <f t="shared" si="10"/>
        <v>6.0884999999999998</v>
      </c>
      <c r="I34" s="76">
        <f t="shared" si="10"/>
        <v>1.5239699999999996</v>
      </c>
      <c r="J34" s="76">
        <f t="shared" si="10"/>
        <v>7.7489999999999989E-3</v>
      </c>
      <c r="K34" s="76">
        <f t="shared" si="10"/>
        <v>1.1439E-2</v>
      </c>
      <c r="L34" s="76">
        <f t="shared" si="10"/>
        <v>1.77858</v>
      </c>
      <c r="M34" s="76">
        <f t="shared" si="10"/>
        <v>0.29778299999999996</v>
      </c>
      <c r="N34" s="76">
        <f t="shared" si="10"/>
        <v>102.58199999999999</v>
      </c>
      <c r="O34" s="76">
        <f t="shared" si="10"/>
        <v>14723.099999999999</v>
      </c>
      <c r="P34" s="76">
        <f t="shared" si="10"/>
        <v>0</v>
      </c>
      <c r="Q34" s="76">
        <f t="shared" si="11"/>
        <v>922.49999999999989</v>
      </c>
      <c r="R34" s="76">
        <f t="shared" si="12"/>
        <v>0</v>
      </c>
      <c r="S34" s="76">
        <f t="shared" si="12"/>
        <v>0.43911</v>
      </c>
      <c r="T34" s="76">
        <f t="shared" si="12"/>
        <v>0</v>
      </c>
      <c r="U34" s="76">
        <f t="shared" si="12"/>
        <v>0</v>
      </c>
      <c r="AB34" s="58"/>
      <c r="AC34" s="58"/>
      <c r="AD34" s="58"/>
      <c r="AE34" s="58"/>
      <c r="AF34" s="58"/>
      <c r="AG34" s="58"/>
      <c r="AH34" s="58"/>
      <c r="AI34" s="58"/>
    </row>
    <row r="35" spans="1:35" s="71" customFormat="1" x14ac:dyDescent="0.25">
      <c r="A35" s="13">
        <f>G8</f>
        <v>7</v>
      </c>
      <c r="B35" s="15">
        <v>225</v>
      </c>
      <c r="C35" s="76">
        <f t="shared" si="6"/>
        <v>243.90899999999996</v>
      </c>
      <c r="D35" s="76">
        <f t="shared" si="7"/>
        <v>34.068773699999994</v>
      </c>
      <c r="E35" s="76">
        <f t="shared" si="8"/>
        <v>4.4464499999999996</v>
      </c>
      <c r="F35" s="76">
        <f t="shared" si="9"/>
        <v>26.735747399999997</v>
      </c>
      <c r="G35" s="76">
        <f t="shared" si="10"/>
        <v>6.4943999999999988E-2</v>
      </c>
      <c r="H35" s="76">
        <f t="shared" si="10"/>
        <v>6.0884999999999998</v>
      </c>
      <c r="I35" s="76">
        <f t="shared" si="10"/>
        <v>1.5239699999999996</v>
      </c>
      <c r="J35" s="76">
        <f t="shared" si="10"/>
        <v>7.7489999999999989E-3</v>
      </c>
      <c r="K35" s="76">
        <f t="shared" si="10"/>
        <v>1.1439E-2</v>
      </c>
      <c r="L35" s="76">
        <f t="shared" si="10"/>
        <v>1.77858</v>
      </c>
      <c r="M35" s="76">
        <f t="shared" si="10"/>
        <v>0.29778299999999996</v>
      </c>
      <c r="N35" s="76">
        <f t="shared" si="10"/>
        <v>102.58199999999999</v>
      </c>
      <c r="O35" s="76">
        <f t="shared" si="10"/>
        <v>14723.099999999999</v>
      </c>
      <c r="P35" s="76">
        <f t="shared" si="10"/>
        <v>0</v>
      </c>
      <c r="Q35" s="76">
        <f t="shared" si="11"/>
        <v>922.49999999999989</v>
      </c>
      <c r="R35" s="76">
        <f t="shared" si="12"/>
        <v>0</v>
      </c>
      <c r="S35" s="76">
        <f t="shared" si="12"/>
        <v>0.43911</v>
      </c>
      <c r="T35" s="76">
        <f t="shared" si="12"/>
        <v>0</v>
      </c>
      <c r="U35" s="76">
        <f t="shared" si="12"/>
        <v>0</v>
      </c>
      <c r="AB35" s="58"/>
      <c r="AC35" s="58"/>
      <c r="AD35" s="58"/>
      <c r="AE35" s="58"/>
      <c r="AF35" s="58"/>
      <c r="AG35" s="58"/>
      <c r="AH35" s="58"/>
      <c r="AI35" s="58"/>
    </row>
    <row r="36" spans="1:35" s="71" customFormat="1" x14ac:dyDescent="0.25">
      <c r="A36" s="13">
        <f>H8</f>
        <v>8</v>
      </c>
      <c r="B36" s="15">
        <v>225</v>
      </c>
      <c r="C36" s="76">
        <f t="shared" si="6"/>
        <v>243.90899999999996</v>
      </c>
      <c r="D36" s="76">
        <f t="shared" si="7"/>
        <v>34.068773699999994</v>
      </c>
      <c r="E36" s="76">
        <f t="shared" si="8"/>
        <v>4.4464499999999996</v>
      </c>
      <c r="F36" s="76">
        <f t="shared" si="9"/>
        <v>26.735747399999997</v>
      </c>
      <c r="G36" s="76">
        <f t="shared" si="10"/>
        <v>6.4943999999999988E-2</v>
      </c>
      <c r="H36" s="76">
        <f t="shared" si="10"/>
        <v>6.0884999999999998</v>
      </c>
      <c r="I36" s="76">
        <f t="shared" si="10"/>
        <v>1.5239699999999996</v>
      </c>
      <c r="J36" s="76">
        <f t="shared" si="10"/>
        <v>7.7489999999999989E-3</v>
      </c>
      <c r="K36" s="76">
        <f t="shared" si="10"/>
        <v>1.1439E-2</v>
      </c>
      <c r="L36" s="76">
        <f t="shared" si="10"/>
        <v>1.77858</v>
      </c>
      <c r="M36" s="76">
        <f t="shared" si="10"/>
        <v>0.29778299999999996</v>
      </c>
      <c r="N36" s="76">
        <f t="shared" si="10"/>
        <v>102.58199999999999</v>
      </c>
      <c r="O36" s="76">
        <f t="shared" si="10"/>
        <v>14723.099999999999</v>
      </c>
      <c r="P36" s="76">
        <f t="shared" si="10"/>
        <v>0</v>
      </c>
      <c r="Q36" s="76">
        <f t="shared" si="11"/>
        <v>922.49999999999989</v>
      </c>
      <c r="R36" s="76">
        <f t="shared" si="12"/>
        <v>0</v>
      </c>
      <c r="S36" s="76">
        <f t="shared" si="12"/>
        <v>0.43911</v>
      </c>
      <c r="T36" s="76">
        <f t="shared" si="12"/>
        <v>0</v>
      </c>
      <c r="U36" s="76">
        <f t="shared" si="12"/>
        <v>0</v>
      </c>
      <c r="AB36" s="58"/>
      <c r="AC36" s="58"/>
      <c r="AD36" s="58"/>
      <c r="AE36" s="58"/>
      <c r="AF36" s="58"/>
      <c r="AG36" s="58"/>
      <c r="AH36" s="58"/>
      <c r="AI36" s="58"/>
    </row>
    <row r="37" spans="1:35" s="71" customFormat="1" x14ac:dyDescent="0.25">
      <c r="A37" s="13">
        <f>I8</f>
        <v>10</v>
      </c>
      <c r="B37" s="15">
        <v>225</v>
      </c>
      <c r="C37" s="76">
        <f t="shared" si="6"/>
        <v>243.90899999999996</v>
      </c>
      <c r="D37" s="76">
        <f t="shared" si="7"/>
        <v>34.068773699999994</v>
      </c>
      <c r="E37" s="76">
        <f t="shared" si="8"/>
        <v>4.4464499999999996</v>
      </c>
      <c r="F37" s="76">
        <f t="shared" si="9"/>
        <v>26.735747399999997</v>
      </c>
      <c r="G37" s="76">
        <f t="shared" si="10"/>
        <v>6.4943999999999988E-2</v>
      </c>
      <c r="H37" s="76">
        <f t="shared" si="10"/>
        <v>6.0884999999999998</v>
      </c>
      <c r="I37" s="76">
        <f t="shared" si="10"/>
        <v>1.5239699999999996</v>
      </c>
      <c r="J37" s="76">
        <f t="shared" si="10"/>
        <v>7.7489999999999989E-3</v>
      </c>
      <c r="K37" s="76">
        <f t="shared" si="10"/>
        <v>1.1439E-2</v>
      </c>
      <c r="L37" s="76">
        <f t="shared" si="10"/>
        <v>1.77858</v>
      </c>
      <c r="M37" s="76">
        <f t="shared" si="10"/>
        <v>0.29778299999999996</v>
      </c>
      <c r="N37" s="76">
        <f t="shared" si="10"/>
        <v>102.58199999999999</v>
      </c>
      <c r="O37" s="76">
        <f t="shared" si="10"/>
        <v>14723.099999999999</v>
      </c>
      <c r="P37" s="76">
        <f t="shared" si="10"/>
        <v>0</v>
      </c>
      <c r="Q37" s="76">
        <f t="shared" si="11"/>
        <v>922.49999999999989</v>
      </c>
      <c r="R37" s="76">
        <f t="shared" si="12"/>
        <v>0</v>
      </c>
      <c r="S37" s="76">
        <f t="shared" si="12"/>
        <v>0.43911</v>
      </c>
      <c r="T37" s="76">
        <f t="shared" si="12"/>
        <v>0</v>
      </c>
      <c r="U37" s="76">
        <f t="shared" si="12"/>
        <v>0</v>
      </c>
      <c r="AB37" s="58"/>
      <c r="AC37" s="58"/>
      <c r="AD37" s="58"/>
      <c r="AE37" s="58"/>
      <c r="AF37" s="58"/>
      <c r="AG37" s="58"/>
      <c r="AH37" s="58"/>
      <c r="AI37" s="58"/>
    </row>
    <row r="38" spans="1:35" s="71" customFormat="1" x14ac:dyDescent="0.25">
      <c r="A38" s="13" t="str">
        <f>J8</f>
        <v>11a</v>
      </c>
      <c r="B38" s="15">
        <v>225</v>
      </c>
      <c r="C38" s="76">
        <f t="shared" si="6"/>
        <v>243.90899999999996</v>
      </c>
      <c r="D38" s="76">
        <f t="shared" si="7"/>
        <v>34.068773699999994</v>
      </c>
      <c r="E38" s="76">
        <f t="shared" si="8"/>
        <v>4.4464499999999996</v>
      </c>
      <c r="F38" s="76">
        <f t="shared" si="9"/>
        <v>26.735747399999997</v>
      </c>
      <c r="G38" s="76">
        <f t="shared" si="10"/>
        <v>6.4943999999999988E-2</v>
      </c>
      <c r="H38" s="76">
        <f t="shared" si="10"/>
        <v>6.0884999999999998</v>
      </c>
      <c r="I38" s="76">
        <f t="shared" si="10"/>
        <v>1.5239699999999996</v>
      </c>
      <c r="J38" s="76">
        <f t="shared" si="10"/>
        <v>7.7489999999999989E-3</v>
      </c>
      <c r="K38" s="76">
        <f t="shared" si="10"/>
        <v>1.1439E-2</v>
      </c>
      <c r="L38" s="76">
        <f t="shared" si="10"/>
        <v>1.77858</v>
      </c>
      <c r="M38" s="76">
        <f t="shared" si="10"/>
        <v>0.29778299999999996</v>
      </c>
      <c r="N38" s="76">
        <f t="shared" si="10"/>
        <v>102.58199999999999</v>
      </c>
      <c r="O38" s="76">
        <f t="shared" si="10"/>
        <v>14723.099999999999</v>
      </c>
      <c r="P38" s="76">
        <f t="shared" si="10"/>
        <v>0</v>
      </c>
      <c r="Q38" s="76">
        <f t="shared" si="11"/>
        <v>922.49999999999989</v>
      </c>
      <c r="R38" s="76">
        <f t="shared" si="12"/>
        <v>0</v>
      </c>
      <c r="S38" s="76">
        <f t="shared" si="12"/>
        <v>0.43911</v>
      </c>
      <c r="T38" s="76">
        <f t="shared" si="12"/>
        <v>0</v>
      </c>
      <c r="U38" s="76">
        <f t="shared" si="12"/>
        <v>0</v>
      </c>
      <c r="AB38" s="58"/>
      <c r="AC38" s="58"/>
      <c r="AD38" s="58"/>
      <c r="AE38" s="58"/>
      <c r="AF38" s="58"/>
      <c r="AG38" s="58"/>
      <c r="AH38" s="58"/>
      <c r="AI38" s="58"/>
    </row>
    <row r="39" spans="1:35" s="71" customFormat="1" x14ac:dyDescent="0.25">
      <c r="A39" s="13" t="str">
        <f>K8</f>
        <v>11b</v>
      </c>
      <c r="B39" s="15">
        <v>225</v>
      </c>
      <c r="C39" s="76">
        <f t="shared" si="6"/>
        <v>243.90899999999996</v>
      </c>
      <c r="D39" s="76">
        <f t="shared" si="7"/>
        <v>34.068773699999994</v>
      </c>
      <c r="E39" s="76">
        <f t="shared" si="8"/>
        <v>4.4464499999999996</v>
      </c>
      <c r="F39" s="76">
        <f t="shared" si="9"/>
        <v>26.735747399999997</v>
      </c>
      <c r="G39" s="76">
        <f t="shared" si="10"/>
        <v>6.4943999999999988E-2</v>
      </c>
      <c r="H39" s="76">
        <f t="shared" si="10"/>
        <v>6.0884999999999998</v>
      </c>
      <c r="I39" s="76">
        <f t="shared" si="10"/>
        <v>1.5239699999999996</v>
      </c>
      <c r="J39" s="76">
        <f t="shared" si="10"/>
        <v>7.7489999999999989E-3</v>
      </c>
      <c r="K39" s="76">
        <f t="shared" si="10"/>
        <v>1.1439E-2</v>
      </c>
      <c r="L39" s="76">
        <f t="shared" si="10"/>
        <v>1.77858</v>
      </c>
      <c r="M39" s="76">
        <f t="shared" si="10"/>
        <v>0.29778299999999996</v>
      </c>
      <c r="N39" s="76">
        <f t="shared" si="10"/>
        <v>102.58199999999999</v>
      </c>
      <c r="O39" s="76">
        <f t="shared" si="10"/>
        <v>14723.099999999999</v>
      </c>
      <c r="P39" s="76">
        <f t="shared" si="10"/>
        <v>0</v>
      </c>
      <c r="Q39" s="76">
        <f t="shared" si="11"/>
        <v>922.49999999999989</v>
      </c>
      <c r="R39" s="76">
        <f t="shared" si="12"/>
        <v>0</v>
      </c>
      <c r="S39" s="76">
        <f t="shared" si="12"/>
        <v>0.43911</v>
      </c>
      <c r="T39" s="76">
        <f t="shared" si="12"/>
        <v>0</v>
      </c>
      <c r="U39" s="76">
        <f t="shared" si="12"/>
        <v>0</v>
      </c>
      <c r="AB39" s="58"/>
      <c r="AC39" s="58"/>
      <c r="AD39" s="58"/>
      <c r="AE39" s="58"/>
      <c r="AF39" s="58"/>
      <c r="AG39" s="58"/>
      <c r="AH39" s="58"/>
      <c r="AI39" s="58"/>
    </row>
    <row r="40" spans="1:35" s="71" customFormat="1" x14ac:dyDescent="0.25">
      <c r="A40" s="13">
        <f>L8</f>
        <v>12</v>
      </c>
      <c r="B40" s="15">
        <v>225</v>
      </c>
      <c r="C40" s="76">
        <f t="shared" si="6"/>
        <v>243.90899999999996</v>
      </c>
      <c r="D40" s="76">
        <f t="shared" si="7"/>
        <v>34.068773699999994</v>
      </c>
      <c r="E40" s="76">
        <f t="shared" si="8"/>
        <v>4.4464499999999996</v>
      </c>
      <c r="F40" s="76">
        <f t="shared" si="9"/>
        <v>26.735747399999997</v>
      </c>
      <c r="G40" s="76">
        <f t="shared" si="10"/>
        <v>6.4943999999999988E-2</v>
      </c>
      <c r="H40" s="76">
        <f t="shared" si="10"/>
        <v>6.0884999999999998</v>
      </c>
      <c r="I40" s="76">
        <f t="shared" si="10"/>
        <v>1.5239699999999996</v>
      </c>
      <c r="J40" s="76">
        <f t="shared" si="10"/>
        <v>7.7489999999999989E-3</v>
      </c>
      <c r="K40" s="76">
        <f t="shared" si="10"/>
        <v>1.1439E-2</v>
      </c>
      <c r="L40" s="76">
        <f t="shared" si="10"/>
        <v>1.77858</v>
      </c>
      <c r="M40" s="76">
        <f t="shared" si="10"/>
        <v>0.29778299999999996</v>
      </c>
      <c r="N40" s="76">
        <f t="shared" si="10"/>
        <v>102.58199999999999</v>
      </c>
      <c r="O40" s="76">
        <f t="shared" si="10"/>
        <v>14723.099999999999</v>
      </c>
      <c r="P40" s="76">
        <f t="shared" si="10"/>
        <v>0</v>
      </c>
      <c r="Q40" s="76">
        <f t="shared" si="11"/>
        <v>922.49999999999989</v>
      </c>
      <c r="R40" s="76">
        <f t="shared" si="12"/>
        <v>0</v>
      </c>
      <c r="S40" s="76">
        <f t="shared" si="12"/>
        <v>0.43911</v>
      </c>
      <c r="T40" s="76">
        <f t="shared" si="12"/>
        <v>0</v>
      </c>
      <c r="U40" s="76">
        <f t="shared" si="12"/>
        <v>0</v>
      </c>
      <c r="AB40" s="58"/>
      <c r="AC40" s="58"/>
      <c r="AD40" s="58"/>
      <c r="AE40" s="58"/>
      <c r="AF40" s="58"/>
      <c r="AG40" s="58"/>
      <c r="AH40" s="58"/>
      <c r="AI40" s="58"/>
    </row>
    <row r="41" spans="1:35" s="71" customFormat="1" x14ac:dyDescent="0.25">
      <c r="A41" s="13">
        <f>M8</f>
        <v>13</v>
      </c>
      <c r="B41" s="15">
        <v>225</v>
      </c>
      <c r="C41" s="76">
        <f t="shared" si="6"/>
        <v>243.90899999999996</v>
      </c>
      <c r="D41" s="76">
        <f t="shared" si="7"/>
        <v>34.068773699999994</v>
      </c>
      <c r="E41" s="76">
        <f t="shared" si="8"/>
        <v>4.4464499999999996</v>
      </c>
      <c r="F41" s="76">
        <f t="shared" si="9"/>
        <v>26.735747399999997</v>
      </c>
      <c r="G41" s="76">
        <f t="shared" si="10"/>
        <v>6.4943999999999988E-2</v>
      </c>
      <c r="H41" s="76">
        <f t="shared" si="10"/>
        <v>6.0884999999999998</v>
      </c>
      <c r="I41" s="76">
        <f t="shared" si="10"/>
        <v>1.5239699999999996</v>
      </c>
      <c r="J41" s="76">
        <f t="shared" si="10"/>
        <v>7.7489999999999989E-3</v>
      </c>
      <c r="K41" s="76">
        <f t="shared" si="10"/>
        <v>1.1439E-2</v>
      </c>
      <c r="L41" s="76">
        <f t="shared" si="10"/>
        <v>1.77858</v>
      </c>
      <c r="M41" s="76">
        <f t="shared" si="10"/>
        <v>0.29778299999999996</v>
      </c>
      <c r="N41" s="76">
        <f t="shared" si="10"/>
        <v>102.58199999999999</v>
      </c>
      <c r="O41" s="76">
        <f t="shared" si="10"/>
        <v>14723.099999999999</v>
      </c>
      <c r="P41" s="76">
        <f t="shared" si="10"/>
        <v>0</v>
      </c>
      <c r="Q41" s="76">
        <f t="shared" si="11"/>
        <v>922.49999999999989</v>
      </c>
      <c r="R41" s="76">
        <f t="shared" si="12"/>
        <v>0</v>
      </c>
      <c r="S41" s="76">
        <f t="shared" si="12"/>
        <v>0.43911</v>
      </c>
      <c r="T41" s="76">
        <f t="shared" si="12"/>
        <v>0</v>
      </c>
      <c r="U41" s="76">
        <f t="shared" si="12"/>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0"/>
        <v>0</v>
      </c>
      <c r="H50" s="96">
        <f t="shared" si="10"/>
        <v>0</v>
      </c>
      <c r="I50" s="96">
        <f t="shared" si="10"/>
        <v>0</v>
      </c>
      <c r="J50" s="96">
        <f t="shared" si="10"/>
        <v>0</v>
      </c>
      <c r="K50" s="96">
        <f t="shared" si="10"/>
        <v>0</v>
      </c>
      <c r="L50" s="96">
        <f t="shared" si="10"/>
        <v>0</v>
      </c>
      <c r="M50" s="96">
        <f t="shared" si="10"/>
        <v>0</v>
      </c>
      <c r="N50" s="96">
        <f t="shared" si="10"/>
        <v>0</v>
      </c>
      <c r="O50" s="96">
        <f t="shared" si="10"/>
        <v>0</v>
      </c>
      <c r="P50" s="96">
        <f t="shared" si="10"/>
        <v>0</v>
      </c>
      <c r="Q50" s="96">
        <f t="shared" si="11"/>
        <v>0</v>
      </c>
      <c r="R50" s="96">
        <f t="shared" si="12"/>
        <v>0</v>
      </c>
      <c r="S50" s="96">
        <f t="shared" si="12"/>
        <v>0</v>
      </c>
      <c r="T50" s="96">
        <f t="shared" si="12"/>
        <v>0</v>
      </c>
      <c r="U50" s="96">
        <f t="shared" si="12"/>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09" t="s">
        <v>133</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225</v>
      </c>
      <c r="C62" s="76">
        <f>B32</f>
        <v>225</v>
      </c>
      <c r="D62" s="76">
        <f>B33</f>
        <v>225</v>
      </c>
      <c r="E62" s="76">
        <f>B34</f>
        <v>225</v>
      </c>
      <c r="F62" s="76">
        <f>B35</f>
        <v>225</v>
      </c>
      <c r="G62" s="76">
        <f>B36</f>
        <v>225</v>
      </c>
      <c r="H62" s="76">
        <f>B37</f>
        <v>225</v>
      </c>
      <c r="I62" s="76">
        <f>B38</f>
        <v>225</v>
      </c>
      <c r="J62" s="76">
        <f>B39</f>
        <v>225</v>
      </c>
      <c r="K62" s="76">
        <f>B40</f>
        <v>225</v>
      </c>
      <c r="L62" s="76">
        <f>B41</f>
        <v>225</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PhzbFgLGFSSZvjlzzVCO6AHwfXxB9rX/UQBxN6+4TsFm4z+UDBCNouO2m+t3tsqEg/6Vw9PowdlTYX4nlP6Bqw==" saltValue="x3uLChsC5j75k3cB/FvqQw=="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293" priority="43" operator="equal">
      <formula>"DECREASE"</formula>
    </cfRule>
    <cfRule type="cellIs" dxfId="292" priority="44" operator="equal">
      <formula>"INCREASE"</formula>
    </cfRule>
  </conditionalFormatting>
  <conditionalFormatting sqref="B62:U66 B31:B50">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lessThan">
      <formula>5</formula>
    </cfRule>
  </conditionalFormatting>
  <conditionalFormatting sqref="I2">
    <cfRule type="cellIs" dxfId="270" priority="10" operator="greaterThan">
      <formula>5000.1</formula>
    </cfRule>
  </conditionalFormatting>
  <conditionalFormatting sqref="I3">
    <cfRule type="cellIs" dxfId="269" priority="9" operator="greaterThan">
      <formula>4.1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D1" zoomScale="90" zoomScaleNormal="90" workbookViewId="0">
      <selection activeCell="B48" sqref="B4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'DCWW ALWEN'!C1:D1</f>
        <v>PAN-021010</v>
      </c>
      <c r="D1" s="142"/>
      <c r="E1" s="92" t="s">
        <v>45</v>
      </c>
      <c r="F1" s="38">
        <f>'DCWW ALWEN'!F1</f>
        <v>49.8</v>
      </c>
      <c r="G1" s="124" t="s">
        <v>43</v>
      </c>
      <c r="H1" s="125"/>
      <c r="I1" s="95">
        <v>5.8</v>
      </c>
      <c r="J1" s="128" t="s">
        <v>154</v>
      </c>
      <c r="K1" s="128"/>
      <c r="L1" s="95">
        <v>268</v>
      </c>
      <c r="AB1" s="18"/>
      <c r="AC1" s="18"/>
      <c r="AD1" s="29" t="s">
        <v>127</v>
      </c>
      <c r="AE1" s="17"/>
      <c r="AF1" s="17"/>
      <c r="AG1" s="18"/>
      <c r="AH1" s="18"/>
      <c r="AI1" s="39" t="s">
        <v>79</v>
      </c>
      <c r="AJ1" s="40" t="s">
        <v>94</v>
      </c>
      <c r="AK1" s="41" t="s">
        <v>95</v>
      </c>
      <c r="AL1" s="42" t="s">
        <v>126</v>
      </c>
      <c r="AM1" s="42" t="s">
        <v>132</v>
      </c>
      <c r="AN1" s="42" t="s">
        <v>112</v>
      </c>
    </row>
    <row r="2" spans="1:41" x14ac:dyDescent="0.2">
      <c r="A2" s="128" t="s">
        <v>87</v>
      </c>
      <c r="B2" s="128"/>
      <c r="C2" s="143" t="str">
        <f>'DCWW ALWEN'!C2:D2</f>
        <v>EPR/ GP3792SK</v>
      </c>
      <c r="D2" s="144"/>
      <c r="E2" s="92" t="s">
        <v>109</v>
      </c>
      <c r="F2" s="116" t="s">
        <v>164</v>
      </c>
      <c r="G2" s="126" t="s">
        <v>110</v>
      </c>
      <c r="H2" s="127"/>
      <c r="I2" s="95"/>
      <c r="J2" s="128" t="s">
        <v>155</v>
      </c>
      <c r="K2" s="128"/>
      <c r="L2" s="119">
        <v>7100</v>
      </c>
      <c r="AB2" s="29" t="s">
        <v>56</v>
      </c>
      <c r="AC2" s="17"/>
      <c r="AD2" s="29" t="s">
        <v>70</v>
      </c>
      <c r="AE2" s="17"/>
      <c r="AF2" s="17"/>
      <c r="AG2" s="43" t="s">
        <v>76</v>
      </c>
      <c r="AH2" s="18"/>
      <c r="AI2" s="44" t="s">
        <v>127</v>
      </c>
      <c r="AJ2" s="45">
        <v>0</v>
      </c>
      <c r="AK2" s="46">
        <v>0</v>
      </c>
      <c r="AL2" s="10">
        <v>0</v>
      </c>
      <c r="AM2" s="11">
        <v>0</v>
      </c>
      <c r="AN2" s="11">
        <v>0</v>
      </c>
    </row>
    <row r="3" spans="1:41" x14ac:dyDescent="0.2">
      <c r="A3" s="124" t="s">
        <v>42</v>
      </c>
      <c r="B3" s="125"/>
      <c r="C3" s="143" t="str">
        <f>'DCWW ALWEN'!C3:D3</f>
        <v>ByProduct recovery LIMITED.</v>
      </c>
      <c r="D3" s="144"/>
      <c r="E3" s="92" t="s">
        <v>108</v>
      </c>
      <c r="F3" s="30" t="s">
        <v>77</v>
      </c>
      <c r="G3" s="124" t="s">
        <v>111</v>
      </c>
      <c r="H3" s="125"/>
      <c r="I3" s="95"/>
      <c r="J3" s="124" t="s">
        <v>156</v>
      </c>
      <c r="K3" s="125"/>
      <c r="L3" s="95">
        <f>(L1/L2)*100</f>
        <v>3.774647887323944</v>
      </c>
      <c r="AB3" s="29" t="s">
        <v>57</v>
      </c>
      <c r="AC3" s="17"/>
      <c r="AD3" s="29" t="s">
        <v>71</v>
      </c>
      <c r="AE3" s="17"/>
      <c r="AF3" s="17"/>
      <c r="AG3" s="43" t="s">
        <v>77</v>
      </c>
      <c r="AH3" s="18"/>
      <c r="AI3" s="47" t="s">
        <v>114</v>
      </c>
      <c r="AJ3" s="48">
        <v>1.7</v>
      </c>
      <c r="AK3" s="49">
        <v>6</v>
      </c>
      <c r="AL3" s="50">
        <v>1</v>
      </c>
      <c r="AM3" s="11">
        <v>6.2</v>
      </c>
      <c r="AN3" s="11" t="s">
        <v>113</v>
      </c>
    </row>
    <row r="4" spans="1:41" ht="51" x14ac:dyDescent="0.2">
      <c r="A4" s="128" t="s">
        <v>0</v>
      </c>
      <c r="B4" s="128"/>
      <c r="C4" s="141" t="str">
        <f>'DCWW ALWEN'!C4:D4</f>
        <v>Meas Truan Farm ,Llanelidan, LL15 2RN</v>
      </c>
      <c r="D4" s="142"/>
      <c r="E4" s="93" t="s">
        <v>1</v>
      </c>
      <c r="F4" s="117" t="s">
        <v>165</v>
      </c>
      <c r="G4" s="124"/>
      <c r="H4" s="125"/>
      <c r="I4" s="38"/>
      <c r="J4" s="124"/>
      <c r="K4" s="125"/>
      <c r="L4" s="95"/>
      <c r="AB4" s="29" t="s">
        <v>52</v>
      </c>
      <c r="AC4" s="17"/>
      <c r="AD4" s="51" t="s">
        <v>72</v>
      </c>
      <c r="AE4" s="17"/>
      <c r="AF4" s="17"/>
      <c r="AG4" s="43" t="s">
        <v>78</v>
      </c>
      <c r="AH4" s="18"/>
      <c r="AI4" s="52" t="s">
        <v>125</v>
      </c>
      <c r="AJ4" s="53">
        <v>7</v>
      </c>
      <c r="AK4" s="54">
        <v>10.5</v>
      </c>
      <c r="AL4" s="11">
        <v>2</v>
      </c>
      <c r="AM4" s="11">
        <v>6.7</v>
      </c>
      <c r="AN4" s="11" t="s">
        <v>136</v>
      </c>
    </row>
    <row r="5" spans="1:41" x14ac:dyDescent="0.2">
      <c r="A5" s="128" t="s">
        <v>47</v>
      </c>
      <c r="B5" s="128"/>
      <c r="C5" s="141" t="str">
        <f>'DCWW ALWEN'!C5:D5</f>
        <v>Owen Clee</v>
      </c>
      <c r="D5" s="142"/>
      <c r="E5" s="92"/>
      <c r="F5" s="38"/>
      <c r="G5" s="124"/>
      <c r="H5" s="125"/>
      <c r="I5" s="38"/>
      <c r="J5" s="124"/>
      <c r="K5" s="125"/>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7"/>
    </row>
    <row r="8" spans="1:41" x14ac:dyDescent="0.2">
      <c r="A8" s="128" t="s">
        <v>2</v>
      </c>
      <c r="B8" s="128"/>
      <c r="C8" s="59">
        <f>'DCWW ALWEN'!C8</f>
        <v>2</v>
      </c>
      <c r="D8" s="59">
        <f>'DCWW ALWEN'!D8</f>
        <v>3</v>
      </c>
      <c r="E8" s="59">
        <f>'DCWW ALWEN'!E8</f>
        <v>5</v>
      </c>
      <c r="F8" s="59">
        <f>'DCWW ALWEN'!F8</f>
        <v>6</v>
      </c>
      <c r="G8" s="59">
        <f>'DCWW ALWEN'!G8</f>
        <v>7</v>
      </c>
      <c r="H8" s="59">
        <f>'DCWW ALWEN'!H8</f>
        <v>8</v>
      </c>
      <c r="I8" s="59">
        <f>'DCWW ALWEN'!I8</f>
        <v>10</v>
      </c>
      <c r="J8" s="59" t="str">
        <f>'DCWW ALWEN'!J8</f>
        <v>11a</v>
      </c>
      <c r="K8" s="59" t="str">
        <f>'DCWW ALWEN'!K8</f>
        <v>11b</v>
      </c>
      <c r="L8" s="59">
        <f>'DCWW ALWEN'!L8</f>
        <v>12</v>
      </c>
      <c r="M8" s="59">
        <f>'DCWW ALWEN'!M8</f>
        <v>13</v>
      </c>
      <c r="N8" s="59">
        <f>'DCWW ALWEN'!N8</f>
        <v>0</v>
      </c>
      <c r="O8" s="59">
        <f>'DCWW ALWEN'!O8</f>
        <v>0</v>
      </c>
      <c r="P8" s="59">
        <f>'DCWW ALWEN'!P8</f>
        <v>0</v>
      </c>
      <c r="Q8" s="59">
        <f>'DCWW ALWEN'!Q8</f>
        <v>0</v>
      </c>
      <c r="R8" s="59">
        <f>'DCWW ALWEN'!R8</f>
        <v>0</v>
      </c>
      <c r="S8" s="59">
        <f>'DCWW ALWEN'!S8</f>
        <v>0</v>
      </c>
      <c r="T8" s="59">
        <f>'DCWW ALWEN'!T8</f>
        <v>0</v>
      </c>
      <c r="U8" s="59">
        <f>'DCWW ALWEN'!U8</f>
        <v>0</v>
      </c>
      <c r="V8" s="59">
        <f>'DCWW ALWEN'!V8</f>
        <v>0</v>
      </c>
      <c r="AB8" s="60"/>
      <c r="AC8" s="60"/>
      <c r="AD8" s="18"/>
      <c r="AE8" s="17" t="s">
        <v>140</v>
      </c>
      <c r="AF8" s="17"/>
      <c r="AG8" s="18"/>
      <c r="AH8" s="18"/>
      <c r="AI8" s="52" t="s">
        <v>105</v>
      </c>
      <c r="AJ8" s="61">
        <v>1.4</v>
      </c>
      <c r="AK8" s="54">
        <v>4.4000000000000004</v>
      </c>
      <c r="AL8" s="11">
        <v>6</v>
      </c>
      <c r="AM8" s="11">
        <v>6.7</v>
      </c>
      <c r="AN8" s="11" t="s">
        <v>136</v>
      </c>
      <c r="AO8" s="78"/>
    </row>
    <row r="9" spans="1:41" x14ac:dyDescent="0.2">
      <c r="A9" s="128" t="s">
        <v>3</v>
      </c>
      <c r="B9" s="128"/>
      <c r="C9" s="59" t="str">
        <f>'DCWW ALWEN'!C9</f>
        <v>Moderate</v>
      </c>
      <c r="D9" s="59" t="str">
        <f>'DCWW ALWEN'!D9</f>
        <v>Moderate</v>
      </c>
      <c r="E9" s="59" t="str">
        <f>'DCWW ALWEN'!E9</f>
        <v>Moderate</v>
      </c>
      <c r="F9" s="59" t="str">
        <f>'DCWW ALWEN'!F9</f>
        <v>Moderate</v>
      </c>
      <c r="G9" s="59" t="str">
        <f>'DCWW ALWEN'!G9</f>
        <v>Moderate</v>
      </c>
      <c r="H9" s="59" t="str">
        <f>'DCWW ALWEN'!H9</f>
        <v>Moderate</v>
      </c>
      <c r="I9" s="59" t="str">
        <f>'DCWW ALWEN'!I9</f>
        <v>Moderate</v>
      </c>
      <c r="J9" s="59" t="str">
        <f>'DCWW ALWEN'!J9</f>
        <v>Moderate</v>
      </c>
      <c r="K9" s="59" t="str">
        <f>'DCWW ALWEN'!K9</f>
        <v>Moderate</v>
      </c>
      <c r="L9" s="59" t="str">
        <f>'DCWW ALWEN'!L9</f>
        <v>Moderate</v>
      </c>
      <c r="M9" s="59" t="str">
        <f>'DCWW ALWEN'!M9</f>
        <v>Moderate</v>
      </c>
      <c r="N9" s="59">
        <f>'DCWW ALWEN'!N9</f>
        <v>0</v>
      </c>
      <c r="O9" s="59">
        <f>'DCWW ALWEN'!O9</f>
        <v>0</v>
      </c>
      <c r="P9" s="59">
        <f>'DCWW ALWEN'!P9</f>
        <v>0</v>
      </c>
      <c r="Q9" s="59">
        <f>'DCWW ALWEN'!Q9</f>
        <v>0</v>
      </c>
      <c r="R9" s="59">
        <f>'DCWW ALWEN'!R9</f>
        <v>0</v>
      </c>
      <c r="S9" s="59">
        <f>'DCWW ALWEN'!S9</f>
        <v>0</v>
      </c>
      <c r="T9" s="59">
        <f>'DCWW ALWEN'!T9</f>
        <v>0</v>
      </c>
      <c r="U9" s="59">
        <f>'DCWW ALWEN'!U9</f>
        <v>0</v>
      </c>
      <c r="V9" s="59">
        <f>'DCWW ALWEN'!V9</f>
        <v>0</v>
      </c>
      <c r="AB9" s="17"/>
      <c r="AC9" s="17"/>
      <c r="AD9" s="29" t="s">
        <v>138</v>
      </c>
      <c r="AE9" s="29">
        <v>4.5</v>
      </c>
      <c r="AF9" s="17"/>
      <c r="AG9" s="18"/>
      <c r="AH9" s="18"/>
      <c r="AI9" s="62" t="s">
        <v>103</v>
      </c>
      <c r="AJ9" s="63">
        <v>0.7</v>
      </c>
      <c r="AK9" s="64">
        <v>4</v>
      </c>
      <c r="AL9" s="28">
        <v>7</v>
      </c>
      <c r="AM9" s="11">
        <v>6.7</v>
      </c>
      <c r="AN9" s="11" t="s">
        <v>136</v>
      </c>
      <c r="AO9" s="97"/>
    </row>
    <row r="10" spans="1:41" x14ac:dyDescent="0.2">
      <c r="A10" s="128" t="s">
        <v>4</v>
      </c>
      <c r="B10" s="128"/>
      <c r="C10" s="59">
        <f>'DCWW ALWEN'!C10</f>
        <v>6.5</v>
      </c>
      <c r="D10" s="59">
        <f>'DCWW ALWEN'!D10</f>
        <v>6.9</v>
      </c>
      <c r="E10" s="59">
        <f>'DCWW ALWEN'!E10</f>
        <v>7</v>
      </c>
      <c r="F10" s="59">
        <f>'DCWW ALWEN'!F10</f>
        <v>6.8</v>
      </c>
      <c r="G10" s="59">
        <f>'DCWW ALWEN'!G10</f>
        <v>6.9</v>
      </c>
      <c r="H10" s="59">
        <f>'DCWW ALWEN'!H10</f>
        <v>6.8</v>
      </c>
      <c r="I10" s="59">
        <f>'DCWW ALWEN'!I10</f>
        <v>7.3</v>
      </c>
      <c r="J10" s="59">
        <f>'DCWW ALWEN'!J10</f>
        <v>7.1</v>
      </c>
      <c r="K10" s="59">
        <f>'DCWW ALWEN'!K10</f>
        <v>7.4</v>
      </c>
      <c r="L10" s="59">
        <f>'DCWW ALWEN'!L10</f>
        <v>7.2</v>
      </c>
      <c r="M10" s="59">
        <f>'DCWW ALWEN'!M10</f>
        <v>7.1</v>
      </c>
      <c r="N10" s="59">
        <f>'DCWW ALWEN'!N10</f>
        <v>0</v>
      </c>
      <c r="O10" s="59">
        <f>'DCWW ALWEN'!O10</f>
        <v>0</v>
      </c>
      <c r="P10" s="59">
        <f>'DCWW ALWEN'!P10</f>
        <v>0</v>
      </c>
      <c r="Q10" s="59">
        <f>'DCWW ALWEN'!Q10</f>
        <v>0</v>
      </c>
      <c r="R10" s="59">
        <f>'DCWW ALWEN'!R10</f>
        <v>0</v>
      </c>
      <c r="S10" s="59">
        <f>'DCWW ALWEN'!S10</f>
        <v>0</v>
      </c>
      <c r="T10" s="59">
        <f>'DCWW ALWEN'!T10</f>
        <v>0</v>
      </c>
      <c r="U10" s="59">
        <f>'DCWW ALWEN'!U10</f>
        <v>0</v>
      </c>
      <c r="V10" s="59">
        <f>'DCWW ALWEN'!V10</f>
        <v>0</v>
      </c>
      <c r="AB10" s="17"/>
      <c r="AC10" s="17"/>
      <c r="AD10" s="29" t="s">
        <v>141</v>
      </c>
      <c r="AE10" s="29">
        <v>5</v>
      </c>
      <c r="AF10" s="17"/>
      <c r="AG10" s="18"/>
      <c r="AH10" s="18"/>
      <c r="AI10" s="52" t="s">
        <v>97</v>
      </c>
      <c r="AJ10" s="53">
        <v>9</v>
      </c>
      <c r="AK10" s="54">
        <v>16.5</v>
      </c>
      <c r="AL10" s="11">
        <v>8</v>
      </c>
      <c r="AM10" s="11">
        <v>6.7</v>
      </c>
      <c r="AN10" s="11" t="s">
        <v>136</v>
      </c>
    </row>
    <row r="11" spans="1:41" x14ac:dyDescent="0.2">
      <c r="A11" s="128" t="s">
        <v>5</v>
      </c>
      <c r="B11" s="128"/>
      <c r="C11" s="59">
        <f>'DCWW ALWEN'!C11</f>
        <v>5</v>
      </c>
      <c r="D11" s="59">
        <f>'DCWW ALWEN'!D11</f>
        <v>4</v>
      </c>
      <c r="E11" s="59">
        <f>'DCWW ALWEN'!E11</f>
        <v>4</v>
      </c>
      <c r="F11" s="59">
        <f>'DCWW ALWEN'!F11</f>
        <v>2</v>
      </c>
      <c r="G11" s="59">
        <f>'DCWW ALWEN'!G11</f>
        <v>1</v>
      </c>
      <c r="H11" s="59">
        <f>'DCWW ALWEN'!H11</f>
        <v>3</v>
      </c>
      <c r="I11" s="59">
        <f>'DCWW ALWEN'!I11</f>
        <v>4</v>
      </c>
      <c r="J11" s="59">
        <f>'DCWW ALWEN'!J11</f>
        <v>4</v>
      </c>
      <c r="K11" s="59">
        <f>'DCWW ALWEN'!K11</f>
        <v>4</v>
      </c>
      <c r="L11" s="59">
        <f>'DCWW ALWEN'!L11</f>
        <v>3</v>
      </c>
      <c r="M11" s="59">
        <f>'DCWW ALWEN'!M11</f>
        <v>2</v>
      </c>
      <c r="N11" s="59">
        <f>'DCWW ALWEN'!N11</f>
        <v>0</v>
      </c>
      <c r="O11" s="59">
        <f>'DCWW ALWEN'!O11</f>
        <v>0</v>
      </c>
      <c r="P11" s="59">
        <f>'DCWW ALWEN'!P11</f>
        <v>0</v>
      </c>
      <c r="Q11" s="59">
        <f>'DCWW ALWEN'!Q11</f>
        <v>0</v>
      </c>
      <c r="R11" s="59">
        <f>'DCWW ALWEN'!R11</f>
        <v>0</v>
      </c>
      <c r="S11" s="59">
        <f>'DCWW ALWEN'!S11</f>
        <v>0</v>
      </c>
      <c r="T11" s="59">
        <f>'DCWW ALWEN'!T11</f>
        <v>0</v>
      </c>
      <c r="U11" s="59">
        <f>'DCWW ALWEN'!U11</f>
        <v>0</v>
      </c>
      <c r="V11" s="59">
        <f>'DCWW ALWEN'!V11</f>
        <v>0</v>
      </c>
      <c r="AB11" s="17"/>
      <c r="AC11" s="17"/>
      <c r="AD11" s="51" t="s">
        <v>142</v>
      </c>
      <c r="AE11" s="29">
        <v>6</v>
      </c>
      <c r="AF11" s="17"/>
      <c r="AG11" s="18"/>
      <c r="AH11" s="18"/>
      <c r="AI11" s="52" t="s">
        <v>123</v>
      </c>
      <c r="AJ11" s="53">
        <v>15</v>
      </c>
      <c r="AK11" s="54">
        <v>17.5</v>
      </c>
      <c r="AL11" s="11">
        <v>9</v>
      </c>
      <c r="AM11" s="11">
        <v>7</v>
      </c>
      <c r="AN11" s="11" t="s">
        <v>136</v>
      </c>
    </row>
    <row r="12" spans="1:41" x14ac:dyDescent="0.2">
      <c r="A12" s="128" t="s">
        <v>6</v>
      </c>
      <c r="B12" s="128"/>
      <c r="C12" s="59">
        <f>'DCWW ALWEN'!C12</f>
        <v>3</v>
      </c>
      <c r="D12" s="59">
        <f>'DCWW ALWEN'!D12</f>
        <v>3</v>
      </c>
      <c r="E12" s="59">
        <f>'DCWW ALWEN'!E12</f>
        <v>3</v>
      </c>
      <c r="F12" s="59">
        <f>'DCWW ALWEN'!F12</f>
        <v>3</v>
      </c>
      <c r="G12" s="59">
        <f>'DCWW ALWEN'!G12</f>
        <v>3</v>
      </c>
      <c r="H12" s="59">
        <f>'DCWW ALWEN'!H12</f>
        <v>1</v>
      </c>
      <c r="I12" s="59">
        <f>'DCWW ALWEN'!I12</f>
        <v>2</v>
      </c>
      <c r="J12" s="59">
        <f>'DCWW ALWEN'!J12</f>
        <v>2</v>
      </c>
      <c r="K12" s="59">
        <f>'DCWW ALWEN'!K12</f>
        <v>3</v>
      </c>
      <c r="L12" s="59">
        <f>'DCWW ALWEN'!L12</f>
        <v>3</v>
      </c>
      <c r="M12" s="59">
        <f>'DCWW ALWEN'!M12</f>
        <v>3</v>
      </c>
      <c r="N12" s="59">
        <f>'DCWW ALWEN'!N12</f>
        <v>0</v>
      </c>
      <c r="O12" s="59">
        <f>'DCWW ALWEN'!O12</f>
        <v>0</v>
      </c>
      <c r="P12" s="59">
        <f>'DCWW ALWEN'!P12</f>
        <v>0</v>
      </c>
      <c r="Q12" s="59">
        <f>'DCWW ALWEN'!Q12</f>
        <v>0</v>
      </c>
      <c r="R12" s="59">
        <f>'DCWW ALWEN'!R12</f>
        <v>0</v>
      </c>
      <c r="S12" s="59">
        <f>'DCWW ALWEN'!S12</f>
        <v>0</v>
      </c>
      <c r="T12" s="59">
        <f>'DCWW ALWEN'!T12</f>
        <v>0</v>
      </c>
      <c r="U12" s="59">
        <f>'DCWW ALWEN'!U12</f>
        <v>0</v>
      </c>
      <c r="V12" s="59">
        <f>'DCWW ALWEN'!V12</f>
        <v>0</v>
      </c>
      <c r="AB12" s="17"/>
      <c r="AC12" s="17"/>
      <c r="AD12" s="51" t="s">
        <v>143</v>
      </c>
      <c r="AE12" s="29">
        <v>7.5</v>
      </c>
      <c r="AF12" s="17"/>
      <c r="AG12" s="18"/>
      <c r="AH12" s="18"/>
      <c r="AI12" s="52" t="s">
        <v>122</v>
      </c>
      <c r="AJ12" s="53">
        <v>14</v>
      </c>
      <c r="AK12" s="54">
        <v>11</v>
      </c>
      <c r="AL12" s="11">
        <v>10</v>
      </c>
      <c r="AM12" s="11">
        <v>7</v>
      </c>
      <c r="AN12" s="11" t="s">
        <v>136</v>
      </c>
    </row>
    <row r="13" spans="1:41" x14ac:dyDescent="0.2">
      <c r="A13" s="128" t="s">
        <v>7</v>
      </c>
      <c r="B13" s="128"/>
      <c r="C13" s="59">
        <f>'DCWW ALWEN'!C13</f>
        <v>3</v>
      </c>
      <c r="D13" s="59">
        <f>'DCWW ALWEN'!D13</f>
        <v>2</v>
      </c>
      <c r="E13" s="59">
        <f>'DCWW ALWEN'!E13</f>
        <v>2</v>
      </c>
      <c r="F13" s="59">
        <f>'DCWW ALWEN'!F13</f>
        <v>1</v>
      </c>
      <c r="G13" s="59">
        <f>'DCWW ALWEN'!G13</f>
        <v>2</v>
      </c>
      <c r="H13" s="59">
        <f>'DCWW ALWEN'!H13</f>
        <v>2</v>
      </c>
      <c r="I13" s="59">
        <f>'DCWW ALWEN'!I13</f>
        <v>2</v>
      </c>
      <c r="J13" s="59">
        <f>'DCWW ALWEN'!J13</f>
        <v>2</v>
      </c>
      <c r="K13" s="59">
        <f>'DCWW ALWEN'!K13</f>
        <v>2</v>
      </c>
      <c r="L13" s="59">
        <f>'DCWW ALWEN'!L13</f>
        <v>2</v>
      </c>
      <c r="M13" s="59">
        <f>'DCWW ALWEN'!M13</f>
        <v>2</v>
      </c>
      <c r="N13" s="59">
        <f>'DCWW ALWEN'!N13</f>
        <v>0</v>
      </c>
      <c r="O13" s="59">
        <f>'DCWW ALWEN'!O13</f>
        <v>0</v>
      </c>
      <c r="P13" s="59">
        <f>'DCWW ALWEN'!P13</f>
        <v>0</v>
      </c>
      <c r="Q13" s="59">
        <f>'DCWW ALWEN'!Q13</f>
        <v>0</v>
      </c>
      <c r="R13" s="59">
        <f>'DCWW ALWEN'!R13</f>
        <v>0</v>
      </c>
      <c r="S13" s="59">
        <f>'DCWW ALWEN'!S13</f>
        <v>0</v>
      </c>
      <c r="T13" s="59">
        <f>'DCWW ALWEN'!T13</f>
        <v>0</v>
      </c>
      <c r="U13" s="59">
        <f>'DCWW ALWEN'!U13</f>
        <v>0</v>
      </c>
      <c r="V13" s="59">
        <f>'DCWW ALWEN'!V13</f>
        <v>0</v>
      </c>
      <c r="AB13" s="17"/>
      <c r="AC13" s="17"/>
      <c r="AD13" s="51" t="s">
        <v>144</v>
      </c>
      <c r="AE13" s="29">
        <v>12</v>
      </c>
      <c r="AF13" s="17"/>
      <c r="AG13" s="18"/>
      <c r="AH13" s="18"/>
      <c r="AI13" s="52" t="s">
        <v>121</v>
      </c>
      <c r="AJ13" s="53">
        <v>1.9</v>
      </c>
      <c r="AK13" s="54">
        <v>7.5</v>
      </c>
      <c r="AL13" s="11">
        <v>11</v>
      </c>
      <c r="AM13" s="11">
        <v>6.7</v>
      </c>
      <c r="AN13" s="11" t="s">
        <v>136</v>
      </c>
    </row>
    <row r="14" spans="1:41" x14ac:dyDescent="0.2">
      <c r="A14" s="137" t="s">
        <v>8</v>
      </c>
      <c r="B14" s="137"/>
      <c r="C14" s="100" t="str">
        <f>'DCWW ALWEN'!C14</f>
        <v xml:space="preserve">Grass Silage (25% DM) </v>
      </c>
      <c r="D14" s="100" t="str">
        <f>'DCWW ALWEN'!D14</f>
        <v xml:space="preserve">Grass Silage (25% DM) </v>
      </c>
      <c r="E14" s="100" t="str">
        <f>'DCWW ALWEN'!E14</f>
        <v xml:space="preserve">Grass Silage (25% DM) </v>
      </c>
      <c r="F14" s="100" t="str">
        <f>'DCWW ALWEN'!F14</f>
        <v xml:space="preserve">Grass Silage (25% DM) </v>
      </c>
      <c r="G14" s="100" t="str">
        <f>'DCWW ALWEN'!G14</f>
        <v xml:space="preserve">Grass Silage (25% DM) </v>
      </c>
      <c r="H14" s="100" t="str">
        <f>'DCWW ALWEN'!H14</f>
        <v xml:space="preserve">Grass Silage (25% DM) </v>
      </c>
      <c r="I14" s="100" t="str">
        <f>'DCWW ALWEN'!I14</f>
        <v xml:space="preserve">Grass Silage (25% DM) </v>
      </c>
      <c r="J14" s="100" t="str">
        <f>'DCWW ALWEN'!J14</f>
        <v xml:space="preserve">Grass Silage (25% DM) </v>
      </c>
      <c r="K14" s="100" t="str">
        <f>'DCWW ALWEN'!K14</f>
        <v xml:space="preserve">Grass Silage (25% DM) </v>
      </c>
      <c r="L14" s="100" t="str">
        <f>'DCWW ALWEN'!L14</f>
        <v xml:space="preserve">Grass Silage (25% DM) </v>
      </c>
      <c r="M14" s="100" t="str">
        <f>'DCWW ALWEN'!M14</f>
        <v xml:space="preserve">Grass Silage (25% DM) </v>
      </c>
      <c r="N14" s="100">
        <f>'DCWW ALWEN'!N14</f>
        <v>0</v>
      </c>
      <c r="O14" s="100">
        <f>'DCWW ALWEN'!O14</f>
        <v>0</v>
      </c>
      <c r="P14" s="100">
        <f>'DCWW ALWEN'!P14</f>
        <v>0</v>
      </c>
      <c r="Q14" s="100">
        <f>'DCWW ALWEN'!Q14</f>
        <v>0</v>
      </c>
      <c r="R14" s="100">
        <f>'DCWW ALWEN'!R14</f>
        <v>0</v>
      </c>
      <c r="S14" s="100">
        <f>'DCWW ALWEN'!S14</f>
        <v>0</v>
      </c>
      <c r="T14" s="100">
        <f>'DCWW ALWEN'!T14</f>
        <v>0</v>
      </c>
      <c r="U14" s="100">
        <f>'DCWW ALWEN'!U14</f>
        <v>0</v>
      </c>
      <c r="V14" s="100">
        <f>'DCWW ALWEN'!V14</f>
        <v>0</v>
      </c>
      <c r="AD14" s="29" t="s">
        <v>139</v>
      </c>
      <c r="AE14" s="29">
        <v>6</v>
      </c>
      <c r="AI14" s="52" t="s">
        <v>120</v>
      </c>
      <c r="AJ14" s="53">
        <v>0.8</v>
      </c>
      <c r="AK14" s="54">
        <v>1.7</v>
      </c>
      <c r="AL14" s="11">
        <v>12</v>
      </c>
      <c r="AM14" s="11">
        <v>6.7</v>
      </c>
      <c r="AN14" s="11" t="s">
        <v>136</v>
      </c>
    </row>
    <row r="15" spans="1:41" x14ac:dyDescent="0.2">
      <c r="A15" s="136" t="s">
        <v>9</v>
      </c>
      <c r="B15" s="136"/>
      <c r="C15" s="59">
        <f>'DCWW ALWEN'!C15</f>
        <v>38</v>
      </c>
      <c r="D15" s="59">
        <f>'DCWW ALWEN'!D15</f>
        <v>38</v>
      </c>
      <c r="E15" s="59">
        <f>'DCWW ALWEN'!E15</f>
        <v>38</v>
      </c>
      <c r="F15" s="59">
        <f>'DCWW ALWEN'!F15</f>
        <v>38</v>
      </c>
      <c r="G15" s="59">
        <f>'DCWW ALWEN'!G15</f>
        <v>38</v>
      </c>
      <c r="H15" s="59">
        <f>'DCWW ALWEN'!H15</f>
        <v>38</v>
      </c>
      <c r="I15" s="59">
        <f>'DCWW ALWEN'!I15</f>
        <v>38</v>
      </c>
      <c r="J15" s="59">
        <f>'DCWW ALWEN'!J15</f>
        <v>38</v>
      </c>
      <c r="K15" s="59">
        <f>'DCWW ALWEN'!K15</f>
        <v>38</v>
      </c>
      <c r="L15" s="59">
        <f>'DCWW ALWEN'!L15</f>
        <v>38</v>
      </c>
      <c r="M15" s="59">
        <f>'DCWW ALWEN'!M15</f>
        <v>38</v>
      </c>
      <c r="N15" s="59">
        <f>'DCWW ALWEN'!N15</f>
        <v>0</v>
      </c>
      <c r="O15" s="59">
        <f>'DCWW ALWEN'!O15</f>
        <v>0</v>
      </c>
      <c r="P15" s="59">
        <f>'DCWW ALWEN'!P15</f>
        <v>0</v>
      </c>
      <c r="Q15" s="59">
        <f>'DCWW ALWEN'!Q15</f>
        <v>0</v>
      </c>
      <c r="R15" s="59">
        <f>'DCWW ALWEN'!R15</f>
        <v>0</v>
      </c>
      <c r="S15" s="59">
        <f>'DCWW ALWEN'!S15</f>
        <v>0</v>
      </c>
      <c r="T15" s="59">
        <f>'DCWW ALWEN'!T15</f>
        <v>0</v>
      </c>
      <c r="U15" s="59">
        <f>'DCWW ALWEN'!U15</f>
        <v>0</v>
      </c>
      <c r="V15" s="59">
        <f>'DCWW ALWEN'!V15</f>
        <v>0</v>
      </c>
      <c r="AD15" s="29" t="s">
        <v>145</v>
      </c>
      <c r="AE15" s="29">
        <v>7</v>
      </c>
      <c r="AI15" s="52" t="s">
        <v>101</v>
      </c>
      <c r="AJ15" s="61">
        <v>1.8</v>
      </c>
      <c r="AK15" s="54">
        <v>5.4</v>
      </c>
      <c r="AL15" s="11">
        <v>13</v>
      </c>
      <c r="AM15" s="11">
        <v>6.7</v>
      </c>
      <c r="AN15" s="11" t="s">
        <v>136</v>
      </c>
    </row>
    <row r="16" spans="1:41" ht="13.5" thickBot="1" x14ac:dyDescent="0.25">
      <c r="A16" s="138" t="s">
        <v>44</v>
      </c>
      <c r="B16" s="138"/>
      <c r="C16" s="101" t="str">
        <f>'DCWW ALWEN'!C16</f>
        <v>Medium/Clay</v>
      </c>
      <c r="D16" s="101" t="str">
        <f>'DCWW ALWEN'!D16</f>
        <v>Medium/Clay</v>
      </c>
      <c r="E16" s="101" t="str">
        <f>'DCWW ALWEN'!E16</f>
        <v>Medium/Clay</v>
      </c>
      <c r="F16" s="101" t="str">
        <f>'DCWW ALWEN'!F16</f>
        <v>Medium/Clay</v>
      </c>
      <c r="G16" s="101" t="str">
        <f>'DCWW ALWEN'!G16</f>
        <v>Medium/Clay</v>
      </c>
      <c r="H16" s="101" t="str">
        <f>'DCWW ALWEN'!H16</f>
        <v>Medium/Clay</v>
      </c>
      <c r="I16" s="101" t="str">
        <f>'DCWW ALWEN'!I16</f>
        <v>Medium/Clay</v>
      </c>
      <c r="J16" s="101" t="str">
        <f>'DCWW ALWEN'!J16</f>
        <v>Medium/Clay</v>
      </c>
      <c r="K16" s="101" t="str">
        <f>'DCWW ALWEN'!K16</f>
        <v>Medium/Clay</v>
      </c>
      <c r="L16" s="101" t="str">
        <f>'DCWW ALWEN'!L16</f>
        <v>Medium/Clay</v>
      </c>
      <c r="M16" s="101" t="str">
        <f>'DCWW ALWEN'!M16</f>
        <v>Medium/Clay</v>
      </c>
      <c r="N16" s="101">
        <f>'DCWW ALWEN'!N16</f>
        <v>0</v>
      </c>
      <c r="O16" s="101">
        <f>'DCWW ALWEN'!O16</f>
        <v>0</v>
      </c>
      <c r="P16" s="101">
        <f>'DCWW ALWEN'!P16</f>
        <v>0</v>
      </c>
      <c r="Q16" s="101">
        <f>'DCWW ALWEN'!Q16</f>
        <v>0</v>
      </c>
      <c r="R16" s="101">
        <f>'DCWW ALWEN'!R16</f>
        <v>0</v>
      </c>
      <c r="S16" s="101">
        <f>'DCWW ALWEN'!S16</f>
        <v>0</v>
      </c>
      <c r="T16" s="101">
        <f>'DCWW ALWEN'!T16</f>
        <v>0</v>
      </c>
      <c r="U16" s="101">
        <f>'DCWW ALWEN'!U16</f>
        <v>0</v>
      </c>
      <c r="V16" s="101">
        <f>'DCWW ALWEN'!V16</f>
        <v>0</v>
      </c>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2.0022194500000001</v>
      </c>
      <c r="D18" s="16">
        <f>$D32</f>
        <v>2.0022194500000001</v>
      </c>
      <c r="E18" s="16">
        <f>$D33</f>
        <v>2.0022194500000001</v>
      </c>
      <c r="F18" s="16">
        <f>$D34</f>
        <v>2.0022194500000001</v>
      </c>
      <c r="G18" s="16">
        <f>$D35</f>
        <v>2.0022194500000001</v>
      </c>
      <c r="H18" s="16">
        <f>$D36</f>
        <v>2.0022194500000001</v>
      </c>
      <c r="I18" s="16">
        <f>$D37</f>
        <v>2.0022194500000001</v>
      </c>
      <c r="J18" s="16">
        <f>$D38</f>
        <v>2.0022194500000001</v>
      </c>
      <c r="K18" s="16">
        <f>$D39</f>
        <v>2.0022194500000001</v>
      </c>
      <c r="L18" s="16">
        <f>$D40</f>
        <v>2.0022194500000001</v>
      </c>
      <c r="M18" s="16">
        <f>$D41</f>
        <v>2.0022194500000001</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-62.597780549999996</v>
      </c>
      <c r="D19" s="16">
        <f t="shared" ref="D19:V19" si="1">D18-D17</f>
        <v>-62.597780549999996</v>
      </c>
      <c r="E19" s="16">
        <f t="shared" si="1"/>
        <v>-62.597780549999996</v>
      </c>
      <c r="F19" s="16">
        <f t="shared" si="1"/>
        <v>-62.597780549999996</v>
      </c>
      <c r="G19" s="16">
        <f t="shared" si="1"/>
        <v>-62.597780549999996</v>
      </c>
      <c r="H19" s="16">
        <f t="shared" si="1"/>
        <v>-62.597780549999996</v>
      </c>
      <c r="I19" s="16">
        <f t="shared" si="1"/>
        <v>-62.597780549999996</v>
      </c>
      <c r="J19" s="16">
        <f t="shared" si="1"/>
        <v>-62.597780549999996</v>
      </c>
      <c r="K19" s="16">
        <f t="shared" si="1"/>
        <v>-62.597780549999996</v>
      </c>
      <c r="L19" s="16">
        <f t="shared" si="1"/>
        <v>-62.597780549999996</v>
      </c>
      <c r="M19" s="16">
        <f t="shared" si="1"/>
        <v>-62.597780549999996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1.3676750000000004</v>
      </c>
      <c r="D22" s="16">
        <f>$E32</f>
        <v>1.3676750000000004</v>
      </c>
      <c r="E22" s="16">
        <f>$E33</f>
        <v>1.3676750000000004</v>
      </c>
      <c r="F22" s="16">
        <f>$E34</f>
        <v>1.3676750000000004</v>
      </c>
      <c r="G22" s="16">
        <f>$E35</f>
        <v>1.3676750000000004</v>
      </c>
      <c r="H22" s="16">
        <f>$E36</f>
        <v>1.3676750000000004</v>
      </c>
      <c r="I22" s="16">
        <f>$E37</f>
        <v>1.3676750000000004</v>
      </c>
      <c r="J22" s="16">
        <f>$E38</f>
        <v>1.3676750000000004</v>
      </c>
      <c r="K22" s="16">
        <f>$E39</f>
        <v>1.3676750000000004</v>
      </c>
      <c r="L22" s="16">
        <f>$E40</f>
        <v>1.3676750000000004</v>
      </c>
      <c r="M22" s="16">
        <f>$E41</f>
        <v>1.3676750000000004</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-226.63232500000001</v>
      </c>
      <c r="D23" s="16">
        <f t="shared" ref="D23:V23" si="3">D22-D21</f>
        <v>-226.63232500000001</v>
      </c>
      <c r="E23" s="16">
        <f t="shared" si="3"/>
        <v>-226.63232500000001</v>
      </c>
      <c r="F23" s="16">
        <f t="shared" si="3"/>
        <v>-226.63232500000001</v>
      </c>
      <c r="G23" s="16">
        <f t="shared" si="3"/>
        <v>-226.63232500000001</v>
      </c>
      <c r="H23" s="16">
        <f t="shared" si="3"/>
        <v>-226.63232500000001</v>
      </c>
      <c r="I23" s="16">
        <f t="shared" si="3"/>
        <v>-226.63232500000001</v>
      </c>
      <c r="J23" s="16">
        <f t="shared" si="3"/>
        <v>-226.63232500000001</v>
      </c>
      <c r="K23" s="16">
        <f t="shared" si="3"/>
        <v>-226.63232500000001</v>
      </c>
      <c r="L23" s="16">
        <f t="shared" si="3"/>
        <v>-226.63232500000001</v>
      </c>
      <c r="M23" s="16">
        <f t="shared" si="3"/>
        <v>-226.63232500000001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c r="S27" s="105" t="s">
        <v>55</v>
      </c>
      <c r="T27" s="105"/>
      <c r="U27" s="105"/>
    </row>
    <row r="28" spans="1:40" s="56" customFormat="1" x14ac:dyDescent="0.25">
      <c r="A28" s="106"/>
      <c r="B28" s="23">
        <v>2.27</v>
      </c>
      <c r="C28" s="15">
        <v>0.71</v>
      </c>
      <c r="D28" s="15">
        <v>1.54E-2</v>
      </c>
      <c r="E28" s="15">
        <v>0.02</v>
      </c>
      <c r="F28" s="15">
        <v>384</v>
      </c>
      <c r="G28" s="15">
        <v>5.12</v>
      </c>
      <c r="H28" s="15">
        <v>187</v>
      </c>
      <c r="I28" s="15">
        <v>26.7</v>
      </c>
      <c r="J28" s="15">
        <v>0.41</v>
      </c>
      <c r="K28" s="15">
        <v>0.89</v>
      </c>
      <c r="L28" s="15">
        <v>63.1</v>
      </c>
      <c r="M28" s="15">
        <v>7.38</v>
      </c>
      <c r="N28" s="15">
        <v>2700</v>
      </c>
      <c r="O28" s="15">
        <v>455000</v>
      </c>
      <c r="P28" s="15"/>
      <c r="Q28" s="15">
        <v>4620</v>
      </c>
      <c r="R28" s="15"/>
      <c r="S28" s="15">
        <v>13.6</v>
      </c>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250</v>
      </c>
      <c r="C31" s="76">
        <f>IF(C$27="%w/w SAR",((C$28*10)*$B31),IF(C$27="%w/w DM",(((C$28*10)*($B$28/100))*$B31),IF(C$27="kg/t SAR",(C$28*$B31),IF(C$27="kg/t DM",((C$28*($B$28/100))*$B31),IF(C$27="mg/kg SAR",((C$28*0.001)*$B31),IF(C$27="mg/kg DM",(((C$28*0.001)*($B$28/100))*$B31),0))))))</f>
        <v>40.292500000000004</v>
      </c>
      <c r="D31" s="76">
        <f>(IF(D$27="%w/w SAR",((D$28*10)*$B31),IF(D$27="%w/w DM",(((D$28*10)*($B$28/100))*$B31),IF(D$27="kg/t SAR",(D$28*$B31),IF(D$27="kg/t DM",((D$28*($B$28/100))*$B31),IF(D$27="mg/kg SAR",((D$28*0.001)*$B31),IF(D$27="mg/kg DM",(((D$28*0.001)*($B$28/100))*$B31),"0")))))))*2.291</f>
        <v>2.0022194500000001</v>
      </c>
      <c r="E31" s="76">
        <f>(IF(E$27="%w/w SAR",((E$28*10)*$B31),IF(E$27="%w/w DM",(((E$28*10)*($B$28/100))*$B31),IF(E$27="kg/t SAR",(E$28*$B31),IF(E$27="kg/t DM",((E$28*($B$28/100))*$B31),IF(E$27="mg/kg SAR",((E$28*0.001)*$B31),IF(E$27="mg/kg DM",(((E$28*0.001)*($B$28/100))*$B31),"0")))))))*1.205</f>
        <v>1.3676750000000004</v>
      </c>
      <c r="F31" s="76">
        <f>(IF(F$27="%w/w SAR",((F$28*10)*$B31),IF(F$27="%w/w DM",(((F$28*10)*($B$28/100))*$B31),IF(F$27="kg/t SAR",(F$28*$B31),IF(F$27="kg/t DM",((F$28*($B$28/100))*$B31),IF(F$27="mg/kg SAR",((F$28*0.001)*$B31),IF(F$27="mg/kg DM",(((F$28*0.001)*($B$28/100))*$B31),"0")))))))*1.658</f>
        <v>3.6131136000000001</v>
      </c>
      <c r="G31" s="76">
        <f t="shared" ref="G31:P46" si="5">IF(G$27="%w/w SAR",((G$28*10)*$B31),IF(G$27="%w/w DM",(((G$28*10)*($B$28/100))*$B31),IF(G$27="kg/t SAR",(G$28*$B31),IF(G$27="kg/t DM",((G$28*($B$28/100))*$B31),IF(G$27="mg/kg SAR",((G$28*0.001)*$B31),IF(G$27="mg/kg DM",(((G$28*0.001)*($B$28/100))*$B31),0))))))</f>
        <v>2.9056000000000005E-2</v>
      </c>
      <c r="H31" s="76">
        <f t="shared" si="5"/>
        <v>1.0612250000000001</v>
      </c>
      <c r="I31" s="76">
        <f t="shared" si="5"/>
        <v>0.15152250000000003</v>
      </c>
      <c r="J31" s="76">
        <f t="shared" si="5"/>
        <v>2.3267500000000003E-3</v>
      </c>
      <c r="K31" s="76">
        <f t="shared" si="5"/>
        <v>5.0507500000000006E-3</v>
      </c>
      <c r="L31" s="76">
        <f t="shared" si="5"/>
        <v>0.35809250000000004</v>
      </c>
      <c r="M31" s="76">
        <f t="shared" si="5"/>
        <v>4.1881500000000002E-2</v>
      </c>
      <c r="N31" s="76">
        <f t="shared" si="5"/>
        <v>15.322500000000003</v>
      </c>
      <c r="O31" s="76">
        <f t="shared" si="5"/>
        <v>2582.125</v>
      </c>
      <c r="P31" s="76">
        <f t="shared" si="5"/>
        <v>0</v>
      </c>
      <c r="Q31" s="76">
        <f>(IF(Q$27="%w/w SAR",((Q$28*10)*$B31),IF(Q$27="%w/w DM",(((Q$28*10)*($B$28/100))*$B31),IF(Q$27="kg/t SAR",(Q$28*$B31),IF(Q$27="kg/t DM",((Q$28*($B$28/100))*$B31),IF(Q$27="mg/kg SAR",((Q$28*0.001)*$B31),IF(Q$27="mg/kg DM",(((Q$28*0.001)*($B$28/100))*$B31),0)))))))*2.5</f>
        <v>65.546250000000001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7.7179999999999999E-2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250</v>
      </c>
      <c r="C32" s="76">
        <f t="shared" ref="C32:C50" si="6">IF(C$27="%w/w SAR",((C$28*10)*$B32),IF(C$27="%w/w DM",(((C$28*10)*($B$28/100))*$B32),IF(C$27="kg/t SAR",(C$28*$B32),IF(C$27="kg/t DM",((C$28*($B$28/100))*$B32),IF(C$27="mg/kg SAR",((C$28*0.001)*$B32),IF(C$27="mg/kg DM",(((C$28*0.001)*($B$28/100))*$B32),0))))))</f>
        <v>40.292500000000004</v>
      </c>
      <c r="D32" s="76">
        <f t="shared" ref="D32:D50" si="7">(IF(D$27="%w/w SAR",((D$28*10)*$B32),IF(D$27="%w/w DM",(((D$28*10)*($B$28/100))*$B32),IF(D$27="kg/t SAR",(D$28*$B32),IF(D$27="kg/t DM",((D$28*($B$28/100))*$B32),IF(D$27="mg/kg SAR",((D$28*0.001)*$B32),IF(D$27="mg/kg DM",(((D$28*0.001)*($B$28/100))*$B32),"0")))))))*2.291</f>
        <v>2.0022194500000001</v>
      </c>
      <c r="E32" s="76">
        <f t="shared" ref="E32:E50" si="8">(IF(E$27="%w/w SAR",((E$28*10)*$B32),IF(E$27="%w/w DM",(((E$28*10)*($B$28/100))*$B32),IF(E$27="kg/t SAR",(E$28*$B32),IF(E$27="kg/t DM",((E$28*($B$28/100))*$B32),IF(E$27="mg/kg SAR",((E$28*0.001)*$B32),IF(E$27="mg/kg DM",(((E$28*0.001)*($B$28/100))*$B32),"0")))))))*1.205</f>
        <v>1.3676750000000004</v>
      </c>
      <c r="F32" s="76">
        <f t="shared" ref="F32:F50" si="9">(IF(F$27="%w/w SAR",((F$28*10)*$B32),IF(F$27="%w/w DM",(((F$28*10)*($B$28/100))*$B32),IF(F$27="kg/t SAR",(F$28*$B32),IF(F$27="kg/t DM",((F$28*($B$28/100))*$B32),IF(F$27="mg/kg SAR",((F$28*0.001)*$B32),IF(F$27="mg/kg DM",(((F$28*0.001)*($B$28/100))*$B32),"0")))))))*1.658</f>
        <v>3.6131136000000001</v>
      </c>
      <c r="G32" s="76">
        <f t="shared" si="5"/>
        <v>2.9056000000000005E-2</v>
      </c>
      <c r="H32" s="76">
        <f t="shared" si="5"/>
        <v>1.0612250000000001</v>
      </c>
      <c r="I32" s="76">
        <f t="shared" si="5"/>
        <v>0.15152250000000003</v>
      </c>
      <c r="J32" s="76">
        <f t="shared" si="5"/>
        <v>2.3267500000000003E-3</v>
      </c>
      <c r="K32" s="76">
        <f t="shared" si="5"/>
        <v>5.0507500000000006E-3</v>
      </c>
      <c r="L32" s="76">
        <f t="shared" si="5"/>
        <v>0.35809250000000004</v>
      </c>
      <c r="M32" s="76">
        <f t="shared" si="5"/>
        <v>4.1881500000000002E-2</v>
      </c>
      <c r="N32" s="76">
        <f t="shared" si="5"/>
        <v>15.322500000000003</v>
      </c>
      <c r="O32" s="76">
        <f t="shared" si="5"/>
        <v>2582.125</v>
      </c>
      <c r="P32" s="76">
        <f t="shared" si="5"/>
        <v>0</v>
      </c>
      <c r="Q32" s="76">
        <f t="shared" ref="Q32:Q50" si="10">(IF(Q$27="%w/w SAR",((Q$28*10)*$B32),IF(Q$27="%w/w DM",(((Q$28*10)*($B$28/100))*$B32),IF(Q$27="kg/t SAR",(Q$28*$B32),IF(Q$27="kg/t DM",((Q$28*($B$28/100))*$B32),IF(Q$27="mg/kg SAR",((Q$28*0.001)*$B32),IF(Q$27="mg/kg DM",(((Q$28*0.001)*($B$28/100))*$B32),0)))))))*2.5</f>
        <v>65.546250000000001</v>
      </c>
      <c r="R32" s="76">
        <f t="shared" ref="R32:U50" si="11">IF(R$27="%w/w SAR",((R$28*10)*$B32),IF(R$27="%w/w DM",(((R$28*10)*($B$28/100))*$B32),IF(R$27="kg/t SAR",(R$28*$B32),IF(R$27="kg/t DM",((R$28*($B$28/100))*$B32),IF(R$27="mg/kg SAR",((R$28*0.001)*$B32),IF(R$27="mg/kg DM",(((R$28*0.001)*($B$28/100))*$B32),0))))))</f>
        <v>0</v>
      </c>
      <c r="S32" s="76">
        <f t="shared" si="11"/>
        <v>7.7179999999999999E-2</v>
      </c>
      <c r="T32" s="76">
        <f t="shared" si="11"/>
        <v>0</v>
      </c>
      <c r="U32" s="76">
        <f t="shared" si="11"/>
        <v>0</v>
      </c>
      <c r="AB32" s="58"/>
      <c r="AC32" s="58"/>
      <c r="AD32" s="58"/>
      <c r="AE32" s="58"/>
      <c r="AF32" s="58"/>
      <c r="AG32" s="58"/>
      <c r="AH32" s="58"/>
      <c r="AI32" s="58"/>
    </row>
    <row r="33" spans="1:35" s="71" customFormat="1" x14ac:dyDescent="0.25">
      <c r="A33" s="13">
        <f>E8</f>
        <v>5</v>
      </c>
      <c r="B33" s="15">
        <v>250</v>
      </c>
      <c r="C33" s="76">
        <f t="shared" si="6"/>
        <v>40.292500000000004</v>
      </c>
      <c r="D33" s="76">
        <f t="shared" si="7"/>
        <v>2.0022194500000001</v>
      </c>
      <c r="E33" s="76">
        <f t="shared" si="8"/>
        <v>1.3676750000000004</v>
      </c>
      <c r="F33" s="76">
        <f t="shared" si="9"/>
        <v>3.6131136000000001</v>
      </c>
      <c r="G33" s="76">
        <f t="shared" si="5"/>
        <v>2.9056000000000005E-2</v>
      </c>
      <c r="H33" s="76">
        <f t="shared" si="5"/>
        <v>1.0612250000000001</v>
      </c>
      <c r="I33" s="76">
        <f t="shared" si="5"/>
        <v>0.15152250000000003</v>
      </c>
      <c r="J33" s="76">
        <f t="shared" si="5"/>
        <v>2.3267500000000003E-3</v>
      </c>
      <c r="K33" s="76">
        <f t="shared" si="5"/>
        <v>5.0507500000000006E-3</v>
      </c>
      <c r="L33" s="76">
        <f t="shared" si="5"/>
        <v>0.35809250000000004</v>
      </c>
      <c r="M33" s="76">
        <f t="shared" si="5"/>
        <v>4.1881500000000002E-2</v>
      </c>
      <c r="N33" s="76">
        <f t="shared" si="5"/>
        <v>15.322500000000003</v>
      </c>
      <c r="O33" s="76">
        <f t="shared" si="5"/>
        <v>2582.125</v>
      </c>
      <c r="P33" s="76">
        <f t="shared" si="5"/>
        <v>0</v>
      </c>
      <c r="Q33" s="76">
        <f t="shared" si="10"/>
        <v>65.546250000000001</v>
      </c>
      <c r="R33" s="76">
        <f t="shared" si="11"/>
        <v>0</v>
      </c>
      <c r="S33" s="76">
        <f t="shared" si="11"/>
        <v>7.7179999999999999E-2</v>
      </c>
      <c r="T33" s="76">
        <f t="shared" si="11"/>
        <v>0</v>
      </c>
      <c r="U33" s="76">
        <f t="shared" si="11"/>
        <v>0</v>
      </c>
      <c r="AB33" s="58"/>
      <c r="AC33" s="58"/>
      <c r="AD33" s="58"/>
      <c r="AE33" s="58"/>
      <c r="AF33" s="58"/>
      <c r="AG33" s="58"/>
      <c r="AH33" s="58"/>
      <c r="AI33" s="58"/>
    </row>
    <row r="34" spans="1:35" s="71" customFormat="1" x14ac:dyDescent="0.25">
      <c r="A34" s="13">
        <f>F8</f>
        <v>6</v>
      </c>
      <c r="B34" s="15">
        <v>250</v>
      </c>
      <c r="C34" s="76">
        <f t="shared" si="6"/>
        <v>40.292500000000004</v>
      </c>
      <c r="D34" s="76">
        <f t="shared" si="7"/>
        <v>2.0022194500000001</v>
      </c>
      <c r="E34" s="76">
        <f t="shared" si="8"/>
        <v>1.3676750000000004</v>
      </c>
      <c r="F34" s="76">
        <f t="shared" si="9"/>
        <v>3.6131136000000001</v>
      </c>
      <c r="G34" s="76">
        <f t="shared" si="5"/>
        <v>2.9056000000000005E-2</v>
      </c>
      <c r="H34" s="76">
        <f t="shared" si="5"/>
        <v>1.0612250000000001</v>
      </c>
      <c r="I34" s="76">
        <f t="shared" si="5"/>
        <v>0.15152250000000003</v>
      </c>
      <c r="J34" s="76">
        <f t="shared" si="5"/>
        <v>2.3267500000000003E-3</v>
      </c>
      <c r="K34" s="76">
        <f t="shared" si="5"/>
        <v>5.0507500000000006E-3</v>
      </c>
      <c r="L34" s="76">
        <f t="shared" si="5"/>
        <v>0.35809250000000004</v>
      </c>
      <c r="M34" s="76">
        <f t="shared" si="5"/>
        <v>4.1881500000000002E-2</v>
      </c>
      <c r="N34" s="76">
        <f t="shared" si="5"/>
        <v>15.322500000000003</v>
      </c>
      <c r="O34" s="76">
        <f t="shared" si="5"/>
        <v>2582.125</v>
      </c>
      <c r="P34" s="76">
        <f t="shared" si="5"/>
        <v>0</v>
      </c>
      <c r="Q34" s="76">
        <f t="shared" si="10"/>
        <v>65.546250000000001</v>
      </c>
      <c r="R34" s="76">
        <f t="shared" si="11"/>
        <v>0</v>
      </c>
      <c r="S34" s="76">
        <f t="shared" si="11"/>
        <v>7.7179999999999999E-2</v>
      </c>
      <c r="T34" s="76">
        <f t="shared" si="11"/>
        <v>0</v>
      </c>
      <c r="U34" s="76">
        <f t="shared" si="11"/>
        <v>0</v>
      </c>
      <c r="AB34" s="58"/>
      <c r="AC34" s="58"/>
      <c r="AD34" s="58"/>
      <c r="AE34" s="58"/>
      <c r="AF34" s="58"/>
      <c r="AG34" s="58"/>
      <c r="AH34" s="58"/>
      <c r="AI34" s="58"/>
    </row>
    <row r="35" spans="1:35" s="71" customFormat="1" x14ac:dyDescent="0.25">
      <c r="A35" s="13">
        <f>G8</f>
        <v>7</v>
      </c>
      <c r="B35" s="15">
        <v>250</v>
      </c>
      <c r="C35" s="76">
        <f t="shared" si="6"/>
        <v>40.292500000000004</v>
      </c>
      <c r="D35" s="76">
        <f t="shared" si="7"/>
        <v>2.0022194500000001</v>
      </c>
      <c r="E35" s="76">
        <f t="shared" si="8"/>
        <v>1.3676750000000004</v>
      </c>
      <c r="F35" s="76">
        <f t="shared" si="9"/>
        <v>3.6131136000000001</v>
      </c>
      <c r="G35" s="76">
        <f t="shared" si="5"/>
        <v>2.9056000000000005E-2</v>
      </c>
      <c r="H35" s="76">
        <f t="shared" si="5"/>
        <v>1.0612250000000001</v>
      </c>
      <c r="I35" s="76">
        <f t="shared" si="5"/>
        <v>0.15152250000000003</v>
      </c>
      <c r="J35" s="76">
        <f t="shared" si="5"/>
        <v>2.3267500000000003E-3</v>
      </c>
      <c r="K35" s="76">
        <f t="shared" si="5"/>
        <v>5.0507500000000006E-3</v>
      </c>
      <c r="L35" s="76">
        <f t="shared" si="5"/>
        <v>0.35809250000000004</v>
      </c>
      <c r="M35" s="76">
        <f t="shared" si="5"/>
        <v>4.1881500000000002E-2</v>
      </c>
      <c r="N35" s="76">
        <f t="shared" si="5"/>
        <v>15.322500000000003</v>
      </c>
      <c r="O35" s="76">
        <f t="shared" si="5"/>
        <v>2582.125</v>
      </c>
      <c r="P35" s="76">
        <f t="shared" si="5"/>
        <v>0</v>
      </c>
      <c r="Q35" s="76">
        <f t="shared" si="10"/>
        <v>65.546250000000001</v>
      </c>
      <c r="R35" s="76">
        <f t="shared" si="11"/>
        <v>0</v>
      </c>
      <c r="S35" s="76">
        <f t="shared" si="11"/>
        <v>7.7179999999999999E-2</v>
      </c>
      <c r="T35" s="76">
        <f t="shared" si="11"/>
        <v>0</v>
      </c>
      <c r="U35" s="76">
        <f t="shared" si="11"/>
        <v>0</v>
      </c>
      <c r="AB35" s="58"/>
      <c r="AC35" s="58"/>
      <c r="AD35" s="58"/>
      <c r="AE35" s="58"/>
      <c r="AF35" s="58"/>
      <c r="AG35" s="58"/>
      <c r="AH35" s="58"/>
      <c r="AI35" s="58"/>
    </row>
    <row r="36" spans="1:35" s="71" customFormat="1" x14ac:dyDescent="0.25">
      <c r="A36" s="13">
        <f>H8</f>
        <v>8</v>
      </c>
      <c r="B36" s="15">
        <v>250</v>
      </c>
      <c r="C36" s="76">
        <f t="shared" si="6"/>
        <v>40.292500000000004</v>
      </c>
      <c r="D36" s="76">
        <f t="shared" si="7"/>
        <v>2.0022194500000001</v>
      </c>
      <c r="E36" s="76">
        <f t="shared" si="8"/>
        <v>1.3676750000000004</v>
      </c>
      <c r="F36" s="76">
        <f t="shared" si="9"/>
        <v>3.6131136000000001</v>
      </c>
      <c r="G36" s="76">
        <f t="shared" si="5"/>
        <v>2.9056000000000005E-2</v>
      </c>
      <c r="H36" s="76">
        <f t="shared" si="5"/>
        <v>1.0612250000000001</v>
      </c>
      <c r="I36" s="76">
        <f t="shared" si="5"/>
        <v>0.15152250000000003</v>
      </c>
      <c r="J36" s="76">
        <f t="shared" si="5"/>
        <v>2.3267500000000003E-3</v>
      </c>
      <c r="K36" s="76">
        <f t="shared" si="5"/>
        <v>5.0507500000000006E-3</v>
      </c>
      <c r="L36" s="76">
        <f t="shared" si="5"/>
        <v>0.35809250000000004</v>
      </c>
      <c r="M36" s="76">
        <f t="shared" si="5"/>
        <v>4.1881500000000002E-2</v>
      </c>
      <c r="N36" s="76">
        <f t="shared" si="5"/>
        <v>15.322500000000003</v>
      </c>
      <c r="O36" s="76">
        <f t="shared" si="5"/>
        <v>2582.125</v>
      </c>
      <c r="P36" s="76">
        <f t="shared" si="5"/>
        <v>0</v>
      </c>
      <c r="Q36" s="76">
        <f t="shared" si="10"/>
        <v>65.546250000000001</v>
      </c>
      <c r="R36" s="76">
        <f t="shared" si="11"/>
        <v>0</v>
      </c>
      <c r="S36" s="76">
        <f t="shared" si="11"/>
        <v>7.7179999999999999E-2</v>
      </c>
      <c r="T36" s="76">
        <f t="shared" si="11"/>
        <v>0</v>
      </c>
      <c r="U36" s="76">
        <f t="shared" si="11"/>
        <v>0</v>
      </c>
      <c r="AB36" s="58"/>
      <c r="AC36" s="58"/>
      <c r="AD36" s="58"/>
      <c r="AE36" s="58"/>
      <c r="AF36" s="58"/>
      <c r="AG36" s="58"/>
      <c r="AH36" s="58"/>
      <c r="AI36" s="58"/>
    </row>
    <row r="37" spans="1:35" s="71" customFormat="1" x14ac:dyDescent="0.25">
      <c r="A37" s="13">
        <f>I8</f>
        <v>10</v>
      </c>
      <c r="B37" s="15">
        <v>250</v>
      </c>
      <c r="C37" s="76">
        <f t="shared" si="6"/>
        <v>40.292500000000004</v>
      </c>
      <c r="D37" s="76">
        <f t="shared" si="7"/>
        <v>2.0022194500000001</v>
      </c>
      <c r="E37" s="76">
        <f t="shared" si="8"/>
        <v>1.3676750000000004</v>
      </c>
      <c r="F37" s="76">
        <f t="shared" si="9"/>
        <v>3.6131136000000001</v>
      </c>
      <c r="G37" s="76">
        <f t="shared" si="5"/>
        <v>2.9056000000000005E-2</v>
      </c>
      <c r="H37" s="76">
        <f t="shared" si="5"/>
        <v>1.0612250000000001</v>
      </c>
      <c r="I37" s="76">
        <f t="shared" si="5"/>
        <v>0.15152250000000003</v>
      </c>
      <c r="J37" s="76">
        <f t="shared" si="5"/>
        <v>2.3267500000000003E-3</v>
      </c>
      <c r="K37" s="76">
        <f t="shared" si="5"/>
        <v>5.0507500000000006E-3</v>
      </c>
      <c r="L37" s="76">
        <f t="shared" si="5"/>
        <v>0.35809250000000004</v>
      </c>
      <c r="M37" s="76">
        <f t="shared" si="5"/>
        <v>4.1881500000000002E-2</v>
      </c>
      <c r="N37" s="76">
        <f t="shared" si="5"/>
        <v>15.322500000000003</v>
      </c>
      <c r="O37" s="76">
        <f t="shared" si="5"/>
        <v>2582.125</v>
      </c>
      <c r="P37" s="76">
        <f t="shared" si="5"/>
        <v>0</v>
      </c>
      <c r="Q37" s="76">
        <f t="shared" si="10"/>
        <v>65.546250000000001</v>
      </c>
      <c r="R37" s="76">
        <f t="shared" si="11"/>
        <v>0</v>
      </c>
      <c r="S37" s="76">
        <f t="shared" si="11"/>
        <v>7.7179999999999999E-2</v>
      </c>
      <c r="T37" s="76">
        <f t="shared" si="11"/>
        <v>0</v>
      </c>
      <c r="U37" s="76">
        <f t="shared" si="11"/>
        <v>0</v>
      </c>
      <c r="AB37" s="58"/>
      <c r="AC37" s="58"/>
      <c r="AD37" s="58"/>
      <c r="AE37" s="58"/>
      <c r="AF37" s="58"/>
      <c r="AG37" s="58"/>
      <c r="AH37" s="58"/>
      <c r="AI37" s="58"/>
    </row>
    <row r="38" spans="1:35" s="71" customFormat="1" x14ac:dyDescent="0.25">
      <c r="A38" s="13" t="str">
        <f>J8</f>
        <v>11a</v>
      </c>
      <c r="B38" s="15">
        <v>250</v>
      </c>
      <c r="C38" s="76">
        <f t="shared" si="6"/>
        <v>40.292500000000004</v>
      </c>
      <c r="D38" s="76">
        <f t="shared" si="7"/>
        <v>2.0022194500000001</v>
      </c>
      <c r="E38" s="76">
        <f t="shared" si="8"/>
        <v>1.3676750000000004</v>
      </c>
      <c r="F38" s="76">
        <f t="shared" si="9"/>
        <v>3.6131136000000001</v>
      </c>
      <c r="G38" s="76">
        <f t="shared" si="5"/>
        <v>2.9056000000000005E-2</v>
      </c>
      <c r="H38" s="76">
        <f t="shared" si="5"/>
        <v>1.0612250000000001</v>
      </c>
      <c r="I38" s="76">
        <f t="shared" si="5"/>
        <v>0.15152250000000003</v>
      </c>
      <c r="J38" s="76">
        <f t="shared" si="5"/>
        <v>2.3267500000000003E-3</v>
      </c>
      <c r="K38" s="76">
        <f t="shared" si="5"/>
        <v>5.0507500000000006E-3</v>
      </c>
      <c r="L38" s="76">
        <f t="shared" si="5"/>
        <v>0.35809250000000004</v>
      </c>
      <c r="M38" s="76">
        <f t="shared" si="5"/>
        <v>4.1881500000000002E-2</v>
      </c>
      <c r="N38" s="76">
        <f t="shared" si="5"/>
        <v>15.322500000000003</v>
      </c>
      <c r="O38" s="76">
        <f t="shared" si="5"/>
        <v>2582.125</v>
      </c>
      <c r="P38" s="76">
        <f t="shared" si="5"/>
        <v>0</v>
      </c>
      <c r="Q38" s="76">
        <f t="shared" si="10"/>
        <v>65.546250000000001</v>
      </c>
      <c r="R38" s="76">
        <f t="shared" si="11"/>
        <v>0</v>
      </c>
      <c r="S38" s="76">
        <f t="shared" si="11"/>
        <v>7.7179999999999999E-2</v>
      </c>
      <c r="T38" s="76">
        <f t="shared" si="11"/>
        <v>0</v>
      </c>
      <c r="U38" s="76">
        <f t="shared" si="11"/>
        <v>0</v>
      </c>
      <c r="AB38" s="58"/>
      <c r="AC38" s="58"/>
      <c r="AD38" s="58"/>
      <c r="AE38" s="58"/>
      <c r="AF38" s="58"/>
      <c r="AG38" s="58"/>
      <c r="AH38" s="58"/>
      <c r="AI38" s="58"/>
    </row>
    <row r="39" spans="1:35" s="71" customFormat="1" x14ac:dyDescent="0.25">
      <c r="A39" s="13" t="str">
        <f>K8</f>
        <v>11b</v>
      </c>
      <c r="B39" s="15">
        <v>250</v>
      </c>
      <c r="C39" s="76">
        <f t="shared" si="6"/>
        <v>40.292500000000004</v>
      </c>
      <c r="D39" s="76">
        <f t="shared" si="7"/>
        <v>2.0022194500000001</v>
      </c>
      <c r="E39" s="76">
        <f t="shared" si="8"/>
        <v>1.3676750000000004</v>
      </c>
      <c r="F39" s="76">
        <f t="shared" si="9"/>
        <v>3.6131136000000001</v>
      </c>
      <c r="G39" s="76">
        <f t="shared" si="5"/>
        <v>2.9056000000000005E-2</v>
      </c>
      <c r="H39" s="76">
        <f t="shared" si="5"/>
        <v>1.0612250000000001</v>
      </c>
      <c r="I39" s="76">
        <f t="shared" si="5"/>
        <v>0.15152250000000003</v>
      </c>
      <c r="J39" s="76">
        <f t="shared" si="5"/>
        <v>2.3267500000000003E-3</v>
      </c>
      <c r="K39" s="76">
        <f t="shared" si="5"/>
        <v>5.0507500000000006E-3</v>
      </c>
      <c r="L39" s="76">
        <f t="shared" si="5"/>
        <v>0.35809250000000004</v>
      </c>
      <c r="M39" s="76">
        <f t="shared" si="5"/>
        <v>4.1881500000000002E-2</v>
      </c>
      <c r="N39" s="76">
        <f t="shared" si="5"/>
        <v>15.322500000000003</v>
      </c>
      <c r="O39" s="76">
        <f t="shared" si="5"/>
        <v>2582.125</v>
      </c>
      <c r="P39" s="76">
        <f t="shared" si="5"/>
        <v>0</v>
      </c>
      <c r="Q39" s="76">
        <f t="shared" si="10"/>
        <v>65.546250000000001</v>
      </c>
      <c r="R39" s="76">
        <f t="shared" si="11"/>
        <v>0</v>
      </c>
      <c r="S39" s="76">
        <f t="shared" si="11"/>
        <v>7.7179999999999999E-2</v>
      </c>
      <c r="T39" s="76">
        <f t="shared" si="11"/>
        <v>0</v>
      </c>
      <c r="U39" s="76">
        <f t="shared" si="11"/>
        <v>0</v>
      </c>
      <c r="AB39" s="58"/>
      <c r="AC39" s="58"/>
      <c r="AD39" s="58"/>
      <c r="AE39" s="58"/>
      <c r="AF39" s="58"/>
      <c r="AG39" s="58"/>
      <c r="AH39" s="58"/>
      <c r="AI39" s="58"/>
    </row>
    <row r="40" spans="1:35" s="71" customFormat="1" x14ac:dyDescent="0.25">
      <c r="A40" s="13">
        <f>L8</f>
        <v>12</v>
      </c>
      <c r="B40" s="15">
        <v>250</v>
      </c>
      <c r="C40" s="76">
        <f t="shared" si="6"/>
        <v>40.292500000000004</v>
      </c>
      <c r="D40" s="76">
        <f t="shared" si="7"/>
        <v>2.0022194500000001</v>
      </c>
      <c r="E40" s="76">
        <f t="shared" si="8"/>
        <v>1.3676750000000004</v>
      </c>
      <c r="F40" s="76">
        <f t="shared" si="9"/>
        <v>3.6131136000000001</v>
      </c>
      <c r="G40" s="76">
        <f t="shared" si="5"/>
        <v>2.9056000000000005E-2</v>
      </c>
      <c r="H40" s="76">
        <f t="shared" si="5"/>
        <v>1.0612250000000001</v>
      </c>
      <c r="I40" s="76">
        <f t="shared" si="5"/>
        <v>0.15152250000000003</v>
      </c>
      <c r="J40" s="76">
        <f t="shared" si="5"/>
        <v>2.3267500000000003E-3</v>
      </c>
      <c r="K40" s="76">
        <f t="shared" si="5"/>
        <v>5.0507500000000006E-3</v>
      </c>
      <c r="L40" s="76">
        <f t="shared" si="5"/>
        <v>0.35809250000000004</v>
      </c>
      <c r="M40" s="76">
        <f t="shared" si="5"/>
        <v>4.1881500000000002E-2</v>
      </c>
      <c r="N40" s="76">
        <f t="shared" si="5"/>
        <v>15.322500000000003</v>
      </c>
      <c r="O40" s="76">
        <f t="shared" si="5"/>
        <v>2582.125</v>
      </c>
      <c r="P40" s="76">
        <f t="shared" si="5"/>
        <v>0</v>
      </c>
      <c r="Q40" s="76">
        <f t="shared" si="10"/>
        <v>65.546250000000001</v>
      </c>
      <c r="R40" s="76">
        <f t="shared" si="11"/>
        <v>0</v>
      </c>
      <c r="S40" s="76">
        <f t="shared" si="11"/>
        <v>7.7179999999999999E-2</v>
      </c>
      <c r="T40" s="76">
        <f t="shared" si="11"/>
        <v>0</v>
      </c>
      <c r="U40" s="76">
        <f t="shared" si="11"/>
        <v>0</v>
      </c>
      <c r="AB40" s="58"/>
      <c r="AC40" s="58"/>
      <c r="AD40" s="58"/>
      <c r="AE40" s="58"/>
      <c r="AF40" s="58"/>
      <c r="AG40" s="58"/>
      <c r="AH40" s="58"/>
      <c r="AI40" s="58"/>
    </row>
    <row r="41" spans="1:35" s="71" customFormat="1" x14ac:dyDescent="0.25">
      <c r="A41" s="13">
        <f>M8</f>
        <v>13</v>
      </c>
      <c r="B41" s="15">
        <v>250</v>
      </c>
      <c r="C41" s="76">
        <f t="shared" si="6"/>
        <v>40.292500000000004</v>
      </c>
      <c r="D41" s="76">
        <f t="shared" si="7"/>
        <v>2.0022194500000001</v>
      </c>
      <c r="E41" s="76">
        <f t="shared" si="8"/>
        <v>1.3676750000000004</v>
      </c>
      <c r="F41" s="76">
        <f t="shared" si="9"/>
        <v>3.6131136000000001</v>
      </c>
      <c r="G41" s="76">
        <f t="shared" si="5"/>
        <v>2.9056000000000005E-2</v>
      </c>
      <c r="H41" s="76">
        <f t="shared" si="5"/>
        <v>1.0612250000000001</v>
      </c>
      <c r="I41" s="76">
        <f t="shared" si="5"/>
        <v>0.15152250000000003</v>
      </c>
      <c r="J41" s="76">
        <f t="shared" si="5"/>
        <v>2.3267500000000003E-3</v>
      </c>
      <c r="K41" s="76">
        <f t="shared" si="5"/>
        <v>5.0507500000000006E-3</v>
      </c>
      <c r="L41" s="76">
        <f t="shared" si="5"/>
        <v>0.35809250000000004</v>
      </c>
      <c r="M41" s="76">
        <f t="shared" si="5"/>
        <v>4.1881500000000002E-2</v>
      </c>
      <c r="N41" s="76">
        <f t="shared" si="5"/>
        <v>15.322500000000003</v>
      </c>
      <c r="O41" s="76">
        <f t="shared" si="5"/>
        <v>2582.125</v>
      </c>
      <c r="P41" s="76">
        <f t="shared" si="5"/>
        <v>0</v>
      </c>
      <c r="Q41" s="76">
        <f t="shared" si="10"/>
        <v>65.546250000000001</v>
      </c>
      <c r="R41" s="76">
        <f t="shared" si="11"/>
        <v>0</v>
      </c>
      <c r="S41" s="76">
        <f t="shared" si="11"/>
        <v>7.7179999999999999E-2</v>
      </c>
      <c r="T41" s="76">
        <f t="shared" si="11"/>
        <v>0</v>
      </c>
      <c r="U41" s="76">
        <f t="shared" si="11"/>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2"/>
        <v>0</v>
      </c>
      <c r="H50" s="96">
        <f t="shared" si="12"/>
        <v>0</v>
      </c>
      <c r="I50" s="96">
        <f t="shared" si="12"/>
        <v>0</v>
      </c>
      <c r="J50" s="96">
        <f t="shared" si="12"/>
        <v>0</v>
      </c>
      <c r="K50" s="96">
        <f t="shared" si="12"/>
        <v>0</v>
      </c>
      <c r="L50" s="96">
        <f t="shared" si="12"/>
        <v>0</v>
      </c>
      <c r="M50" s="96">
        <f t="shared" si="12"/>
        <v>0</v>
      </c>
      <c r="N50" s="96">
        <f t="shared" si="12"/>
        <v>0</v>
      </c>
      <c r="O50" s="96">
        <f t="shared" si="12"/>
        <v>0</v>
      </c>
      <c r="P50" s="96">
        <f t="shared" si="12"/>
        <v>0</v>
      </c>
      <c r="Q50" s="96">
        <f t="shared" si="10"/>
        <v>0</v>
      </c>
      <c r="R50" s="96">
        <f t="shared" si="11"/>
        <v>0</v>
      </c>
      <c r="S50" s="96">
        <f t="shared" si="11"/>
        <v>0</v>
      </c>
      <c r="T50" s="96">
        <f t="shared" si="11"/>
        <v>0</v>
      </c>
      <c r="U50" s="96">
        <f t="shared" si="11"/>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09" t="s">
        <v>133</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dJMxiLL/nJephVicH2bPXIuR+wnncOrLcIrNlpM1fmHnFYzpfTo3YWUlPxATWcNaZIawnW3u63Rs+aIgSKEcMg==" saltValue="/L0QQ+19/6oz2z5oXXT5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2" operator="equal">
      <formula>"DECREASE"</formula>
    </cfRule>
    <cfRule type="cellIs" dxfId="250" priority="33" operator="equal">
      <formula>"INCREASE"</formula>
    </cfRule>
  </conditionalFormatting>
  <conditionalFormatting sqref="B62:U66 B31:B50">
    <cfRule type="cellIs" dxfId="249" priority="31" operator="greaterThan">
      <formula>$B$51</formula>
    </cfRule>
  </conditionalFormatting>
  <conditionalFormatting sqref="C31:C50">
    <cfRule type="cellIs" dxfId="248" priority="30" operator="greaterThan">
      <formula>$C$51</formula>
    </cfRule>
  </conditionalFormatting>
  <conditionalFormatting sqref="C18:V18">
    <cfRule type="cellIs" dxfId="247" priority="29" operator="equal">
      <formula>0</formula>
    </cfRule>
  </conditionalFormatting>
  <conditionalFormatting sqref="C17:V17">
    <cfRule type="cellIs" dxfId="246" priority="28" operator="equal">
      <formula>0</formula>
    </cfRule>
  </conditionalFormatting>
  <conditionalFormatting sqref="C19:V19">
    <cfRule type="cellIs" dxfId="245" priority="27" operator="equal">
      <formula>0</formula>
    </cfRule>
  </conditionalFormatting>
  <conditionalFormatting sqref="G31:G50">
    <cfRule type="cellIs" dxfId="244" priority="26" operator="greaterThan">
      <formula>$G$51</formula>
    </cfRule>
  </conditionalFormatting>
  <conditionalFormatting sqref="H31:H50">
    <cfRule type="cellIs" dxfId="243" priority="25" operator="greaterThan">
      <formula>$H$51</formula>
    </cfRule>
  </conditionalFormatting>
  <conditionalFormatting sqref="I31:I50">
    <cfRule type="cellIs" dxfId="242" priority="24" operator="greaterThan">
      <formula>$I$51</formula>
    </cfRule>
  </conditionalFormatting>
  <conditionalFormatting sqref="K31:K50">
    <cfRule type="cellIs" dxfId="241" priority="23" operator="greaterThan">
      <formula>$K$51</formula>
    </cfRule>
  </conditionalFormatting>
  <conditionalFormatting sqref="L31:L50">
    <cfRule type="cellIs" dxfId="240" priority="22" operator="greaterThan">
      <formula>$L$51</formula>
    </cfRule>
  </conditionalFormatting>
  <conditionalFormatting sqref="M31:M50">
    <cfRule type="cellIs" dxfId="239" priority="21" operator="greaterThan">
      <formula>$M$51</formula>
    </cfRule>
  </conditionalFormatting>
  <conditionalFormatting sqref="P31:P50">
    <cfRule type="cellIs" dxfId="238" priority="20" operator="greaterThan">
      <formula>$P$51</formula>
    </cfRule>
  </conditionalFormatting>
  <conditionalFormatting sqref="R31:R50">
    <cfRule type="cellIs" dxfId="237" priority="19" operator="greaterThan">
      <formula>$R$51</formula>
    </cfRule>
  </conditionalFormatting>
  <conditionalFormatting sqref="S31:S50">
    <cfRule type="cellIs" dxfId="236" priority="18" operator="greaterThan">
      <formula>$S$51</formula>
    </cfRule>
  </conditionalFormatting>
  <conditionalFormatting sqref="T31:T50">
    <cfRule type="cellIs" dxfId="235" priority="17" operator="greaterThan">
      <formula>$T$51</formula>
    </cfRule>
  </conditionalFormatting>
  <conditionalFormatting sqref="U31:U50">
    <cfRule type="cellIs" dxfId="234" priority="16" operator="greaterThan">
      <formula>$U$51</formula>
    </cfRule>
  </conditionalFormatting>
  <conditionalFormatting sqref="C22:V22">
    <cfRule type="cellIs" dxfId="233" priority="15" operator="equal">
      <formula>0</formula>
    </cfRule>
  </conditionalFormatting>
  <conditionalFormatting sqref="C24:V24">
    <cfRule type="cellIs" dxfId="232" priority="13" operator="equal">
      <formula>"DECREASE"</formula>
    </cfRule>
    <cfRule type="cellIs" dxfId="231" priority="14" operator="equal">
      <formula>"INCREASE"</formula>
    </cfRule>
  </conditionalFormatting>
  <conditionalFormatting sqref="C23:V23">
    <cfRule type="cellIs" dxfId="230" priority="12" operator="equal">
      <formula>0</formula>
    </cfRule>
  </conditionalFormatting>
  <conditionalFormatting sqref="I1">
    <cfRule type="cellIs" dxfId="229" priority="11" operator="lessThan">
      <formula>5</formula>
    </cfRule>
  </conditionalFormatting>
  <conditionalFormatting sqref="C21:V21">
    <cfRule type="cellIs" dxfId="228" priority="8" operator="equal">
      <formula>0</formula>
    </cfRule>
  </conditionalFormatting>
  <conditionalFormatting sqref="B66:U66">
    <cfRule type="cellIs" dxfId="227" priority="6" operator="equal">
      <formula>"UNDER"</formula>
    </cfRule>
    <cfRule type="cellIs" dxfId="226" priority="7" operator="equal">
      <formula>"OVER"</formula>
    </cfRule>
  </conditionalFormatting>
  <conditionalFormatting sqref="I2">
    <cfRule type="cellIs" dxfId="225" priority="5" operator="greaterThan">
      <formula>5000.1</formula>
    </cfRule>
  </conditionalFormatting>
  <conditionalFormatting sqref="I3">
    <cfRule type="cellIs" dxfId="224" priority="4" operator="greaterThan">
      <formula>4.1</formula>
    </cfRule>
  </conditionalFormatting>
  <conditionalFormatting sqref="J31:J50">
    <cfRule type="cellIs" dxfId="223" priority="3"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C1" zoomScale="90" zoomScaleNormal="90" workbookViewId="0">
      <selection activeCell="E43" sqref="E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'DCWW ALWEN'!C1:D1</f>
        <v>PAN-021010</v>
      </c>
      <c r="D1" s="142"/>
      <c r="E1" s="92" t="s">
        <v>45</v>
      </c>
      <c r="F1" s="38">
        <f>'DCWW ALWEN'!F1</f>
        <v>49.8</v>
      </c>
      <c r="G1" s="124" t="s">
        <v>43</v>
      </c>
      <c r="H1" s="125"/>
      <c r="I1" s="95">
        <v>6.7</v>
      </c>
      <c r="J1" s="128" t="s">
        <v>154</v>
      </c>
      <c r="K1" s="128"/>
      <c r="L1" s="95">
        <v>640</v>
      </c>
      <c r="AB1" s="18"/>
      <c r="AC1" s="18"/>
      <c r="AD1" s="29" t="s">
        <v>127</v>
      </c>
      <c r="AE1" s="17"/>
      <c r="AF1" s="17"/>
      <c r="AG1" s="18"/>
      <c r="AH1" s="18"/>
      <c r="AI1" s="39" t="s">
        <v>79</v>
      </c>
      <c r="AJ1" s="40" t="s">
        <v>94</v>
      </c>
      <c r="AK1" s="41" t="s">
        <v>95</v>
      </c>
      <c r="AL1" s="42" t="s">
        <v>126</v>
      </c>
      <c r="AM1" s="42" t="s">
        <v>132</v>
      </c>
      <c r="AN1" s="42" t="s">
        <v>112</v>
      </c>
    </row>
    <row r="2" spans="1:41" x14ac:dyDescent="0.2">
      <c r="A2" s="128" t="s">
        <v>87</v>
      </c>
      <c r="B2" s="128"/>
      <c r="C2" s="143" t="str">
        <f>'DCWW ALWEN'!C2:D2</f>
        <v>EPR/ GP3792SK</v>
      </c>
      <c r="D2" s="144"/>
      <c r="E2" s="92" t="s">
        <v>109</v>
      </c>
      <c r="F2" s="116" t="s">
        <v>164</v>
      </c>
      <c r="G2" s="126" t="s">
        <v>110</v>
      </c>
      <c r="H2" s="127"/>
      <c r="I2" s="95"/>
      <c r="J2" s="128" t="s">
        <v>155</v>
      </c>
      <c r="K2" s="128"/>
      <c r="L2" s="95">
        <v>12800</v>
      </c>
      <c r="AB2" s="29" t="s">
        <v>56</v>
      </c>
      <c r="AC2" s="17"/>
      <c r="AD2" s="29" t="s">
        <v>70</v>
      </c>
      <c r="AE2" s="17"/>
      <c r="AF2" s="17"/>
      <c r="AG2" s="43" t="s">
        <v>76</v>
      </c>
      <c r="AH2" s="18"/>
      <c r="AI2" s="44" t="s">
        <v>127</v>
      </c>
      <c r="AJ2" s="45">
        <v>0</v>
      </c>
      <c r="AK2" s="46">
        <v>0</v>
      </c>
      <c r="AL2" s="10">
        <v>0</v>
      </c>
      <c r="AM2" s="11">
        <v>0</v>
      </c>
      <c r="AN2" s="11">
        <v>0</v>
      </c>
    </row>
    <row r="3" spans="1:41" x14ac:dyDescent="0.2">
      <c r="A3" s="124" t="s">
        <v>42</v>
      </c>
      <c r="B3" s="125"/>
      <c r="C3" s="143" t="str">
        <f>'DCWW ALWEN'!C3:D3</f>
        <v>ByProduct recovery LIMITED.</v>
      </c>
      <c r="D3" s="144"/>
      <c r="E3" s="92" t="s">
        <v>108</v>
      </c>
      <c r="F3" s="30" t="s">
        <v>77</v>
      </c>
      <c r="G3" s="124" t="s">
        <v>111</v>
      </c>
      <c r="H3" s="125"/>
      <c r="I3" s="95"/>
      <c r="J3" s="124" t="s">
        <v>156</v>
      </c>
      <c r="K3" s="125"/>
      <c r="L3" s="95">
        <f>(L1/L2)*100</f>
        <v>5</v>
      </c>
      <c r="AB3" s="29" t="s">
        <v>57</v>
      </c>
      <c r="AC3" s="17"/>
      <c r="AD3" s="29" t="s">
        <v>71</v>
      </c>
      <c r="AE3" s="17"/>
      <c r="AF3" s="17"/>
      <c r="AG3" s="43" t="s">
        <v>77</v>
      </c>
      <c r="AH3" s="18"/>
      <c r="AI3" s="47" t="s">
        <v>114</v>
      </c>
      <c r="AJ3" s="48">
        <v>1.7</v>
      </c>
      <c r="AK3" s="49">
        <v>6</v>
      </c>
      <c r="AL3" s="50">
        <v>1</v>
      </c>
      <c r="AM3" s="11">
        <v>6.2</v>
      </c>
      <c r="AN3" s="11" t="s">
        <v>113</v>
      </c>
    </row>
    <row r="4" spans="1:41" ht="51" x14ac:dyDescent="0.2">
      <c r="A4" s="128" t="s">
        <v>0</v>
      </c>
      <c r="B4" s="128"/>
      <c r="C4" s="141" t="str">
        <f>'DCWW ALWEN'!C4:D4</f>
        <v>Meas Truan Farm ,Llanelidan, LL15 2RN</v>
      </c>
      <c r="D4" s="142"/>
      <c r="E4" s="93" t="s">
        <v>1</v>
      </c>
      <c r="F4" s="117" t="s">
        <v>165</v>
      </c>
      <c r="G4" s="124"/>
      <c r="H4" s="125"/>
      <c r="I4" s="38"/>
      <c r="J4" s="124"/>
      <c r="K4" s="125"/>
      <c r="L4" s="95"/>
      <c r="AB4" s="29" t="s">
        <v>52</v>
      </c>
      <c r="AC4" s="17"/>
      <c r="AD4" s="51" t="s">
        <v>72</v>
      </c>
      <c r="AE4" s="17"/>
      <c r="AF4" s="17"/>
      <c r="AG4" s="43" t="s">
        <v>78</v>
      </c>
      <c r="AH4" s="18"/>
      <c r="AI4" s="52" t="s">
        <v>125</v>
      </c>
      <c r="AJ4" s="53">
        <v>7</v>
      </c>
      <c r="AK4" s="54">
        <v>10.5</v>
      </c>
      <c r="AL4" s="11">
        <v>2</v>
      </c>
      <c r="AM4" s="11">
        <v>6.7</v>
      </c>
      <c r="AN4" s="11" t="s">
        <v>136</v>
      </c>
    </row>
    <row r="5" spans="1:41" x14ac:dyDescent="0.2">
      <c r="A5" s="128" t="s">
        <v>47</v>
      </c>
      <c r="B5" s="128"/>
      <c r="C5" s="141" t="str">
        <f>'DCWW ALWEN'!C5:D5</f>
        <v>Owen Clee</v>
      </c>
      <c r="D5" s="142"/>
      <c r="E5" s="92"/>
      <c r="F5" s="38"/>
      <c r="G5" s="124"/>
      <c r="H5" s="125"/>
      <c r="I5" s="38"/>
      <c r="J5" s="124"/>
      <c r="K5" s="125"/>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7"/>
    </row>
    <row r="8" spans="1:41" x14ac:dyDescent="0.2">
      <c r="A8" s="128" t="s">
        <v>2</v>
      </c>
      <c r="B8" s="128"/>
      <c r="C8" s="59">
        <f>'DCWW ALWEN'!C8</f>
        <v>2</v>
      </c>
      <c r="D8" s="59">
        <f>'DCWW ALWEN'!D8</f>
        <v>3</v>
      </c>
      <c r="E8" s="59">
        <f>'DCWW ALWEN'!E8</f>
        <v>5</v>
      </c>
      <c r="F8" s="59">
        <f>'DCWW ALWEN'!F8</f>
        <v>6</v>
      </c>
      <c r="G8" s="59">
        <f>'DCWW ALWEN'!G8</f>
        <v>7</v>
      </c>
      <c r="H8" s="59">
        <f>'DCWW ALWEN'!H8</f>
        <v>8</v>
      </c>
      <c r="I8" s="59">
        <f>'DCWW ALWEN'!I8</f>
        <v>10</v>
      </c>
      <c r="J8" s="59" t="str">
        <f>'DCWW ALWEN'!J8</f>
        <v>11a</v>
      </c>
      <c r="K8" s="59" t="str">
        <f>'DCWW ALWEN'!K8</f>
        <v>11b</v>
      </c>
      <c r="L8" s="59">
        <f>'DCWW ALWEN'!L8</f>
        <v>12</v>
      </c>
      <c r="M8" s="59">
        <f>'DCWW ALWEN'!M8</f>
        <v>13</v>
      </c>
      <c r="N8" s="59">
        <f>'DCWW ALWEN'!N8</f>
        <v>0</v>
      </c>
      <c r="O8" s="59">
        <f>'DCWW ALWEN'!O8</f>
        <v>0</v>
      </c>
      <c r="P8" s="59">
        <f>'DCWW ALWEN'!P8</f>
        <v>0</v>
      </c>
      <c r="Q8" s="59">
        <f>'DCWW ALWEN'!Q8</f>
        <v>0</v>
      </c>
      <c r="R8" s="59">
        <f>'DCWW ALWEN'!R8</f>
        <v>0</v>
      </c>
      <c r="S8" s="59">
        <f>'DCWW ALWEN'!S8</f>
        <v>0</v>
      </c>
      <c r="T8" s="59">
        <f>'DCWW ALWEN'!T8</f>
        <v>0</v>
      </c>
      <c r="U8" s="59">
        <f>'DCWW ALWEN'!U8</f>
        <v>0</v>
      </c>
      <c r="V8" s="59">
        <f>'DCWW ALWEN'!V8</f>
        <v>0</v>
      </c>
      <c r="AB8" s="60"/>
      <c r="AC8" s="60"/>
      <c r="AD8" s="18"/>
      <c r="AE8" s="17" t="s">
        <v>140</v>
      </c>
      <c r="AF8" s="17"/>
      <c r="AG8" s="18"/>
      <c r="AH8" s="18"/>
      <c r="AI8" s="52" t="s">
        <v>105</v>
      </c>
      <c r="AJ8" s="61">
        <v>1.4</v>
      </c>
      <c r="AK8" s="54">
        <v>4.4000000000000004</v>
      </c>
      <c r="AL8" s="11">
        <v>6</v>
      </c>
      <c r="AM8" s="11">
        <v>6.7</v>
      </c>
      <c r="AN8" s="11" t="s">
        <v>136</v>
      </c>
      <c r="AO8" s="78"/>
    </row>
    <row r="9" spans="1:41" x14ac:dyDescent="0.2">
      <c r="A9" s="128" t="s">
        <v>3</v>
      </c>
      <c r="B9" s="128"/>
      <c r="C9" s="59" t="str">
        <f>'DCWW ALWEN'!C9</f>
        <v>Moderate</v>
      </c>
      <c r="D9" s="59" t="str">
        <f>'DCWW ALWEN'!D9</f>
        <v>Moderate</v>
      </c>
      <c r="E9" s="59" t="str">
        <f>'DCWW ALWEN'!E9</f>
        <v>Moderate</v>
      </c>
      <c r="F9" s="59" t="str">
        <f>'DCWW ALWEN'!F9</f>
        <v>Moderate</v>
      </c>
      <c r="G9" s="59" t="str">
        <f>'DCWW ALWEN'!G9</f>
        <v>Moderate</v>
      </c>
      <c r="H9" s="59" t="str">
        <f>'DCWW ALWEN'!H9</f>
        <v>Moderate</v>
      </c>
      <c r="I9" s="59" t="str">
        <f>'DCWW ALWEN'!I9</f>
        <v>Moderate</v>
      </c>
      <c r="J9" s="59" t="str">
        <f>'DCWW ALWEN'!J9</f>
        <v>Moderate</v>
      </c>
      <c r="K9" s="59" t="str">
        <f>'DCWW ALWEN'!K9</f>
        <v>Moderate</v>
      </c>
      <c r="L9" s="59" t="str">
        <f>'DCWW ALWEN'!L9</f>
        <v>Moderate</v>
      </c>
      <c r="M9" s="59" t="str">
        <f>'DCWW ALWEN'!M9</f>
        <v>Moderate</v>
      </c>
      <c r="N9" s="59">
        <f>'DCWW ALWEN'!N9</f>
        <v>0</v>
      </c>
      <c r="O9" s="59">
        <f>'DCWW ALWEN'!O9</f>
        <v>0</v>
      </c>
      <c r="P9" s="59">
        <f>'DCWW ALWEN'!P9</f>
        <v>0</v>
      </c>
      <c r="Q9" s="59">
        <f>'DCWW ALWEN'!Q9</f>
        <v>0</v>
      </c>
      <c r="R9" s="59">
        <f>'DCWW ALWEN'!R9</f>
        <v>0</v>
      </c>
      <c r="S9" s="59">
        <f>'DCWW ALWEN'!S9</f>
        <v>0</v>
      </c>
      <c r="T9" s="59">
        <f>'DCWW ALWEN'!T9</f>
        <v>0</v>
      </c>
      <c r="U9" s="59">
        <f>'DCWW ALWEN'!U9</f>
        <v>0</v>
      </c>
      <c r="V9" s="59">
        <f>'DCWW ALWEN'!V9</f>
        <v>0</v>
      </c>
      <c r="AB9" s="17"/>
      <c r="AC9" s="17"/>
      <c r="AD9" s="29" t="s">
        <v>138</v>
      </c>
      <c r="AE9" s="29">
        <v>4.5</v>
      </c>
      <c r="AF9" s="17"/>
      <c r="AG9" s="18"/>
      <c r="AH9" s="18"/>
      <c r="AI9" s="62" t="s">
        <v>103</v>
      </c>
      <c r="AJ9" s="63">
        <v>0.7</v>
      </c>
      <c r="AK9" s="64">
        <v>4</v>
      </c>
      <c r="AL9" s="28">
        <v>7</v>
      </c>
      <c r="AM9" s="11">
        <v>6.7</v>
      </c>
      <c r="AN9" s="11" t="s">
        <v>136</v>
      </c>
      <c r="AO9" s="97"/>
    </row>
    <row r="10" spans="1:41" x14ac:dyDescent="0.2">
      <c r="A10" s="128" t="s">
        <v>4</v>
      </c>
      <c r="B10" s="128"/>
      <c r="C10" s="59">
        <f>'DCWW ALWEN'!C10</f>
        <v>6.5</v>
      </c>
      <c r="D10" s="59">
        <f>'DCWW ALWEN'!D10</f>
        <v>6.9</v>
      </c>
      <c r="E10" s="59">
        <f>'DCWW ALWEN'!E10</f>
        <v>7</v>
      </c>
      <c r="F10" s="59">
        <f>'DCWW ALWEN'!F10</f>
        <v>6.8</v>
      </c>
      <c r="G10" s="59">
        <f>'DCWW ALWEN'!G10</f>
        <v>6.9</v>
      </c>
      <c r="H10" s="59">
        <f>'DCWW ALWEN'!H10</f>
        <v>6.8</v>
      </c>
      <c r="I10" s="59">
        <f>'DCWW ALWEN'!I10</f>
        <v>7.3</v>
      </c>
      <c r="J10" s="59">
        <f>'DCWW ALWEN'!J10</f>
        <v>7.1</v>
      </c>
      <c r="K10" s="59">
        <f>'DCWW ALWEN'!K10</f>
        <v>7.4</v>
      </c>
      <c r="L10" s="59">
        <f>'DCWW ALWEN'!L10</f>
        <v>7.2</v>
      </c>
      <c r="M10" s="59">
        <f>'DCWW ALWEN'!M10</f>
        <v>7.1</v>
      </c>
      <c r="N10" s="59">
        <f>'DCWW ALWEN'!N10</f>
        <v>0</v>
      </c>
      <c r="O10" s="59">
        <f>'DCWW ALWEN'!O10</f>
        <v>0</v>
      </c>
      <c r="P10" s="59">
        <f>'DCWW ALWEN'!P10</f>
        <v>0</v>
      </c>
      <c r="Q10" s="59">
        <f>'DCWW ALWEN'!Q10</f>
        <v>0</v>
      </c>
      <c r="R10" s="59">
        <f>'DCWW ALWEN'!R10</f>
        <v>0</v>
      </c>
      <c r="S10" s="59">
        <f>'DCWW ALWEN'!S10</f>
        <v>0</v>
      </c>
      <c r="T10" s="59">
        <f>'DCWW ALWEN'!T10</f>
        <v>0</v>
      </c>
      <c r="U10" s="59">
        <f>'DCWW ALWEN'!U10</f>
        <v>0</v>
      </c>
      <c r="V10" s="59">
        <f>'DCWW ALWEN'!V10</f>
        <v>0</v>
      </c>
      <c r="AB10" s="17"/>
      <c r="AC10" s="17"/>
      <c r="AD10" s="29" t="s">
        <v>141</v>
      </c>
      <c r="AE10" s="29">
        <v>5</v>
      </c>
      <c r="AF10" s="17"/>
      <c r="AG10" s="18"/>
      <c r="AH10" s="18"/>
      <c r="AI10" s="52" t="s">
        <v>97</v>
      </c>
      <c r="AJ10" s="53">
        <v>9</v>
      </c>
      <c r="AK10" s="54">
        <v>16.5</v>
      </c>
      <c r="AL10" s="11">
        <v>8</v>
      </c>
      <c r="AM10" s="11">
        <v>6.7</v>
      </c>
      <c r="AN10" s="11" t="s">
        <v>136</v>
      </c>
    </row>
    <row r="11" spans="1:41" x14ac:dyDescent="0.2">
      <c r="A11" s="128" t="s">
        <v>5</v>
      </c>
      <c r="B11" s="128"/>
      <c r="C11" s="59">
        <f>'DCWW ALWEN'!C11</f>
        <v>5</v>
      </c>
      <c r="D11" s="59">
        <f>'DCWW ALWEN'!D11</f>
        <v>4</v>
      </c>
      <c r="E11" s="59">
        <f>'DCWW ALWEN'!E11</f>
        <v>4</v>
      </c>
      <c r="F11" s="59">
        <f>'DCWW ALWEN'!F11</f>
        <v>2</v>
      </c>
      <c r="G11" s="59">
        <f>'DCWW ALWEN'!G11</f>
        <v>1</v>
      </c>
      <c r="H11" s="59">
        <f>'DCWW ALWEN'!H11</f>
        <v>3</v>
      </c>
      <c r="I11" s="59">
        <f>'DCWW ALWEN'!I11</f>
        <v>4</v>
      </c>
      <c r="J11" s="59">
        <f>'DCWW ALWEN'!J11</f>
        <v>4</v>
      </c>
      <c r="K11" s="59">
        <f>'DCWW ALWEN'!K11</f>
        <v>4</v>
      </c>
      <c r="L11" s="59">
        <f>'DCWW ALWEN'!L11</f>
        <v>3</v>
      </c>
      <c r="M11" s="59">
        <f>'DCWW ALWEN'!M11</f>
        <v>2</v>
      </c>
      <c r="N11" s="59">
        <f>'DCWW ALWEN'!N11</f>
        <v>0</v>
      </c>
      <c r="O11" s="59">
        <f>'DCWW ALWEN'!O11</f>
        <v>0</v>
      </c>
      <c r="P11" s="59">
        <f>'DCWW ALWEN'!P11</f>
        <v>0</v>
      </c>
      <c r="Q11" s="59">
        <f>'DCWW ALWEN'!Q11</f>
        <v>0</v>
      </c>
      <c r="R11" s="59">
        <f>'DCWW ALWEN'!R11</f>
        <v>0</v>
      </c>
      <c r="S11" s="59">
        <f>'DCWW ALWEN'!S11</f>
        <v>0</v>
      </c>
      <c r="T11" s="59">
        <f>'DCWW ALWEN'!T11</f>
        <v>0</v>
      </c>
      <c r="U11" s="59">
        <f>'DCWW ALWEN'!U11</f>
        <v>0</v>
      </c>
      <c r="V11" s="59">
        <f>'DCWW ALWEN'!V11</f>
        <v>0</v>
      </c>
      <c r="AB11" s="17"/>
      <c r="AC11" s="17"/>
      <c r="AD11" s="51" t="s">
        <v>142</v>
      </c>
      <c r="AE11" s="29">
        <v>6</v>
      </c>
      <c r="AF11" s="17"/>
      <c r="AG11" s="18"/>
      <c r="AH11" s="18"/>
      <c r="AI11" s="52" t="s">
        <v>123</v>
      </c>
      <c r="AJ11" s="53">
        <v>15</v>
      </c>
      <c r="AK11" s="54">
        <v>17.5</v>
      </c>
      <c r="AL11" s="11">
        <v>9</v>
      </c>
      <c r="AM11" s="11">
        <v>7</v>
      </c>
      <c r="AN11" s="11" t="s">
        <v>136</v>
      </c>
    </row>
    <row r="12" spans="1:41" x14ac:dyDescent="0.2">
      <c r="A12" s="128" t="s">
        <v>6</v>
      </c>
      <c r="B12" s="128"/>
      <c r="C12" s="59">
        <f>'DCWW ALWEN'!C12</f>
        <v>3</v>
      </c>
      <c r="D12" s="59">
        <f>'DCWW ALWEN'!D12</f>
        <v>3</v>
      </c>
      <c r="E12" s="59">
        <f>'DCWW ALWEN'!E12</f>
        <v>3</v>
      </c>
      <c r="F12" s="59">
        <f>'DCWW ALWEN'!F12</f>
        <v>3</v>
      </c>
      <c r="G12" s="59">
        <f>'DCWW ALWEN'!G12</f>
        <v>3</v>
      </c>
      <c r="H12" s="59">
        <f>'DCWW ALWEN'!H12</f>
        <v>1</v>
      </c>
      <c r="I12" s="59">
        <f>'DCWW ALWEN'!I12</f>
        <v>2</v>
      </c>
      <c r="J12" s="59">
        <f>'DCWW ALWEN'!J12</f>
        <v>2</v>
      </c>
      <c r="K12" s="59">
        <f>'DCWW ALWEN'!K12</f>
        <v>3</v>
      </c>
      <c r="L12" s="59">
        <f>'DCWW ALWEN'!L12</f>
        <v>3</v>
      </c>
      <c r="M12" s="59">
        <f>'DCWW ALWEN'!M12</f>
        <v>3</v>
      </c>
      <c r="N12" s="59">
        <f>'DCWW ALWEN'!N12</f>
        <v>0</v>
      </c>
      <c r="O12" s="59">
        <f>'DCWW ALWEN'!O12</f>
        <v>0</v>
      </c>
      <c r="P12" s="59">
        <f>'DCWW ALWEN'!P12</f>
        <v>0</v>
      </c>
      <c r="Q12" s="59">
        <f>'DCWW ALWEN'!Q12</f>
        <v>0</v>
      </c>
      <c r="R12" s="59">
        <f>'DCWW ALWEN'!R12</f>
        <v>0</v>
      </c>
      <c r="S12" s="59">
        <f>'DCWW ALWEN'!S12</f>
        <v>0</v>
      </c>
      <c r="T12" s="59">
        <f>'DCWW ALWEN'!T12</f>
        <v>0</v>
      </c>
      <c r="U12" s="59">
        <f>'DCWW ALWEN'!U12</f>
        <v>0</v>
      </c>
      <c r="V12" s="59">
        <f>'DCWW ALWEN'!V12</f>
        <v>0</v>
      </c>
      <c r="AB12" s="17"/>
      <c r="AC12" s="17"/>
      <c r="AD12" s="51" t="s">
        <v>143</v>
      </c>
      <c r="AE12" s="29">
        <v>7.5</v>
      </c>
      <c r="AF12" s="17"/>
      <c r="AG12" s="18"/>
      <c r="AH12" s="18"/>
      <c r="AI12" s="52" t="s">
        <v>122</v>
      </c>
      <c r="AJ12" s="53">
        <v>14</v>
      </c>
      <c r="AK12" s="54">
        <v>11</v>
      </c>
      <c r="AL12" s="11">
        <v>10</v>
      </c>
      <c r="AM12" s="11">
        <v>7</v>
      </c>
      <c r="AN12" s="11" t="s">
        <v>136</v>
      </c>
    </row>
    <row r="13" spans="1:41" x14ac:dyDescent="0.2">
      <c r="A13" s="128" t="s">
        <v>7</v>
      </c>
      <c r="B13" s="128"/>
      <c r="C13" s="59">
        <f>'DCWW ALWEN'!C13</f>
        <v>3</v>
      </c>
      <c r="D13" s="59">
        <f>'DCWW ALWEN'!D13</f>
        <v>2</v>
      </c>
      <c r="E13" s="59">
        <f>'DCWW ALWEN'!E13</f>
        <v>2</v>
      </c>
      <c r="F13" s="59">
        <f>'DCWW ALWEN'!F13</f>
        <v>1</v>
      </c>
      <c r="G13" s="59">
        <f>'DCWW ALWEN'!G13</f>
        <v>2</v>
      </c>
      <c r="H13" s="59">
        <f>'DCWW ALWEN'!H13</f>
        <v>2</v>
      </c>
      <c r="I13" s="59">
        <f>'DCWW ALWEN'!I13</f>
        <v>2</v>
      </c>
      <c r="J13" s="59">
        <f>'DCWW ALWEN'!J13</f>
        <v>2</v>
      </c>
      <c r="K13" s="59">
        <f>'DCWW ALWEN'!K13</f>
        <v>2</v>
      </c>
      <c r="L13" s="59">
        <f>'DCWW ALWEN'!L13</f>
        <v>2</v>
      </c>
      <c r="M13" s="59">
        <f>'DCWW ALWEN'!M13</f>
        <v>2</v>
      </c>
      <c r="N13" s="59">
        <f>'DCWW ALWEN'!N13</f>
        <v>0</v>
      </c>
      <c r="O13" s="59">
        <f>'DCWW ALWEN'!O13</f>
        <v>0</v>
      </c>
      <c r="P13" s="59">
        <f>'DCWW ALWEN'!P13</f>
        <v>0</v>
      </c>
      <c r="Q13" s="59">
        <f>'DCWW ALWEN'!Q13</f>
        <v>0</v>
      </c>
      <c r="R13" s="59">
        <f>'DCWW ALWEN'!R13</f>
        <v>0</v>
      </c>
      <c r="S13" s="59">
        <f>'DCWW ALWEN'!S13</f>
        <v>0</v>
      </c>
      <c r="T13" s="59">
        <f>'DCWW ALWEN'!T13</f>
        <v>0</v>
      </c>
      <c r="U13" s="59">
        <f>'DCWW ALWEN'!U13</f>
        <v>0</v>
      </c>
      <c r="V13" s="59">
        <f>'DCWW ALWEN'!V13</f>
        <v>0</v>
      </c>
      <c r="AB13" s="17"/>
      <c r="AC13" s="17"/>
      <c r="AD13" s="51" t="s">
        <v>144</v>
      </c>
      <c r="AE13" s="29">
        <v>12</v>
      </c>
      <c r="AF13" s="17"/>
      <c r="AG13" s="18"/>
      <c r="AH13" s="18"/>
      <c r="AI13" s="52" t="s">
        <v>121</v>
      </c>
      <c r="AJ13" s="53">
        <v>1.9</v>
      </c>
      <c r="AK13" s="54">
        <v>7.5</v>
      </c>
      <c r="AL13" s="11">
        <v>11</v>
      </c>
      <c r="AM13" s="11">
        <v>6.7</v>
      </c>
      <c r="AN13" s="11" t="s">
        <v>136</v>
      </c>
    </row>
    <row r="14" spans="1:41" x14ac:dyDescent="0.2">
      <c r="A14" s="137" t="s">
        <v>8</v>
      </c>
      <c r="B14" s="137"/>
      <c r="C14" s="100" t="str">
        <f>'DCWW ALWEN'!C14</f>
        <v xml:space="preserve">Grass Silage (25% DM) </v>
      </c>
      <c r="D14" s="100" t="str">
        <f>'DCWW ALWEN'!D14</f>
        <v xml:space="preserve">Grass Silage (25% DM) </v>
      </c>
      <c r="E14" s="100" t="str">
        <f>'DCWW ALWEN'!E14</f>
        <v xml:space="preserve">Grass Silage (25% DM) </v>
      </c>
      <c r="F14" s="100" t="str">
        <f>'DCWW ALWEN'!F14</f>
        <v xml:space="preserve">Grass Silage (25% DM) </v>
      </c>
      <c r="G14" s="100" t="str">
        <f>'DCWW ALWEN'!G14</f>
        <v xml:space="preserve">Grass Silage (25% DM) </v>
      </c>
      <c r="H14" s="100" t="str">
        <f>'DCWW ALWEN'!H14</f>
        <v xml:space="preserve">Grass Silage (25% DM) </v>
      </c>
      <c r="I14" s="100" t="str">
        <f>'DCWW ALWEN'!I14</f>
        <v xml:space="preserve">Grass Silage (25% DM) </v>
      </c>
      <c r="J14" s="100" t="str">
        <f>'DCWW ALWEN'!J14</f>
        <v xml:space="preserve">Grass Silage (25% DM) </v>
      </c>
      <c r="K14" s="100" t="str">
        <f>'DCWW ALWEN'!K14</f>
        <v xml:space="preserve">Grass Silage (25% DM) </v>
      </c>
      <c r="L14" s="100" t="str">
        <f>'DCWW ALWEN'!L14</f>
        <v xml:space="preserve">Grass Silage (25% DM) </v>
      </c>
      <c r="M14" s="100" t="str">
        <f>'DCWW ALWEN'!M14</f>
        <v xml:space="preserve">Grass Silage (25% DM) </v>
      </c>
      <c r="N14" s="100">
        <f>'DCWW ALWEN'!N14</f>
        <v>0</v>
      </c>
      <c r="O14" s="100">
        <f>'DCWW ALWEN'!O14</f>
        <v>0</v>
      </c>
      <c r="P14" s="100">
        <f>'DCWW ALWEN'!P14</f>
        <v>0</v>
      </c>
      <c r="Q14" s="100">
        <f>'DCWW ALWEN'!Q14</f>
        <v>0</v>
      </c>
      <c r="R14" s="100">
        <f>'DCWW ALWEN'!R14</f>
        <v>0</v>
      </c>
      <c r="S14" s="100">
        <f>'DCWW ALWEN'!S14</f>
        <v>0</v>
      </c>
      <c r="T14" s="100">
        <f>'DCWW ALWEN'!T14</f>
        <v>0</v>
      </c>
      <c r="U14" s="100">
        <f>'DCWW ALWEN'!U14</f>
        <v>0</v>
      </c>
      <c r="V14" s="100">
        <f>'DCWW ALWEN'!V14</f>
        <v>0</v>
      </c>
      <c r="AD14" s="29" t="s">
        <v>139</v>
      </c>
      <c r="AE14" s="29">
        <v>6</v>
      </c>
      <c r="AI14" s="52" t="s">
        <v>120</v>
      </c>
      <c r="AJ14" s="53">
        <v>0.8</v>
      </c>
      <c r="AK14" s="54">
        <v>1.7</v>
      </c>
      <c r="AL14" s="11">
        <v>12</v>
      </c>
      <c r="AM14" s="11">
        <v>6.7</v>
      </c>
      <c r="AN14" s="11" t="s">
        <v>136</v>
      </c>
    </row>
    <row r="15" spans="1:41" x14ac:dyDescent="0.2">
      <c r="A15" s="136" t="s">
        <v>9</v>
      </c>
      <c r="B15" s="136"/>
      <c r="C15" s="59">
        <f>'DCWW ALWEN'!C15</f>
        <v>38</v>
      </c>
      <c r="D15" s="59">
        <f>'DCWW ALWEN'!D15</f>
        <v>38</v>
      </c>
      <c r="E15" s="59">
        <f>'DCWW ALWEN'!E15</f>
        <v>38</v>
      </c>
      <c r="F15" s="59">
        <f>'DCWW ALWEN'!F15</f>
        <v>38</v>
      </c>
      <c r="G15" s="59">
        <f>'DCWW ALWEN'!G15</f>
        <v>38</v>
      </c>
      <c r="H15" s="59">
        <f>'DCWW ALWEN'!H15</f>
        <v>38</v>
      </c>
      <c r="I15" s="59">
        <f>'DCWW ALWEN'!I15</f>
        <v>38</v>
      </c>
      <c r="J15" s="59">
        <f>'DCWW ALWEN'!J15</f>
        <v>38</v>
      </c>
      <c r="K15" s="59">
        <f>'DCWW ALWEN'!K15</f>
        <v>38</v>
      </c>
      <c r="L15" s="59">
        <f>'DCWW ALWEN'!L15</f>
        <v>38</v>
      </c>
      <c r="M15" s="59">
        <f>'DCWW ALWEN'!M15</f>
        <v>38</v>
      </c>
      <c r="N15" s="59">
        <f>'DCWW ALWEN'!N15</f>
        <v>0</v>
      </c>
      <c r="O15" s="59">
        <f>'DCWW ALWEN'!O15</f>
        <v>0</v>
      </c>
      <c r="P15" s="59">
        <f>'DCWW ALWEN'!P15</f>
        <v>0</v>
      </c>
      <c r="Q15" s="59">
        <f>'DCWW ALWEN'!Q15</f>
        <v>0</v>
      </c>
      <c r="R15" s="59">
        <f>'DCWW ALWEN'!R15</f>
        <v>0</v>
      </c>
      <c r="S15" s="59">
        <f>'DCWW ALWEN'!S15</f>
        <v>0</v>
      </c>
      <c r="T15" s="59">
        <f>'DCWW ALWEN'!T15</f>
        <v>0</v>
      </c>
      <c r="U15" s="59">
        <f>'DCWW ALWEN'!U15</f>
        <v>0</v>
      </c>
      <c r="V15" s="59">
        <f>'DCWW ALWEN'!V15</f>
        <v>0</v>
      </c>
      <c r="AD15" s="29" t="s">
        <v>145</v>
      </c>
      <c r="AE15" s="29">
        <v>7</v>
      </c>
      <c r="AI15" s="52" t="s">
        <v>101</v>
      </c>
      <c r="AJ15" s="61">
        <v>1.8</v>
      </c>
      <c r="AK15" s="54">
        <v>5.4</v>
      </c>
      <c r="AL15" s="11">
        <v>13</v>
      </c>
      <c r="AM15" s="11">
        <v>6.7</v>
      </c>
      <c r="AN15" s="11" t="s">
        <v>136</v>
      </c>
    </row>
    <row r="16" spans="1:41" ht="13.5" thickBot="1" x14ac:dyDescent="0.25">
      <c r="A16" s="138" t="s">
        <v>44</v>
      </c>
      <c r="B16" s="138"/>
      <c r="C16" s="101" t="str">
        <f>'DCWW ALWEN'!C16</f>
        <v>Medium/Clay</v>
      </c>
      <c r="D16" s="101" t="str">
        <f>'DCWW ALWEN'!D16</f>
        <v>Medium/Clay</v>
      </c>
      <c r="E16" s="101" t="str">
        <f>'DCWW ALWEN'!E16</f>
        <v>Medium/Clay</v>
      </c>
      <c r="F16" s="101" t="str">
        <f>'DCWW ALWEN'!F16</f>
        <v>Medium/Clay</v>
      </c>
      <c r="G16" s="101" t="str">
        <f>'DCWW ALWEN'!G16</f>
        <v>Medium/Clay</v>
      </c>
      <c r="H16" s="101" t="str">
        <f>'DCWW ALWEN'!H16</f>
        <v>Medium/Clay</v>
      </c>
      <c r="I16" s="101" t="str">
        <f>'DCWW ALWEN'!I16</f>
        <v>Medium/Clay</v>
      </c>
      <c r="J16" s="101" t="str">
        <f>'DCWW ALWEN'!J16</f>
        <v>Medium/Clay</v>
      </c>
      <c r="K16" s="101" t="str">
        <f>'DCWW ALWEN'!K16</f>
        <v>Medium/Clay</v>
      </c>
      <c r="L16" s="101" t="str">
        <f>'DCWW ALWEN'!L16</f>
        <v>Medium/Clay</v>
      </c>
      <c r="M16" s="101" t="str">
        <f>'DCWW ALWEN'!M16</f>
        <v>Medium/Clay</v>
      </c>
      <c r="N16" s="101">
        <f>'DCWW ALWEN'!N16</f>
        <v>0</v>
      </c>
      <c r="O16" s="101">
        <f>'DCWW ALWEN'!O16</f>
        <v>0</v>
      </c>
      <c r="P16" s="101">
        <f>'DCWW ALWEN'!P16</f>
        <v>0</v>
      </c>
      <c r="Q16" s="101">
        <f>'DCWW ALWEN'!Q16</f>
        <v>0</v>
      </c>
      <c r="R16" s="101">
        <f>'DCWW ALWEN'!R16</f>
        <v>0</v>
      </c>
      <c r="S16" s="101">
        <f>'DCWW ALWEN'!S16</f>
        <v>0</v>
      </c>
      <c r="T16" s="101">
        <f>'DCWW ALWEN'!T16</f>
        <v>0</v>
      </c>
      <c r="U16" s="101">
        <f>'DCWW ALWEN'!U16</f>
        <v>0</v>
      </c>
      <c r="V16" s="101">
        <f>'DCWW ALWEN'!V16</f>
        <v>0</v>
      </c>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64.376847990000002</v>
      </c>
      <c r="D18" s="16">
        <f>$D32</f>
        <v>64.376847990000002</v>
      </c>
      <c r="E18" s="16">
        <f>$D33</f>
        <v>64.376847990000002</v>
      </c>
      <c r="F18" s="16">
        <f>$D34</f>
        <v>64.376847990000002</v>
      </c>
      <c r="G18" s="16">
        <f>$D35</f>
        <v>64.376847990000002</v>
      </c>
      <c r="H18" s="16">
        <f>$D36</f>
        <v>64.376847990000002</v>
      </c>
      <c r="I18" s="16">
        <f>$D37</f>
        <v>64.376847990000002</v>
      </c>
      <c r="J18" s="16">
        <f>$D38</f>
        <v>64.376847990000002</v>
      </c>
      <c r="K18" s="16">
        <f>$D39</f>
        <v>64.376847990000002</v>
      </c>
      <c r="L18" s="16">
        <f>$D40</f>
        <v>64.376847990000002</v>
      </c>
      <c r="M18" s="16">
        <f>$D41</f>
        <v>64.376847990000002</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-0.22315200999999263</v>
      </c>
      <c r="D19" s="16">
        <f t="shared" ref="D19:V19" si="1">D18-D17</f>
        <v>-0.22315200999999263</v>
      </c>
      <c r="E19" s="16">
        <f t="shared" si="1"/>
        <v>-0.22315200999999263</v>
      </c>
      <c r="F19" s="16">
        <f t="shared" si="1"/>
        <v>-0.22315200999999263</v>
      </c>
      <c r="G19" s="16">
        <f t="shared" si="1"/>
        <v>-0.22315200999999263</v>
      </c>
      <c r="H19" s="16">
        <f t="shared" si="1"/>
        <v>-0.22315200999999263</v>
      </c>
      <c r="I19" s="16">
        <f t="shared" si="1"/>
        <v>-0.22315200999999263</v>
      </c>
      <c r="J19" s="16">
        <f t="shared" si="1"/>
        <v>-0.22315200999999263</v>
      </c>
      <c r="K19" s="16">
        <f t="shared" si="1"/>
        <v>-0.22315200999999263</v>
      </c>
      <c r="L19" s="16">
        <f t="shared" si="1"/>
        <v>-0.22315200999999263</v>
      </c>
      <c r="M19" s="16">
        <f t="shared" si="1"/>
        <v>-0.22315200999999263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3.3241913249999997</v>
      </c>
      <c r="D22" s="16">
        <f>$E32</f>
        <v>3.3241913249999997</v>
      </c>
      <c r="E22" s="16">
        <f>$E33</f>
        <v>3.3241913249999997</v>
      </c>
      <c r="F22" s="16">
        <f>$E34</f>
        <v>3.3241913249999997</v>
      </c>
      <c r="G22" s="16">
        <f>$E35</f>
        <v>3.3241913249999997</v>
      </c>
      <c r="H22" s="16">
        <f>$E36</f>
        <v>3.3241913249999997</v>
      </c>
      <c r="I22" s="16">
        <f>$E37</f>
        <v>3.3241913249999997</v>
      </c>
      <c r="J22" s="16">
        <f>$E38</f>
        <v>3.3241913249999997</v>
      </c>
      <c r="K22" s="16">
        <f>$E39</f>
        <v>3.3241913249999997</v>
      </c>
      <c r="L22" s="16">
        <f>$E40</f>
        <v>3.3241913249999997</v>
      </c>
      <c r="M22" s="16">
        <f>$E41</f>
        <v>3.3241913249999997</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-224.67580867500001</v>
      </c>
      <c r="D23" s="16">
        <f t="shared" ref="D23:V23" si="3">D22-D21</f>
        <v>-224.67580867500001</v>
      </c>
      <c r="E23" s="16">
        <f t="shared" si="3"/>
        <v>-224.67580867500001</v>
      </c>
      <c r="F23" s="16">
        <f t="shared" si="3"/>
        <v>-224.67580867500001</v>
      </c>
      <c r="G23" s="16">
        <f t="shared" si="3"/>
        <v>-224.67580867500001</v>
      </c>
      <c r="H23" s="16">
        <f t="shared" si="3"/>
        <v>-224.67580867500001</v>
      </c>
      <c r="I23" s="16">
        <f t="shared" si="3"/>
        <v>-224.67580867500001</v>
      </c>
      <c r="J23" s="16">
        <f t="shared" si="3"/>
        <v>-224.67580867500001</v>
      </c>
      <c r="K23" s="16">
        <f t="shared" si="3"/>
        <v>-224.67580867500001</v>
      </c>
      <c r="L23" s="16">
        <f t="shared" si="3"/>
        <v>-224.67580867500001</v>
      </c>
      <c r="M23" s="16">
        <f t="shared" si="3"/>
        <v>-224.67580867500001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c r="S27" s="105" t="s">
        <v>55</v>
      </c>
      <c r="T27" s="105"/>
      <c r="U27" s="105"/>
    </row>
    <row r="28" spans="1:40" s="56" customFormat="1" x14ac:dyDescent="0.25">
      <c r="A28" s="106"/>
      <c r="B28" s="23">
        <v>6.11</v>
      </c>
      <c r="C28" s="15">
        <v>1.28</v>
      </c>
      <c r="D28" s="15">
        <v>0.219</v>
      </c>
      <c r="E28" s="15">
        <v>2.1499999999999998E-2</v>
      </c>
      <c r="F28" s="15">
        <v>853</v>
      </c>
      <c r="G28" s="15">
        <v>39.4</v>
      </c>
      <c r="H28" s="15">
        <v>45.6</v>
      </c>
      <c r="I28" s="15">
        <v>2.12</v>
      </c>
      <c r="J28" s="15">
        <v>0.47</v>
      </c>
      <c r="K28" s="15">
        <v>0.33</v>
      </c>
      <c r="L28" s="15">
        <v>28.1</v>
      </c>
      <c r="M28" s="15">
        <v>5.73</v>
      </c>
      <c r="N28" s="15">
        <v>172000</v>
      </c>
      <c r="O28" s="15">
        <v>6820</v>
      </c>
      <c r="P28" s="15"/>
      <c r="Q28" s="15">
        <v>11500</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210</v>
      </c>
      <c r="C31" s="76">
        <f>IF(C$27="%w/w SAR",((C$28*10)*$B31),IF(C$27="%w/w DM",(((C$28*10)*($B$28/100))*$B31),IF(C$27="kg/t SAR",(C$28*$B31),IF(C$27="kg/t DM",((C$28*($B$28/100))*$B31),IF(C$27="mg/kg SAR",((C$28*0.001)*$B31),IF(C$27="mg/kg DM",(((C$28*0.001)*($B$28/100))*$B31),0))))))</f>
        <v>164.23680000000002</v>
      </c>
      <c r="D31" s="76">
        <f>(IF(D$27="%w/w SAR",((D$28*10)*$B31),IF(D$27="%w/w DM",(((D$28*10)*($B$28/100))*$B31),IF(D$27="kg/t SAR",(D$28*$B31),IF(D$27="kg/t DM",((D$28*($B$28/100))*$B31),IF(D$27="mg/kg SAR",((D$28*0.001)*$B31),IF(D$27="mg/kg DM",(((D$28*0.001)*($B$28/100))*$B31),"0")))))))*2.291</f>
        <v>64.376847990000002</v>
      </c>
      <c r="E31" s="76">
        <f>(IF(E$27="%w/w SAR",((E$28*10)*$B31),IF(E$27="%w/w DM",(((E$28*10)*($B$28/100))*$B31),IF(E$27="kg/t SAR",(E$28*$B31),IF(E$27="kg/t DM",((E$28*($B$28/100))*$B31),IF(E$27="mg/kg SAR",((E$28*0.001)*$B31),IF(E$27="mg/kg DM",(((E$28*0.001)*($B$28/100))*$B31),"0")))))))*1.205</f>
        <v>3.3241913249999997</v>
      </c>
      <c r="F31" s="76">
        <f>(IF(F$27="%w/w SAR",((F$28*10)*$B31),IF(F$27="%w/w DM",(((F$28*10)*($B$28/100))*$B31),IF(F$27="kg/t SAR",(F$28*$B31),IF(F$27="kg/t DM",((F$28*($B$28/100))*$B31),IF(F$27="mg/kg SAR",((F$28*0.001)*$B31),IF(F$27="mg/kg DM",(((F$28*0.001)*($B$28/100))*$B31),"0")))))))*1.658</f>
        <v>18.146549694000001</v>
      </c>
      <c r="G31" s="76">
        <f t="shared" ref="G31:P46" si="5">IF(G$27="%w/w SAR",((G$28*10)*$B31),IF(G$27="%w/w DM",(((G$28*10)*($B$28/100))*$B31),IF(G$27="kg/t SAR",(G$28*$B31),IF(G$27="kg/t DM",((G$28*($B$28/100))*$B31),IF(G$27="mg/kg SAR",((G$28*0.001)*$B31),IF(G$27="mg/kg DM",(((G$28*0.001)*($B$28/100))*$B31),0))))))</f>
        <v>0.50554140000000003</v>
      </c>
      <c r="H31" s="76">
        <f t="shared" si="5"/>
        <v>0.58509359999999999</v>
      </c>
      <c r="I31" s="76">
        <f t="shared" si="5"/>
        <v>2.7201720000000006E-2</v>
      </c>
      <c r="J31" s="76">
        <f t="shared" si="5"/>
        <v>6.0305699999999999E-3</v>
      </c>
      <c r="K31" s="76">
        <f t="shared" si="5"/>
        <v>4.2342300000000003E-3</v>
      </c>
      <c r="L31" s="76">
        <f t="shared" si="5"/>
        <v>0.36055110000000007</v>
      </c>
      <c r="M31" s="76">
        <f t="shared" si="5"/>
        <v>7.3521630000000004E-2</v>
      </c>
      <c r="N31" s="76">
        <f t="shared" si="5"/>
        <v>2206.9319999999998</v>
      </c>
      <c r="O31" s="76">
        <f t="shared" si="5"/>
        <v>87.50742000000001</v>
      </c>
      <c r="P31" s="76">
        <f t="shared" si="5"/>
        <v>0</v>
      </c>
      <c r="Q31" s="76">
        <f>(IF(Q$27="%w/w SAR",((Q$28*10)*$B31),IF(Q$27="%w/w DM",(((Q$28*10)*($B$28/100))*$B31),IF(Q$27="kg/t SAR",(Q$28*$B31),IF(Q$27="kg/t DM",((Q$28*($B$28/100))*$B31),IF(Q$27="mg/kg SAR",((Q$28*0.001)*$B31),IF(Q$27="mg/kg DM",(((Q$28*0.001)*($B$28/100))*$B31),0)))))))*2.5</f>
        <v>368.89125000000001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210</v>
      </c>
      <c r="C32" s="76">
        <f t="shared" ref="C32:C50" si="6">IF(C$27="%w/w SAR",((C$28*10)*$B32),IF(C$27="%w/w DM",(((C$28*10)*($B$28/100))*$B32),IF(C$27="kg/t SAR",(C$28*$B32),IF(C$27="kg/t DM",((C$28*($B$28/100))*$B32),IF(C$27="mg/kg SAR",((C$28*0.001)*$B32),IF(C$27="mg/kg DM",(((C$28*0.001)*($B$28/100))*$B32),0))))))</f>
        <v>164.23680000000002</v>
      </c>
      <c r="D32" s="76">
        <f t="shared" ref="D32:D50" si="7">(IF(D$27="%w/w SAR",((D$28*10)*$B32),IF(D$27="%w/w DM",(((D$28*10)*($B$28/100))*$B32),IF(D$27="kg/t SAR",(D$28*$B32),IF(D$27="kg/t DM",((D$28*($B$28/100))*$B32),IF(D$27="mg/kg SAR",((D$28*0.001)*$B32),IF(D$27="mg/kg DM",(((D$28*0.001)*($B$28/100))*$B32),"0")))))))*2.291</f>
        <v>64.376847990000002</v>
      </c>
      <c r="E32" s="76">
        <f t="shared" ref="E32:E50" si="8">(IF(E$27="%w/w SAR",((E$28*10)*$B32),IF(E$27="%w/w DM",(((E$28*10)*($B$28/100))*$B32),IF(E$27="kg/t SAR",(E$28*$B32),IF(E$27="kg/t DM",((E$28*($B$28/100))*$B32),IF(E$27="mg/kg SAR",((E$28*0.001)*$B32),IF(E$27="mg/kg DM",(((E$28*0.001)*($B$28/100))*$B32),"0")))))))*1.205</f>
        <v>3.3241913249999997</v>
      </c>
      <c r="F32" s="76">
        <f t="shared" ref="F32:F50" si="9">(IF(F$27="%w/w SAR",((F$28*10)*$B32),IF(F$27="%w/w DM",(((F$28*10)*($B$28/100))*$B32),IF(F$27="kg/t SAR",(F$28*$B32),IF(F$27="kg/t DM",((F$28*($B$28/100))*$B32),IF(F$27="mg/kg SAR",((F$28*0.001)*$B32),IF(F$27="mg/kg DM",(((F$28*0.001)*($B$28/100))*$B32),"0")))))))*1.658</f>
        <v>18.146549694000001</v>
      </c>
      <c r="G32" s="76">
        <f t="shared" si="5"/>
        <v>0.50554140000000003</v>
      </c>
      <c r="H32" s="76">
        <f t="shared" si="5"/>
        <v>0.58509359999999999</v>
      </c>
      <c r="I32" s="76">
        <f t="shared" si="5"/>
        <v>2.7201720000000006E-2</v>
      </c>
      <c r="J32" s="76">
        <f t="shared" si="5"/>
        <v>6.0305699999999999E-3</v>
      </c>
      <c r="K32" s="76">
        <f t="shared" si="5"/>
        <v>4.2342300000000003E-3</v>
      </c>
      <c r="L32" s="76">
        <f t="shared" si="5"/>
        <v>0.36055110000000007</v>
      </c>
      <c r="M32" s="76">
        <f t="shared" si="5"/>
        <v>7.3521630000000004E-2</v>
      </c>
      <c r="N32" s="76">
        <f t="shared" si="5"/>
        <v>2206.9319999999998</v>
      </c>
      <c r="O32" s="76">
        <f t="shared" si="5"/>
        <v>87.50742000000001</v>
      </c>
      <c r="P32" s="76">
        <f t="shared" si="5"/>
        <v>0</v>
      </c>
      <c r="Q32" s="76">
        <f t="shared" ref="Q32:Q50" si="10">(IF(Q$27="%w/w SAR",((Q$28*10)*$B32),IF(Q$27="%w/w DM",(((Q$28*10)*($B$28/100))*$B32),IF(Q$27="kg/t SAR",(Q$28*$B32),IF(Q$27="kg/t DM",((Q$28*($B$28/100))*$B32),IF(Q$27="mg/kg SAR",((Q$28*0.001)*$B32),IF(Q$27="mg/kg DM",(((Q$28*0.001)*($B$28/100))*$B32),0)))))))*2.5</f>
        <v>368.89125000000001</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x14ac:dyDescent="0.25">
      <c r="A33" s="13">
        <f>E8</f>
        <v>5</v>
      </c>
      <c r="B33" s="15">
        <v>210</v>
      </c>
      <c r="C33" s="76">
        <f t="shared" si="6"/>
        <v>164.23680000000002</v>
      </c>
      <c r="D33" s="76">
        <f t="shared" si="7"/>
        <v>64.376847990000002</v>
      </c>
      <c r="E33" s="76">
        <f t="shared" si="8"/>
        <v>3.3241913249999997</v>
      </c>
      <c r="F33" s="76">
        <f t="shared" si="9"/>
        <v>18.146549694000001</v>
      </c>
      <c r="G33" s="76">
        <f t="shared" si="5"/>
        <v>0.50554140000000003</v>
      </c>
      <c r="H33" s="76">
        <f t="shared" si="5"/>
        <v>0.58509359999999999</v>
      </c>
      <c r="I33" s="76">
        <f t="shared" si="5"/>
        <v>2.7201720000000006E-2</v>
      </c>
      <c r="J33" s="76">
        <f t="shared" si="5"/>
        <v>6.0305699999999999E-3</v>
      </c>
      <c r="K33" s="76">
        <f t="shared" si="5"/>
        <v>4.2342300000000003E-3</v>
      </c>
      <c r="L33" s="76">
        <f t="shared" si="5"/>
        <v>0.36055110000000007</v>
      </c>
      <c r="M33" s="76">
        <f t="shared" si="5"/>
        <v>7.3521630000000004E-2</v>
      </c>
      <c r="N33" s="76">
        <f t="shared" si="5"/>
        <v>2206.9319999999998</v>
      </c>
      <c r="O33" s="76">
        <f t="shared" si="5"/>
        <v>87.50742000000001</v>
      </c>
      <c r="P33" s="76">
        <f t="shared" si="5"/>
        <v>0</v>
      </c>
      <c r="Q33" s="76">
        <f t="shared" si="10"/>
        <v>368.89125000000001</v>
      </c>
      <c r="R33" s="76">
        <f t="shared" si="11"/>
        <v>0</v>
      </c>
      <c r="S33" s="76">
        <f t="shared" si="11"/>
        <v>0</v>
      </c>
      <c r="T33" s="76">
        <f t="shared" si="11"/>
        <v>0</v>
      </c>
      <c r="U33" s="76">
        <f t="shared" si="11"/>
        <v>0</v>
      </c>
      <c r="AB33" s="58"/>
      <c r="AC33" s="58"/>
      <c r="AD33" s="58"/>
      <c r="AE33" s="58"/>
      <c r="AF33" s="58"/>
      <c r="AG33" s="58"/>
      <c r="AH33" s="58"/>
      <c r="AI33" s="58"/>
    </row>
    <row r="34" spans="1:35" s="71" customFormat="1" x14ac:dyDescent="0.25">
      <c r="A34" s="13">
        <f>F8</f>
        <v>6</v>
      </c>
      <c r="B34" s="15">
        <v>210</v>
      </c>
      <c r="C34" s="76">
        <f t="shared" si="6"/>
        <v>164.23680000000002</v>
      </c>
      <c r="D34" s="76">
        <f t="shared" si="7"/>
        <v>64.376847990000002</v>
      </c>
      <c r="E34" s="76">
        <f t="shared" si="8"/>
        <v>3.3241913249999997</v>
      </c>
      <c r="F34" s="76">
        <f t="shared" si="9"/>
        <v>18.146549694000001</v>
      </c>
      <c r="G34" s="76">
        <f t="shared" si="5"/>
        <v>0.50554140000000003</v>
      </c>
      <c r="H34" s="76">
        <f t="shared" si="5"/>
        <v>0.58509359999999999</v>
      </c>
      <c r="I34" s="76">
        <f t="shared" si="5"/>
        <v>2.7201720000000006E-2</v>
      </c>
      <c r="J34" s="76">
        <f t="shared" si="5"/>
        <v>6.0305699999999999E-3</v>
      </c>
      <c r="K34" s="76">
        <f t="shared" si="5"/>
        <v>4.2342300000000003E-3</v>
      </c>
      <c r="L34" s="76">
        <f t="shared" si="5"/>
        <v>0.36055110000000007</v>
      </c>
      <c r="M34" s="76">
        <f t="shared" si="5"/>
        <v>7.3521630000000004E-2</v>
      </c>
      <c r="N34" s="76">
        <f t="shared" si="5"/>
        <v>2206.9319999999998</v>
      </c>
      <c r="O34" s="76">
        <f t="shared" si="5"/>
        <v>87.50742000000001</v>
      </c>
      <c r="P34" s="76">
        <f t="shared" si="5"/>
        <v>0</v>
      </c>
      <c r="Q34" s="76">
        <f t="shared" si="10"/>
        <v>368.89125000000001</v>
      </c>
      <c r="R34" s="76">
        <f t="shared" si="11"/>
        <v>0</v>
      </c>
      <c r="S34" s="76">
        <f t="shared" si="11"/>
        <v>0</v>
      </c>
      <c r="T34" s="76">
        <f t="shared" si="11"/>
        <v>0</v>
      </c>
      <c r="U34" s="76">
        <f t="shared" si="11"/>
        <v>0</v>
      </c>
      <c r="AB34" s="58"/>
      <c r="AC34" s="58"/>
      <c r="AD34" s="58"/>
      <c r="AE34" s="58"/>
      <c r="AF34" s="58"/>
      <c r="AG34" s="58"/>
      <c r="AH34" s="58"/>
      <c r="AI34" s="58"/>
    </row>
    <row r="35" spans="1:35" s="71" customFormat="1" x14ac:dyDescent="0.25">
      <c r="A35" s="13">
        <f>G8</f>
        <v>7</v>
      </c>
      <c r="B35" s="15">
        <v>210</v>
      </c>
      <c r="C35" s="76">
        <f t="shared" si="6"/>
        <v>164.23680000000002</v>
      </c>
      <c r="D35" s="76">
        <f t="shared" si="7"/>
        <v>64.376847990000002</v>
      </c>
      <c r="E35" s="76">
        <f t="shared" si="8"/>
        <v>3.3241913249999997</v>
      </c>
      <c r="F35" s="76">
        <f t="shared" si="9"/>
        <v>18.146549694000001</v>
      </c>
      <c r="G35" s="76">
        <f t="shared" si="5"/>
        <v>0.50554140000000003</v>
      </c>
      <c r="H35" s="76">
        <f t="shared" si="5"/>
        <v>0.58509359999999999</v>
      </c>
      <c r="I35" s="76">
        <f t="shared" si="5"/>
        <v>2.7201720000000006E-2</v>
      </c>
      <c r="J35" s="76">
        <f t="shared" si="5"/>
        <v>6.0305699999999999E-3</v>
      </c>
      <c r="K35" s="76">
        <f t="shared" si="5"/>
        <v>4.2342300000000003E-3</v>
      </c>
      <c r="L35" s="76">
        <f t="shared" si="5"/>
        <v>0.36055110000000007</v>
      </c>
      <c r="M35" s="76">
        <f t="shared" si="5"/>
        <v>7.3521630000000004E-2</v>
      </c>
      <c r="N35" s="76">
        <f t="shared" si="5"/>
        <v>2206.9319999999998</v>
      </c>
      <c r="O35" s="76">
        <f t="shared" si="5"/>
        <v>87.50742000000001</v>
      </c>
      <c r="P35" s="76">
        <f t="shared" si="5"/>
        <v>0</v>
      </c>
      <c r="Q35" s="76">
        <f t="shared" si="10"/>
        <v>368.89125000000001</v>
      </c>
      <c r="R35" s="76">
        <f t="shared" si="11"/>
        <v>0</v>
      </c>
      <c r="S35" s="76">
        <f t="shared" si="11"/>
        <v>0</v>
      </c>
      <c r="T35" s="76">
        <f t="shared" si="11"/>
        <v>0</v>
      </c>
      <c r="U35" s="76">
        <f t="shared" si="11"/>
        <v>0</v>
      </c>
      <c r="AB35" s="58"/>
      <c r="AC35" s="58"/>
      <c r="AD35" s="58"/>
      <c r="AE35" s="58"/>
      <c r="AF35" s="58"/>
      <c r="AG35" s="58"/>
      <c r="AH35" s="58"/>
      <c r="AI35" s="58"/>
    </row>
    <row r="36" spans="1:35" s="71" customFormat="1" x14ac:dyDescent="0.25">
      <c r="A36" s="13">
        <f>H8</f>
        <v>8</v>
      </c>
      <c r="B36" s="15">
        <v>210</v>
      </c>
      <c r="C36" s="76">
        <f t="shared" si="6"/>
        <v>164.23680000000002</v>
      </c>
      <c r="D36" s="76">
        <f t="shared" si="7"/>
        <v>64.376847990000002</v>
      </c>
      <c r="E36" s="76">
        <f t="shared" si="8"/>
        <v>3.3241913249999997</v>
      </c>
      <c r="F36" s="76">
        <f t="shared" si="9"/>
        <v>18.146549694000001</v>
      </c>
      <c r="G36" s="76">
        <f t="shared" si="5"/>
        <v>0.50554140000000003</v>
      </c>
      <c r="H36" s="76">
        <f t="shared" si="5"/>
        <v>0.58509359999999999</v>
      </c>
      <c r="I36" s="76">
        <f t="shared" si="5"/>
        <v>2.7201720000000006E-2</v>
      </c>
      <c r="J36" s="76">
        <f t="shared" si="5"/>
        <v>6.0305699999999999E-3</v>
      </c>
      <c r="K36" s="76">
        <f t="shared" si="5"/>
        <v>4.2342300000000003E-3</v>
      </c>
      <c r="L36" s="76">
        <f t="shared" si="5"/>
        <v>0.36055110000000007</v>
      </c>
      <c r="M36" s="76">
        <f t="shared" si="5"/>
        <v>7.3521630000000004E-2</v>
      </c>
      <c r="N36" s="76">
        <f t="shared" si="5"/>
        <v>2206.9319999999998</v>
      </c>
      <c r="O36" s="76">
        <f t="shared" si="5"/>
        <v>87.50742000000001</v>
      </c>
      <c r="P36" s="76">
        <f t="shared" si="5"/>
        <v>0</v>
      </c>
      <c r="Q36" s="76">
        <f t="shared" si="10"/>
        <v>368.89125000000001</v>
      </c>
      <c r="R36" s="76">
        <f t="shared" si="11"/>
        <v>0</v>
      </c>
      <c r="S36" s="76">
        <f t="shared" si="11"/>
        <v>0</v>
      </c>
      <c r="T36" s="76">
        <f t="shared" si="11"/>
        <v>0</v>
      </c>
      <c r="U36" s="76">
        <f t="shared" si="11"/>
        <v>0</v>
      </c>
      <c r="AB36" s="58"/>
      <c r="AC36" s="58"/>
      <c r="AD36" s="58"/>
      <c r="AE36" s="58"/>
      <c r="AF36" s="58"/>
      <c r="AG36" s="58"/>
      <c r="AH36" s="58"/>
      <c r="AI36" s="58"/>
    </row>
    <row r="37" spans="1:35" s="71" customFormat="1" x14ac:dyDescent="0.25">
      <c r="A37" s="13">
        <f>I8</f>
        <v>10</v>
      </c>
      <c r="B37" s="15">
        <v>210</v>
      </c>
      <c r="C37" s="76">
        <f t="shared" si="6"/>
        <v>164.23680000000002</v>
      </c>
      <c r="D37" s="76">
        <f t="shared" si="7"/>
        <v>64.376847990000002</v>
      </c>
      <c r="E37" s="76">
        <f t="shared" si="8"/>
        <v>3.3241913249999997</v>
      </c>
      <c r="F37" s="76">
        <f t="shared" si="9"/>
        <v>18.146549694000001</v>
      </c>
      <c r="G37" s="76">
        <f t="shared" si="5"/>
        <v>0.50554140000000003</v>
      </c>
      <c r="H37" s="76">
        <f t="shared" si="5"/>
        <v>0.58509359999999999</v>
      </c>
      <c r="I37" s="76">
        <f t="shared" si="5"/>
        <v>2.7201720000000006E-2</v>
      </c>
      <c r="J37" s="76">
        <f t="shared" si="5"/>
        <v>6.0305699999999999E-3</v>
      </c>
      <c r="K37" s="76">
        <f t="shared" si="5"/>
        <v>4.2342300000000003E-3</v>
      </c>
      <c r="L37" s="76">
        <f t="shared" si="5"/>
        <v>0.36055110000000007</v>
      </c>
      <c r="M37" s="76">
        <f t="shared" si="5"/>
        <v>7.3521630000000004E-2</v>
      </c>
      <c r="N37" s="76">
        <f t="shared" si="5"/>
        <v>2206.9319999999998</v>
      </c>
      <c r="O37" s="76">
        <f t="shared" si="5"/>
        <v>87.50742000000001</v>
      </c>
      <c r="P37" s="76">
        <f t="shared" si="5"/>
        <v>0</v>
      </c>
      <c r="Q37" s="76">
        <f t="shared" si="10"/>
        <v>368.89125000000001</v>
      </c>
      <c r="R37" s="76">
        <f t="shared" si="11"/>
        <v>0</v>
      </c>
      <c r="S37" s="76">
        <f t="shared" si="11"/>
        <v>0</v>
      </c>
      <c r="T37" s="76">
        <f t="shared" si="11"/>
        <v>0</v>
      </c>
      <c r="U37" s="76">
        <f t="shared" si="11"/>
        <v>0</v>
      </c>
      <c r="AB37" s="58"/>
      <c r="AC37" s="58"/>
      <c r="AD37" s="58"/>
      <c r="AE37" s="58"/>
      <c r="AF37" s="58"/>
      <c r="AG37" s="58"/>
      <c r="AH37" s="58"/>
      <c r="AI37" s="58"/>
    </row>
    <row r="38" spans="1:35" s="71" customFormat="1" x14ac:dyDescent="0.25">
      <c r="A38" s="13" t="str">
        <f>J8</f>
        <v>11a</v>
      </c>
      <c r="B38" s="15">
        <v>210</v>
      </c>
      <c r="C38" s="76">
        <f t="shared" si="6"/>
        <v>164.23680000000002</v>
      </c>
      <c r="D38" s="76">
        <f t="shared" si="7"/>
        <v>64.376847990000002</v>
      </c>
      <c r="E38" s="76">
        <f t="shared" si="8"/>
        <v>3.3241913249999997</v>
      </c>
      <c r="F38" s="76">
        <f t="shared" si="9"/>
        <v>18.146549694000001</v>
      </c>
      <c r="G38" s="76">
        <f t="shared" si="5"/>
        <v>0.50554140000000003</v>
      </c>
      <c r="H38" s="76">
        <f t="shared" si="5"/>
        <v>0.58509359999999999</v>
      </c>
      <c r="I38" s="76">
        <f t="shared" si="5"/>
        <v>2.7201720000000006E-2</v>
      </c>
      <c r="J38" s="76">
        <f t="shared" si="5"/>
        <v>6.0305699999999999E-3</v>
      </c>
      <c r="K38" s="76">
        <f t="shared" si="5"/>
        <v>4.2342300000000003E-3</v>
      </c>
      <c r="L38" s="76">
        <f t="shared" si="5"/>
        <v>0.36055110000000007</v>
      </c>
      <c r="M38" s="76">
        <f t="shared" si="5"/>
        <v>7.3521630000000004E-2</v>
      </c>
      <c r="N38" s="76">
        <f t="shared" si="5"/>
        <v>2206.9319999999998</v>
      </c>
      <c r="O38" s="76">
        <f t="shared" si="5"/>
        <v>87.50742000000001</v>
      </c>
      <c r="P38" s="76">
        <f t="shared" si="5"/>
        <v>0</v>
      </c>
      <c r="Q38" s="76">
        <f t="shared" si="10"/>
        <v>368.89125000000001</v>
      </c>
      <c r="R38" s="76">
        <f t="shared" si="11"/>
        <v>0</v>
      </c>
      <c r="S38" s="76">
        <f t="shared" si="11"/>
        <v>0</v>
      </c>
      <c r="T38" s="76">
        <f t="shared" si="11"/>
        <v>0</v>
      </c>
      <c r="U38" s="76">
        <f t="shared" si="11"/>
        <v>0</v>
      </c>
      <c r="AB38" s="58"/>
      <c r="AC38" s="58"/>
      <c r="AD38" s="58"/>
      <c r="AE38" s="58"/>
      <c r="AF38" s="58"/>
      <c r="AG38" s="58"/>
      <c r="AH38" s="58"/>
      <c r="AI38" s="58"/>
    </row>
    <row r="39" spans="1:35" s="71" customFormat="1" x14ac:dyDescent="0.25">
      <c r="A39" s="13" t="str">
        <f>K8</f>
        <v>11b</v>
      </c>
      <c r="B39" s="15">
        <v>210</v>
      </c>
      <c r="C39" s="76">
        <f t="shared" si="6"/>
        <v>164.23680000000002</v>
      </c>
      <c r="D39" s="76">
        <f t="shared" si="7"/>
        <v>64.376847990000002</v>
      </c>
      <c r="E39" s="76">
        <f t="shared" si="8"/>
        <v>3.3241913249999997</v>
      </c>
      <c r="F39" s="76">
        <f t="shared" si="9"/>
        <v>18.146549694000001</v>
      </c>
      <c r="G39" s="76">
        <f t="shared" si="5"/>
        <v>0.50554140000000003</v>
      </c>
      <c r="H39" s="76">
        <f t="shared" si="5"/>
        <v>0.58509359999999999</v>
      </c>
      <c r="I39" s="76">
        <f t="shared" si="5"/>
        <v>2.7201720000000006E-2</v>
      </c>
      <c r="J39" s="76">
        <f t="shared" si="5"/>
        <v>6.0305699999999999E-3</v>
      </c>
      <c r="K39" s="76">
        <f t="shared" si="5"/>
        <v>4.2342300000000003E-3</v>
      </c>
      <c r="L39" s="76">
        <f t="shared" si="5"/>
        <v>0.36055110000000007</v>
      </c>
      <c r="M39" s="76">
        <f t="shared" si="5"/>
        <v>7.3521630000000004E-2</v>
      </c>
      <c r="N39" s="76">
        <f t="shared" si="5"/>
        <v>2206.9319999999998</v>
      </c>
      <c r="O39" s="76">
        <f t="shared" si="5"/>
        <v>87.50742000000001</v>
      </c>
      <c r="P39" s="76">
        <f t="shared" si="5"/>
        <v>0</v>
      </c>
      <c r="Q39" s="76">
        <f t="shared" si="10"/>
        <v>368.89125000000001</v>
      </c>
      <c r="R39" s="76">
        <f t="shared" si="11"/>
        <v>0</v>
      </c>
      <c r="S39" s="76">
        <f t="shared" si="11"/>
        <v>0</v>
      </c>
      <c r="T39" s="76">
        <f t="shared" si="11"/>
        <v>0</v>
      </c>
      <c r="U39" s="76">
        <f t="shared" si="11"/>
        <v>0</v>
      </c>
      <c r="AB39" s="58"/>
      <c r="AC39" s="58"/>
      <c r="AD39" s="58"/>
      <c r="AE39" s="58"/>
      <c r="AF39" s="58"/>
      <c r="AG39" s="58"/>
      <c r="AH39" s="58"/>
      <c r="AI39" s="58"/>
    </row>
    <row r="40" spans="1:35" s="71" customFormat="1" x14ac:dyDescent="0.25">
      <c r="A40" s="13">
        <f>L8</f>
        <v>12</v>
      </c>
      <c r="B40" s="15">
        <v>210</v>
      </c>
      <c r="C40" s="76">
        <f t="shared" si="6"/>
        <v>164.23680000000002</v>
      </c>
      <c r="D40" s="76">
        <f t="shared" si="7"/>
        <v>64.376847990000002</v>
      </c>
      <c r="E40" s="76">
        <f t="shared" si="8"/>
        <v>3.3241913249999997</v>
      </c>
      <c r="F40" s="76">
        <f t="shared" si="9"/>
        <v>18.146549694000001</v>
      </c>
      <c r="G40" s="76">
        <f t="shared" si="5"/>
        <v>0.50554140000000003</v>
      </c>
      <c r="H40" s="76">
        <f t="shared" si="5"/>
        <v>0.58509359999999999</v>
      </c>
      <c r="I40" s="76">
        <f t="shared" si="5"/>
        <v>2.7201720000000006E-2</v>
      </c>
      <c r="J40" s="76">
        <f t="shared" si="5"/>
        <v>6.0305699999999999E-3</v>
      </c>
      <c r="K40" s="76">
        <f t="shared" si="5"/>
        <v>4.2342300000000003E-3</v>
      </c>
      <c r="L40" s="76">
        <f t="shared" si="5"/>
        <v>0.36055110000000007</v>
      </c>
      <c r="M40" s="76">
        <f t="shared" si="5"/>
        <v>7.3521630000000004E-2</v>
      </c>
      <c r="N40" s="76">
        <f t="shared" si="5"/>
        <v>2206.9319999999998</v>
      </c>
      <c r="O40" s="76">
        <f t="shared" si="5"/>
        <v>87.50742000000001</v>
      </c>
      <c r="P40" s="76">
        <f t="shared" si="5"/>
        <v>0</v>
      </c>
      <c r="Q40" s="76">
        <f t="shared" si="10"/>
        <v>368.89125000000001</v>
      </c>
      <c r="R40" s="76">
        <f t="shared" si="11"/>
        <v>0</v>
      </c>
      <c r="S40" s="76">
        <f t="shared" si="11"/>
        <v>0</v>
      </c>
      <c r="T40" s="76">
        <f t="shared" si="11"/>
        <v>0</v>
      </c>
      <c r="U40" s="76">
        <f t="shared" si="11"/>
        <v>0</v>
      </c>
      <c r="AB40" s="58"/>
      <c r="AC40" s="58"/>
      <c r="AD40" s="58"/>
      <c r="AE40" s="58"/>
      <c r="AF40" s="58"/>
      <c r="AG40" s="58"/>
      <c r="AH40" s="58"/>
      <c r="AI40" s="58"/>
    </row>
    <row r="41" spans="1:35" s="71" customFormat="1" x14ac:dyDescent="0.25">
      <c r="A41" s="13">
        <f>M8</f>
        <v>13</v>
      </c>
      <c r="B41" s="15">
        <v>210</v>
      </c>
      <c r="C41" s="76">
        <f t="shared" si="6"/>
        <v>164.23680000000002</v>
      </c>
      <c r="D41" s="76">
        <f t="shared" si="7"/>
        <v>64.376847990000002</v>
      </c>
      <c r="E41" s="76">
        <f t="shared" si="8"/>
        <v>3.3241913249999997</v>
      </c>
      <c r="F41" s="76">
        <f t="shared" si="9"/>
        <v>18.146549694000001</v>
      </c>
      <c r="G41" s="76">
        <f t="shared" si="5"/>
        <v>0.50554140000000003</v>
      </c>
      <c r="H41" s="76">
        <f t="shared" si="5"/>
        <v>0.58509359999999999</v>
      </c>
      <c r="I41" s="76">
        <f t="shared" si="5"/>
        <v>2.7201720000000006E-2</v>
      </c>
      <c r="J41" s="76">
        <f t="shared" si="5"/>
        <v>6.0305699999999999E-3</v>
      </c>
      <c r="K41" s="76">
        <f t="shared" si="5"/>
        <v>4.2342300000000003E-3</v>
      </c>
      <c r="L41" s="76">
        <f t="shared" si="5"/>
        <v>0.36055110000000007</v>
      </c>
      <c r="M41" s="76">
        <f t="shared" si="5"/>
        <v>7.3521630000000004E-2</v>
      </c>
      <c r="N41" s="76">
        <f t="shared" si="5"/>
        <v>2206.9319999999998</v>
      </c>
      <c r="O41" s="76">
        <f t="shared" si="5"/>
        <v>87.50742000000001</v>
      </c>
      <c r="P41" s="76">
        <f t="shared" si="5"/>
        <v>0</v>
      </c>
      <c r="Q41" s="76">
        <f t="shared" si="10"/>
        <v>368.89125000000001</v>
      </c>
      <c r="R41" s="76">
        <f t="shared" si="11"/>
        <v>0</v>
      </c>
      <c r="S41" s="76">
        <f t="shared" si="11"/>
        <v>0</v>
      </c>
      <c r="T41" s="76">
        <f t="shared" si="11"/>
        <v>0</v>
      </c>
      <c r="U41" s="76">
        <f t="shared" si="11"/>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2"/>
        <v>0</v>
      </c>
      <c r="H50" s="96">
        <f t="shared" si="12"/>
        <v>0</v>
      </c>
      <c r="I50" s="96">
        <f t="shared" si="12"/>
        <v>0</v>
      </c>
      <c r="J50" s="96">
        <f t="shared" si="12"/>
        <v>0</v>
      </c>
      <c r="K50" s="96">
        <f t="shared" si="12"/>
        <v>0</v>
      </c>
      <c r="L50" s="96">
        <f t="shared" si="12"/>
        <v>0</v>
      </c>
      <c r="M50" s="96">
        <f t="shared" si="12"/>
        <v>0</v>
      </c>
      <c r="N50" s="96">
        <f t="shared" si="12"/>
        <v>0</v>
      </c>
      <c r="O50" s="96">
        <f t="shared" si="12"/>
        <v>0</v>
      </c>
      <c r="P50" s="96">
        <f t="shared" si="12"/>
        <v>0</v>
      </c>
      <c r="Q50" s="96">
        <f t="shared" si="10"/>
        <v>0</v>
      </c>
      <c r="R50" s="96">
        <f t="shared" si="11"/>
        <v>0</v>
      </c>
      <c r="S50" s="96">
        <f t="shared" si="11"/>
        <v>0</v>
      </c>
      <c r="T50" s="96">
        <f t="shared" si="11"/>
        <v>0</v>
      </c>
      <c r="U50" s="96">
        <f t="shared" si="11"/>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09" t="s">
        <v>133</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210</v>
      </c>
      <c r="C62" s="76">
        <f>B32</f>
        <v>210</v>
      </c>
      <c r="D62" s="76">
        <f>B33</f>
        <v>210</v>
      </c>
      <c r="E62" s="76">
        <f>B34</f>
        <v>210</v>
      </c>
      <c r="F62" s="76">
        <f>B35</f>
        <v>210</v>
      </c>
      <c r="G62" s="76">
        <f>B36</f>
        <v>210</v>
      </c>
      <c r="H62" s="76">
        <f>B37</f>
        <v>210</v>
      </c>
      <c r="I62" s="76">
        <f>B38</f>
        <v>210</v>
      </c>
      <c r="J62" s="76">
        <f>B39</f>
        <v>210</v>
      </c>
      <c r="K62" s="76">
        <f>B40</f>
        <v>210</v>
      </c>
      <c r="L62" s="76">
        <f>B41</f>
        <v>210</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MusFaws/jy6wG3oUWyhkdg7vUaqT2RKdcJAnEBIE31GtDtfPQxksjeeDO5zxo6efznSIHevv6M5SPmrVk/7T5g==" saltValue="n4iNlzpVIfGqxgxv6nqQ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2" operator="equal">
      <formula>"DECREASE"</formula>
    </cfRule>
    <cfRule type="cellIs" dxfId="208" priority="33" operator="equal">
      <formula>"INCREASE"</formula>
    </cfRule>
  </conditionalFormatting>
  <conditionalFormatting sqref="B62:U66 B31:B50">
    <cfRule type="cellIs" dxfId="207" priority="31" operator="greaterThan">
      <formula>$B$51</formula>
    </cfRule>
  </conditionalFormatting>
  <conditionalFormatting sqref="C31:C50">
    <cfRule type="cellIs" dxfId="206" priority="30" operator="greaterThan">
      <formula>$C$51</formula>
    </cfRule>
  </conditionalFormatting>
  <conditionalFormatting sqref="C18:V18">
    <cfRule type="cellIs" dxfId="205" priority="29" operator="equal">
      <formula>0</formula>
    </cfRule>
  </conditionalFormatting>
  <conditionalFormatting sqref="C17:V17">
    <cfRule type="cellIs" dxfId="204" priority="28" operator="equal">
      <formula>0</formula>
    </cfRule>
  </conditionalFormatting>
  <conditionalFormatting sqref="C19:V19">
    <cfRule type="cellIs" dxfId="203" priority="27" operator="equal">
      <formula>0</formula>
    </cfRule>
  </conditionalFormatting>
  <conditionalFormatting sqref="G31:G50">
    <cfRule type="cellIs" dxfId="202" priority="26" operator="greaterThan">
      <formula>$G$51</formula>
    </cfRule>
  </conditionalFormatting>
  <conditionalFormatting sqref="H31:H50">
    <cfRule type="cellIs" dxfId="201" priority="25" operator="greaterThan">
      <formula>$H$51</formula>
    </cfRule>
  </conditionalFormatting>
  <conditionalFormatting sqref="I31:I50">
    <cfRule type="cellIs" dxfId="200" priority="24" operator="greaterThan">
      <formula>$I$51</formula>
    </cfRule>
  </conditionalFormatting>
  <conditionalFormatting sqref="K31:K50">
    <cfRule type="cellIs" dxfId="199" priority="23" operator="greaterThan">
      <formula>$K$51</formula>
    </cfRule>
  </conditionalFormatting>
  <conditionalFormatting sqref="L31:L50">
    <cfRule type="cellIs" dxfId="198" priority="22" operator="greaterThan">
      <formula>$L$51</formula>
    </cfRule>
  </conditionalFormatting>
  <conditionalFormatting sqref="M31:M50">
    <cfRule type="cellIs" dxfId="197" priority="21" operator="greaterThan">
      <formula>$M$51</formula>
    </cfRule>
  </conditionalFormatting>
  <conditionalFormatting sqref="P31:P50">
    <cfRule type="cellIs" dxfId="196" priority="20" operator="greaterThan">
      <formula>$P$51</formula>
    </cfRule>
  </conditionalFormatting>
  <conditionalFormatting sqref="R31:R50">
    <cfRule type="cellIs" dxfId="195" priority="19" operator="greaterThan">
      <formula>$R$51</formula>
    </cfRule>
  </conditionalFormatting>
  <conditionalFormatting sqref="S31:S50">
    <cfRule type="cellIs" dxfId="194" priority="18" operator="greaterThan">
      <formula>$S$51</formula>
    </cfRule>
  </conditionalFormatting>
  <conditionalFormatting sqref="T31:T50">
    <cfRule type="cellIs" dxfId="193" priority="17" operator="greaterThan">
      <formula>$T$51</formula>
    </cfRule>
  </conditionalFormatting>
  <conditionalFormatting sqref="U31:U50">
    <cfRule type="cellIs" dxfId="192" priority="16" operator="greaterThan">
      <formula>$U$51</formula>
    </cfRule>
  </conditionalFormatting>
  <conditionalFormatting sqref="C22:V22">
    <cfRule type="cellIs" dxfId="191" priority="15" operator="equal">
      <formula>0</formula>
    </cfRule>
  </conditionalFormatting>
  <conditionalFormatting sqref="C24:V24">
    <cfRule type="cellIs" dxfId="190" priority="13" operator="equal">
      <formula>"DECREASE"</formula>
    </cfRule>
    <cfRule type="cellIs" dxfId="189" priority="14" operator="equal">
      <formula>"INCREASE"</formula>
    </cfRule>
  </conditionalFormatting>
  <conditionalFormatting sqref="C23:V23">
    <cfRule type="cellIs" dxfId="188" priority="12" operator="equal">
      <formula>0</formula>
    </cfRule>
  </conditionalFormatting>
  <conditionalFormatting sqref="I1">
    <cfRule type="cellIs" dxfId="187" priority="11" operator="lessThan">
      <formula>5</formula>
    </cfRule>
  </conditionalFormatting>
  <conditionalFormatting sqref="C21:V21">
    <cfRule type="cellIs" dxfId="186" priority="8" operator="equal">
      <formula>0</formula>
    </cfRule>
  </conditionalFormatting>
  <conditionalFormatting sqref="B66:U66">
    <cfRule type="cellIs" dxfId="185" priority="6" operator="equal">
      <formula>"UNDER"</formula>
    </cfRule>
    <cfRule type="cellIs" dxfId="184" priority="7" operator="equal">
      <formula>"OVER"</formula>
    </cfRule>
  </conditionalFormatting>
  <conditionalFormatting sqref="I2">
    <cfRule type="cellIs" dxfId="183" priority="5" operator="greaterThan">
      <formula>5000.1</formula>
    </cfRule>
  </conditionalFormatting>
  <conditionalFormatting sqref="I3">
    <cfRule type="cellIs" dxfId="182" priority="4" operator="greaterThan">
      <formula>4.1</formula>
    </cfRule>
  </conditionalFormatting>
  <conditionalFormatting sqref="J31:J50">
    <cfRule type="cellIs" dxfId="181" priority="3"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D1" zoomScale="90" zoomScaleNormal="90" workbookViewId="0">
      <selection activeCell="E34" sqref="E3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'DCWW ALWEN'!C1:D1</f>
        <v>PAN-021010</v>
      </c>
      <c r="D1" s="142"/>
      <c r="E1" s="92" t="s">
        <v>45</v>
      </c>
      <c r="F1" s="38">
        <f>'DCWW ALWEN'!F1</f>
        <v>49.8</v>
      </c>
      <c r="G1" s="124" t="s">
        <v>43</v>
      </c>
      <c r="H1" s="125"/>
      <c r="I1" s="95">
        <v>6.8</v>
      </c>
      <c r="J1" s="128" t="s">
        <v>154</v>
      </c>
      <c r="K1" s="128"/>
      <c r="L1" s="95">
        <v>188</v>
      </c>
      <c r="AB1" s="18"/>
      <c r="AC1" s="18"/>
      <c r="AD1" s="29" t="s">
        <v>127</v>
      </c>
      <c r="AE1" s="17"/>
      <c r="AF1" s="17"/>
      <c r="AG1" s="18"/>
      <c r="AH1" s="18"/>
      <c r="AI1" s="39" t="s">
        <v>79</v>
      </c>
      <c r="AJ1" s="40" t="s">
        <v>94</v>
      </c>
      <c r="AK1" s="41" t="s">
        <v>95</v>
      </c>
      <c r="AL1" s="42" t="s">
        <v>126</v>
      </c>
      <c r="AM1" s="42" t="s">
        <v>132</v>
      </c>
      <c r="AN1" s="42" t="s">
        <v>112</v>
      </c>
    </row>
    <row r="2" spans="1:41" x14ac:dyDescent="0.2">
      <c r="A2" s="128" t="s">
        <v>87</v>
      </c>
      <c r="B2" s="128"/>
      <c r="C2" s="143" t="str">
        <f>'DCWW ALWEN'!C2:D2</f>
        <v>EPR/ GP3792SK</v>
      </c>
      <c r="D2" s="144"/>
      <c r="E2" s="92" t="s">
        <v>109</v>
      </c>
      <c r="F2" s="116" t="s">
        <v>164</v>
      </c>
      <c r="G2" s="126" t="s">
        <v>110</v>
      </c>
      <c r="H2" s="127"/>
      <c r="I2" s="95"/>
      <c r="J2" s="128" t="s">
        <v>155</v>
      </c>
      <c r="K2" s="128"/>
      <c r="L2" s="95">
        <v>12700</v>
      </c>
      <c r="AB2" s="29" t="s">
        <v>56</v>
      </c>
      <c r="AC2" s="17"/>
      <c r="AD2" s="29" t="s">
        <v>70</v>
      </c>
      <c r="AE2" s="17"/>
      <c r="AF2" s="17"/>
      <c r="AG2" s="43" t="s">
        <v>76</v>
      </c>
      <c r="AH2" s="18"/>
      <c r="AI2" s="44" t="s">
        <v>127</v>
      </c>
      <c r="AJ2" s="45">
        <v>0</v>
      </c>
      <c r="AK2" s="46">
        <v>0</v>
      </c>
      <c r="AL2" s="10">
        <v>0</v>
      </c>
      <c r="AM2" s="11">
        <v>0</v>
      </c>
      <c r="AN2" s="11">
        <v>0</v>
      </c>
    </row>
    <row r="3" spans="1:41" x14ac:dyDescent="0.2">
      <c r="A3" s="124" t="s">
        <v>42</v>
      </c>
      <c r="B3" s="125"/>
      <c r="C3" s="143" t="str">
        <f>'DCWW ALWEN'!C3:D3</f>
        <v>ByProduct recovery LIMITED.</v>
      </c>
      <c r="D3" s="144"/>
      <c r="E3" s="92" t="s">
        <v>108</v>
      </c>
      <c r="F3" s="30" t="s">
        <v>77</v>
      </c>
      <c r="G3" s="124" t="s">
        <v>111</v>
      </c>
      <c r="H3" s="125"/>
      <c r="I3" s="95"/>
      <c r="J3" s="124" t="s">
        <v>156</v>
      </c>
      <c r="K3" s="125"/>
      <c r="L3" s="95">
        <f>(L1/L2)*100</f>
        <v>1.4803149606299213</v>
      </c>
      <c r="AB3" s="29" t="s">
        <v>57</v>
      </c>
      <c r="AC3" s="17"/>
      <c r="AD3" s="29" t="s">
        <v>71</v>
      </c>
      <c r="AE3" s="17"/>
      <c r="AF3" s="17"/>
      <c r="AG3" s="43" t="s">
        <v>77</v>
      </c>
      <c r="AH3" s="18"/>
      <c r="AI3" s="47" t="s">
        <v>114</v>
      </c>
      <c r="AJ3" s="48">
        <v>1.7</v>
      </c>
      <c r="AK3" s="49">
        <v>6</v>
      </c>
      <c r="AL3" s="50">
        <v>1</v>
      </c>
      <c r="AM3" s="11">
        <v>6.2</v>
      </c>
      <c r="AN3" s="11" t="s">
        <v>113</v>
      </c>
    </row>
    <row r="4" spans="1:41" ht="51" x14ac:dyDescent="0.2">
      <c r="A4" s="128" t="s">
        <v>0</v>
      </c>
      <c r="B4" s="128"/>
      <c r="C4" s="141" t="str">
        <f>'DCWW ALWEN'!C4:D4</f>
        <v>Meas Truan Farm ,Llanelidan, LL15 2RN</v>
      </c>
      <c r="D4" s="142"/>
      <c r="E4" s="93" t="s">
        <v>1</v>
      </c>
      <c r="F4" s="117" t="s">
        <v>165</v>
      </c>
      <c r="G4" s="124"/>
      <c r="H4" s="125"/>
      <c r="I4" s="38"/>
      <c r="J4" s="124"/>
      <c r="K4" s="125"/>
      <c r="L4" s="95"/>
      <c r="AB4" s="29" t="s">
        <v>52</v>
      </c>
      <c r="AC4" s="17"/>
      <c r="AD4" s="51" t="s">
        <v>72</v>
      </c>
      <c r="AE4" s="17"/>
      <c r="AF4" s="17"/>
      <c r="AG4" s="43" t="s">
        <v>78</v>
      </c>
      <c r="AH4" s="18"/>
      <c r="AI4" s="52" t="s">
        <v>125</v>
      </c>
      <c r="AJ4" s="53">
        <v>7</v>
      </c>
      <c r="AK4" s="54">
        <v>10.5</v>
      </c>
      <c r="AL4" s="11">
        <v>2</v>
      </c>
      <c r="AM4" s="11">
        <v>6.7</v>
      </c>
      <c r="AN4" s="11" t="s">
        <v>136</v>
      </c>
    </row>
    <row r="5" spans="1:41" x14ac:dyDescent="0.2">
      <c r="A5" s="128" t="s">
        <v>47</v>
      </c>
      <c r="B5" s="128"/>
      <c r="C5" s="141" t="str">
        <f>'DCWW ALWEN'!C5:D5</f>
        <v>Owen Clee</v>
      </c>
      <c r="D5" s="142"/>
      <c r="E5" s="92"/>
      <c r="F5" s="38"/>
      <c r="G5" s="124"/>
      <c r="H5" s="125"/>
      <c r="I5" s="38"/>
      <c r="J5" s="124"/>
      <c r="K5" s="125"/>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7"/>
    </row>
    <row r="8" spans="1:41" x14ac:dyDescent="0.2">
      <c r="A8" s="128" t="s">
        <v>2</v>
      </c>
      <c r="B8" s="128"/>
      <c r="C8" s="59">
        <f>'DCWW ALWEN'!C8</f>
        <v>2</v>
      </c>
      <c r="D8" s="59">
        <f>'DCWW ALWEN'!D8</f>
        <v>3</v>
      </c>
      <c r="E8" s="59">
        <f>'DCWW ALWEN'!E8</f>
        <v>5</v>
      </c>
      <c r="F8" s="59">
        <f>'DCWW ALWEN'!F8</f>
        <v>6</v>
      </c>
      <c r="G8" s="59">
        <f>'DCWW ALWEN'!G8</f>
        <v>7</v>
      </c>
      <c r="H8" s="59">
        <f>'DCWW ALWEN'!H8</f>
        <v>8</v>
      </c>
      <c r="I8" s="59">
        <f>'DCWW ALWEN'!I8</f>
        <v>10</v>
      </c>
      <c r="J8" s="59" t="str">
        <f>'DCWW ALWEN'!J8</f>
        <v>11a</v>
      </c>
      <c r="K8" s="59" t="str">
        <f>'DCWW ALWEN'!K8</f>
        <v>11b</v>
      </c>
      <c r="L8" s="59">
        <f>'DCWW ALWEN'!L8</f>
        <v>12</v>
      </c>
      <c r="M8" s="59">
        <f>'DCWW ALWEN'!M8</f>
        <v>13</v>
      </c>
      <c r="N8" s="59">
        <f>'DCWW ALWEN'!N8</f>
        <v>0</v>
      </c>
      <c r="O8" s="59">
        <f>'DCWW ALWEN'!O8</f>
        <v>0</v>
      </c>
      <c r="P8" s="59">
        <f>'DCWW ALWEN'!P8</f>
        <v>0</v>
      </c>
      <c r="Q8" s="59">
        <f>'DCWW ALWEN'!Q8</f>
        <v>0</v>
      </c>
      <c r="R8" s="59">
        <f>'DCWW ALWEN'!R8</f>
        <v>0</v>
      </c>
      <c r="S8" s="59">
        <f>'DCWW ALWEN'!S8</f>
        <v>0</v>
      </c>
      <c r="T8" s="59">
        <f>'DCWW ALWEN'!T8</f>
        <v>0</v>
      </c>
      <c r="U8" s="59">
        <f>'DCWW ALWEN'!U8</f>
        <v>0</v>
      </c>
      <c r="V8" s="59">
        <f>'DCWW ALWEN'!V8</f>
        <v>0</v>
      </c>
      <c r="AB8" s="60"/>
      <c r="AC8" s="60"/>
      <c r="AD8" s="18"/>
      <c r="AE8" s="17" t="s">
        <v>140</v>
      </c>
      <c r="AF8" s="17"/>
      <c r="AG8" s="18"/>
      <c r="AH8" s="18"/>
      <c r="AI8" s="52" t="s">
        <v>105</v>
      </c>
      <c r="AJ8" s="61">
        <v>1.4</v>
      </c>
      <c r="AK8" s="54">
        <v>4.4000000000000004</v>
      </c>
      <c r="AL8" s="11">
        <v>6</v>
      </c>
      <c r="AM8" s="11">
        <v>6.7</v>
      </c>
      <c r="AN8" s="11" t="s">
        <v>136</v>
      </c>
      <c r="AO8" s="78"/>
    </row>
    <row r="9" spans="1:41" x14ac:dyDescent="0.2">
      <c r="A9" s="128" t="s">
        <v>3</v>
      </c>
      <c r="B9" s="128"/>
      <c r="C9" s="59" t="str">
        <f>'DCWW ALWEN'!C9</f>
        <v>Moderate</v>
      </c>
      <c r="D9" s="59" t="str">
        <f>'DCWW ALWEN'!D9</f>
        <v>Moderate</v>
      </c>
      <c r="E9" s="59" t="str">
        <f>'DCWW ALWEN'!E9</f>
        <v>Moderate</v>
      </c>
      <c r="F9" s="59" t="str">
        <f>'DCWW ALWEN'!F9</f>
        <v>Moderate</v>
      </c>
      <c r="G9" s="59" t="str">
        <f>'DCWW ALWEN'!G9</f>
        <v>Moderate</v>
      </c>
      <c r="H9" s="59" t="str">
        <f>'DCWW ALWEN'!H9</f>
        <v>Moderate</v>
      </c>
      <c r="I9" s="59" t="str">
        <f>'DCWW ALWEN'!I9</f>
        <v>Moderate</v>
      </c>
      <c r="J9" s="59" t="str">
        <f>'DCWW ALWEN'!J9</f>
        <v>Moderate</v>
      </c>
      <c r="K9" s="59" t="str">
        <f>'DCWW ALWEN'!K9</f>
        <v>Moderate</v>
      </c>
      <c r="L9" s="59" t="str">
        <f>'DCWW ALWEN'!L9</f>
        <v>Moderate</v>
      </c>
      <c r="M9" s="59" t="str">
        <f>'DCWW ALWEN'!M9</f>
        <v>Moderate</v>
      </c>
      <c r="N9" s="59">
        <f>'DCWW ALWEN'!N9</f>
        <v>0</v>
      </c>
      <c r="O9" s="59">
        <f>'DCWW ALWEN'!O9</f>
        <v>0</v>
      </c>
      <c r="P9" s="59">
        <f>'DCWW ALWEN'!P9</f>
        <v>0</v>
      </c>
      <c r="Q9" s="59">
        <f>'DCWW ALWEN'!Q9</f>
        <v>0</v>
      </c>
      <c r="R9" s="59">
        <f>'DCWW ALWEN'!R9</f>
        <v>0</v>
      </c>
      <c r="S9" s="59">
        <f>'DCWW ALWEN'!S9</f>
        <v>0</v>
      </c>
      <c r="T9" s="59">
        <f>'DCWW ALWEN'!T9</f>
        <v>0</v>
      </c>
      <c r="U9" s="59">
        <f>'DCWW ALWEN'!U9</f>
        <v>0</v>
      </c>
      <c r="V9" s="59">
        <f>'DCWW ALWEN'!V9</f>
        <v>0</v>
      </c>
      <c r="AB9" s="17"/>
      <c r="AC9" s="17"/>
      <c r="AD9" s="29" t="s">
        <v>138</v>
      </c>
      <c r="AE9" s="29">
        <v>4.5</v>
      </c>
      <c r="AF9" s="17"/>
      <c r="AG9" s="18"/>
      <c r="AH9" s="18"/>
      <c r="AI9" s="62" t="s">
        <v>103</v>
      </c>
      <c r="AJ9" s="63">
        <v>0.7</v>
      </c>
      <c r="AK9" s="64">
        <v>4</v>
      </c>
      <c r="AL9" s="28">
        <v>7</v>
      </c>
      <c r="AM9" s="11">
        <v>6.7</v>
      </c>
      <c r="AN9" s="11" t="s">
        <v>136</v>
      </c>
      <c r="AO9" s="97"/>
    </row>
    <row r="10" spans="1:41" x14ac:dyDescent="0.2">
      <c r="A10" s="128" t="s">
        <v>4</v>
      </c>
      <c r="B10" s="128"/>
      <c r="C10" s="59">
        <f>'DCWW ALWEN'!C10</f>
        <v>6.5</v>
      </c>
      <c r="D10" s="59">
        <f>'DCWW ALWEN'!D10</f>
        <v>6.9</v>
      </c>
      <c r="E10" s="59">
        <f>'DCWW ALWEN'!E10</f>
        <v>7</v>
      </c>
      <c r="F10" s="59">
        <f>'DCWW ALWEN'!F10</f>
        <v>6.8</v>
      </c>
      <c r="G10" s="59">
        <f>'DCWW ALWEN'!G10</f>
        <v>6.9</v>
      </c>
      <c r="H10" s="59">
        <f>'DCWW ALWEN'!H10</f>
        <v>6.8</v>
      </c>
      <c r="I10" s="59">
        <f>'DCWW ALWEN'!I10</f>
        <v>7.3</v>
      </c>
      <c r="J10" s="59">
        <f>'DCWW ALWEN'!J10</f>
        <v>7.1</v>
      </c>
      <c r="K10" s="59">
        <f>'DCWW ALWEN'!K10</f>
        <v>7.4</v>
      </c>
      <c r="L10" s="59">
        <f>'DCWW ALWEN'!L10</f>
        <v>7.2</v>
      </c>
      <c r="M10" s="59">
        <f>'DCWW ALWEN'!M10</f>
        <v>7.1</v>
      </c>
      <c r="N10" s="59">
        <f>'DCWW ALWEN'!N10</f>
        <v>0</v>
      </c>
      <c r="O10" s="59">
        <f>'DCWW ALWEN'!O10</f>
        <v>0</v>
      </c>
      <c r="P10" s="59">
        <f>'DCWW ALWEN'!P10</f>
        <v>0</v>
      </c>
      <c r="Q10" s="59">
        <f>'DCWW ALWEN'!Q10</f>
        <v>0</v>
      </c>
      <c r="R10" s="59">
        <f>'DCWW ALWEN'!R10</f>
        <v>0</v>
      </c>
      <c r="S10" s="59">
        <f>'DCWW ALWEN'!S10</f>
        <v>0</v>
      </c>
      <c r="T10" s="59">
        <f>'DCWW ALWEN'!T10</f>
        <v>0</v>
      </c>
      <c r="U10" s="59">
        <f>'DCWW ALWEN'!U10</f>
        <v>0</v>
      </c>
      <c r="V10" s="59">
        <f>'DCWW ALWEN'!V10</f>
        <v>0</v>
      </c>
      <c r="AB10" s="17"/>
      <c r="AC10" s="17"/>
      <c r="AD10" s="29" t="s">
        <v>141</v>
      </c>
      <c r="AE10" s="29">
        <v>5</v>
      </c>
      <c r="AF10" s="17"/>
      <c r="AG10" s="18"/>
      <c r="AH10" s="18"/>
      <c r="AI10" s="52" t="s">
        <v>97</v>
      </c>
      <c r="AJ10" s="53">
        <v>9</v>
      </c>
      <c r="AK10" s="54">
        <v>16.5</v>
      </c>
      <c r="AL10" s="11">
        <v>8</v>
      </c>
      <c r="AM10" s="11">
        <v>6.7</v>
      </c>
      <c r="AN10" s="11" t="s">
        <v>136</v>
      </c>
    </row>
    <row r="11" spans="1:41" x14ac:dyDescent="0.2">
      <c r="A11" s="128" t="s">
        <v>5</v>
      </c>
      <c r="B11" s="128"/>
      <c r="C11" s="59">
        <f>'DCWW ALWEN'!C11</f>
        <v>5</v>
      </c>
      <c r="D11" s="59">
        <f>'DCWW ALWEN'!D11</f>
        <v>4</v>
      </c>
      <c r="E11" s="59">
        <f>'DCWW ALWEN'!E11</f>
        <v>4</v>
      </c>
      <c r="F11" s="59">
        <f>'DCWW ALWEN'!F11</f>
        <v>2</v>
      </c>
      <c r="G11" s="59">
        <f>'DCWW ALWEN'!G11</f>
        <v>1</v>
      </c>
      <c r="H11" s="59">
        <f>'DCWW ALWEN'!H11</f>
        <v>3</v>
      </c>
      <c r="I11" s="59">
        <f>'DCWW ALWEN'!I11</f>
        <v>4</v>
      </c>
      <c r="J11" s="59">
        <f>'DCWW ALWEN'!J11</f>
        <v>4</v>
      </c>
      <c r="K11" s="59">
        <f>'DCWW ALWEN'!K11</f>
        <v>4</v>
      </c>
      <c r="L11" s="59">
        <f>'DCWW ALWEN'!L11</f>
        <v>3</v>
      </c>
      <c r="M11" s="59">
        <f>'DCWW ALWEN'!M11</f>
        <v>2</v>
      </c>
      <c r="N11" s="59">
        <f>'DCWW ALWEN'!N11</f>
        <v>0</v>
      </c>
      <c r="O11" s="59">
        <f>'DCWW ALWEN'!O11</f>
        <v>0</v>
      </c>
      <c r="P11" s="59">
        <f>'DCWW ALWEN'!P11</f>
        <v>0</v>
      </c>
      <c r="Q11" s="59">
        <f>'DCWW ALWEN'!Q11</f>
        <v>0</v>
      </c>
      <c r="R11" s="59">
        <f>'DCWW ALWEN'!R11</f>
        <v>0</v>
      </c>
      <c r="S11" s="59">
        <f>'DCWW ALWEN'!S11</f>
        <v>0</v>
      </c>
      <c r="T11" s="59">
        <f>'DCWW ALWEN'!T11</f>
        <v>0</v>
      </c>
      <c r="U11" s="59">
        <f>'DCWW ALWEN'!U11</f>
        <v>0</v>
      </c>
      <c r="V11" s="59">
        <f>'DCWW ALWEN'!V11</f>
        <v>0</v>
      </c>
      <c r="AB11" s="17"/>
      <c r="AC11" s="17"/>
      <c r="AD11" s="51" t="s">
        <v>142</v>
      </c>
      <c r="AE11" s="29">
        <v>6</v>
      </c>
      <c r="AF11" s="17"/>
      <c r="AG11" s="18"/>
      <c r="AH11" s="18"/>
      <c r="AI11" s="52" t="s">
        <v>123</v>
      </c>
      <c r="AJ11" s="53">
        <v>15</v>
      </c>
      <c r="AK11" s="54">
        <v>17.5</v>
      </c>
      <c r="AL11" s="11">
        <v>9</v>
      </c>
      <c r="AM11" s="11">
        <v>7</v>
      </c>
      <c r="AN11" s="11" t="s">
        <v>136</v>
      </c>
    </row>
    <row r="12" spans="1:41" x14ac:dyDescent="0.2">
      <c r="A12" s="128" t="s">
        <v>6</v>
      </c>
      <c r="B12" s="128"/>
      <c r="C12" s="59">
        <f>'DCWW ALWEN'!C12</f>
        <v>3</v>
      </c>
      <c r="D12" s="59">
        <f>'DCWW ALWEN'!D12</f>
        <v>3</v>
      </c>
      <c r="E12" s="59">
        <f>'DCWW ALWEN'!E12</f>
        <v>3</v>
      </c>
      <c r="F12" s="59">
        <f>'DCWW ALWEN'!F12</f>
        <v>3</v>
      </c>
      <c r="G12" s="59">
        <f>'DCWW ALWEN'!G12</f>
        <v>3</v>
      </c>
      <c r="H12" s="59">
        <f>'DCWW ALWEN'!H12</f>
        <v>1</v>
      </c>
      <c r="I12" s="59">
        <f>'DCWW ALWEN'!I12</f>
        <v>2</v>
      </c>
      <c r="J12" s="59">
        <f>'DCWW ALWEN'!J12</f>
        <v>2</v>
      </c>
      <c r="K12" s="59">
        <f>'DCWW ALWEN'!K12</f>
        <v>3</v>
      </c>
      <c r="L12" s="59">
        <f>'DCWW ALWEN'!L12</f>
        <v>3</v>
      </c>
      <c r="M12" s="59">
        <f>'DCWW ALWEN'!M12</f>
        <v>3</v>
      </c>
      <c r="N12" s="59">
        <f>'DCWW ALWEN'!N12</f>
        <v>0</v>
      </c>
      <c r="O12" s="59">
        <f>'DCWW ALWEN'!O12</f>
        <v>0</v>
      </c>
      <c r="P12" s="59">
        <f>'DCWW ALWEN'!P12</f>
        <v>0</v>
      </c>
      <c r="Q12" s="59">
        <f>'DCWW ALWEN'!Q12</f>
        <v>0</v>
      </c>
      <c r="R12" s="59">
        <f>'DCWW ALWEN'!R12</f>
        <v>0</v>
      </c>
      <c r="S12" s="59">
        <f>'DCWW ALWEN'!S12</f>
        <v>0</v>
      </c>
      <c r="T12" s="59">
        <f>'DCWW ALWEN'!T12</f>
        <v>0</v>
      </c>
      <c r="U12" s="59">
        <f>'DCWW ALWEN'!U12</f>
        <v>0</v>
      </c>
      <c r="V12" s="59">
        <f>'DCWW ALWEN'!V12</f>
        <v>0</v>
      </c>
      <c r="AB12" s="17"/>
      <c r="AC12" s="17"/>
      <c r="AD12" s="51" t="s">
        <v>143</v>
      </c>
      <c r="AE12" s="29">
        <v>7.5</v>
      </c>
      <c r="AF12" s="17"/>
      <c r="AG12" s="18"/>
      <c r="AH12" s="18"/>
      <c r="AI12" s="52" t="s">
        <v>122</v>
      </c>
      <c r="AJ12" s="53">
        <v>14</v>
      </c>
      <c r="AK12" s="54">
        <v>11</v>
      </c>
      <c r="AL12" s="11">
        <v>10</v>
      </c>
      <c r="AM12" s="11">
        <v>7</v>
      </c>
      <c r="AN12" s="11" t="s">
        <v>136</v>
      </c>
    </row>
    <row r="13" spans="1:41" x14ac:dyDescent="0.2">
      <c r="A13" s="128" t="s">
        <v>7</v>
      </c>
      <c r="B13" s="128"/>
      <c r="C13" s="59">
        <f>'DCWW ALWEN'!C13</f>
        <v>3</v>
      </c>
      <c r="D13" s="59">
        <f>'DCWW ALWEN'!D13</f>
        <v>2</v>
      </c>
      <c r="E13" s="59">
        <f>'DCWW ALWEN'!E13</f>
        <v>2</v>
      </c>
      <c r="F13" s="59">
        <f>'DCWW ALWEN'!F13</f>
        <v>1</v>
      </c>
      <c r="G13" s="59">
        <f>'DCWW ALWEN'!G13</f>
        <v>2</v>
      </c>
      <c r="H13" s="59">
        <f>'DCWW ALWEN'!H13</f>
        <v>2</v>
      </c>
      <c r="I13" s="59">
        <f>'DCWW ALWEN'!I13</f>
        <v>2</v>
      </c>
      <c r="J13" s="59">
        <f>'DCWW ALWEN'!J13</f>
        <v>2</v>
      </c>
      <c r="K13" s="59">
        <f>'DCWW ALWEN'!K13</f>
        <v>2</v>
      </c>
      <c r="L13" s="59">
        <f>'DCWW ALWEN'!L13</f>
        <v>2</v>
      </c>
      <c r="M13" s="59">
        <f>'DCWW ALWEN'!M13</f>
        <v>2</v>
      </c>
      <c r="N13" s="59">
        <f>'DCWW ALWEN'!N13</f>
        <v>0</v>
      </c>
      <c r="O13" s="59">
        <f>'DCWW ALWEN'!O13</f>
        <v>0</v>
      </c>
      <c r="P13" s="59">
        <f>'DCWW ALWEN'!P13</f>
        <v>0</v>
      </c>
      <c r="Q13" s="59">
        <f>'DCWW ALWEN'!Q13</f>
        <v>0</v>
      </c>
      <c r="R13" s="59">
        <f>'DCWW ALWEN'!R13</f>
        <v>0</v>
      </c>
      <c r="S13" s="59">
        <f>'DCWW ALWEN'!S13</f>
        <v>0</v>
      </c>
      <c r="T13" s="59">
        <f>'DCWW ALWEN'!T13</f>
        <v>0</v>
      </c>
      <c r="U13" s="59">
        <f>'DCWW ALWEN'!U13</f>
        <v>0</v>
      </c>
      <c r="V13" s="59">
        <f>'DCWW ALWEN'!V13</f>
        <v>0</v>
      </c>
      <c r="AB13" s="17"/>
      <c r="AC13" s="17"/>
      <c r="AD13" s="51" t="s">
        <v>144</v>
      </c>
      <c r="AE13" s="29">
        <v>12</v>
      </c>
      <c r="AF13" s="17"/>
      <c r="AG13" s="18"/>
      <c r="AH13" s="18"/>
      <c r="AI13" s="52" t="s">
        <v>121</v>
      </c>
      <c r="AJ13" s="53">
        <v>1.9</v>
      </c>
      <c r="AK13" s="54">
        <v>7.5</v>
      </c>
      <c r="AL13" s="11">
        <v>11</v>
      </c>
      <c r="AM13" s="11">
        <v>6.7</v>
      </c>
      <c r="AN13" s="11" t="s">
        <v>136</v>
      </c>
    </row>
    <row r="14" spans="1:41" x14ac:dyDescent="0.2">
      <c r="A14" s="137" t="s">
        <v>8</v>
      </c>
      <c r="B14" s="137"/>
      <c r="C14" s="100" t="str">
        <f>'DCWW ALWEN'!C14</f>
        <v xml:space="preserve">Grass Silage (25% DM) </v>
      </c>
      <c r="D14" s="100" t="str">
        <f>'DCWW ALWEN'!D14</f>
        <v xml:space="preserve">Grass Silage (25% DM) </v>
      </c>
      <c r="E14" s="100" t="str">
        <f>'DCWW ALWEN'!E14</f>
        <v xml:space="preserve">Grass Silage (25% DM) </v>
      </c>
      <c r="F14" s="100" t="str">
        <f>'DCWW ALWEN'!F14</f>
        <v xml:space="preserve">Grass Silage (25% DM) </v>
      </c>
      <c r="G14" s="100" t="str">
        <f>'DCWW ALWEN'!G14</f>
        <v xml:space="preserve">Grass Silage (25% DM) </v>
      </c>
      <c r="H14" s="100" t="str">
        <f>'DCWW ALWEN'!H14</f>
        <v xml:space="preserve">Grass Silage (25% DM) </v>
      </c>
      <c r="I14" s="100" t="str">
        <f>'DCWW ALWEN'!I14</f>
        <v xml:space="preserve">Grass Silage (25% DM) </v>
      </c>
      <c r="J14" s="100" t="str">
        <f>'DCWW ALWEN'!J14</f>
        <v xml:space="preserve">Grass Silage (25% DM) </v>
      </c>
      <c r="K14" s="100" t="str">
        <f>'DCWW ALWEN'!K14</f>
        <v xml:space="preserve">Grass Silage (25% DM) </v>
      </c>
      <c r="L14" s="100" t="str">
        <f>'DCWW ALWEN'!L14</f>
        <v xml:space="preserve">Grass Silage (25% DM) </v>
      </c>
      <c r="M14" s="100" t="str">
        <f>'DCWW ALWEN'!M14</f>
        <v xml:space="preserve">Grass Silage (25% DM) </v>
      </c>
      <c r="N14" s="100">
        <f>'DCWW ALWEN'!N14</f>
        <v>0</v>
      </c>
      <c r="O14" s="100">
        <f>'DCWW ALWEN'!O14</f>
        <v>0</v>
      </c>
      <c r="P14" s="100">
        <f>'DCWW ALWEN'!P14</f>
        <v>0</v>
      </c>
      <c r="Q14" s="100">
        <f>'DCWW ALWEN'!Q14</f>
        <v>0</v>
      </c>
      <c r="R14" s="100">
        <f>'DCWW ALWEN'!R14</f>
        <v>0</v>
      </c>
      <c r="S14" s="100">
        <f>'DCWW ALWEN'!S14</f>
        <v>0</v>
      </c>
      <c r="T14" s="100">
        <f>'DCWW ALWEN'!T14</f>
        <v>0</v>
      </c>
      <c r="U14" s="100">
        <f>'DCWW ALWEN'!U14</f>
        <v>0</v>
      </c>
      <c r="V14" s="100">
        <f>'DCWW ALWEN'!V14</f>
        <v>0</v>
      </c>
      <c r="AD14" s="29" t="s">
        <v>139</v>
      </c>
      <c r="AE14" s="29">
        <v>6</v>
      </c>
      <c r="AI14" s="52" t="s">
        <v>120</v>
      </c>
      <c r="AJ14" s="53">
        <v>0.8</v>
      </c>
      <c r="AK14" s="54">
        <v>1.7</v>
      </c>
      <c r="AL14" s="11">
        <v>12</v>
      </c>
      <c r="AM14" s="11">
        <v>6.7</v>
      </c>
      <c r="AN14" s="11" t="s">
        <v>136</v>
      </c>
    </row>
    <row r="15" spans="1:41" x14ac:dyDescent="0.2">
      <c r="A15" s="136" t="s">
        <v>9</v>
      </c>
      <c r="B15" s="136"/>
      <c r="C15" s="59">
        <f>'DCWW ALWEN'!C15</f>
        <v>38</v>
      </c>
      <c r="D15" s="59">
        <f>'DCWW ALWEN'!D15</f>
        <v>38</v>
      </c>
      <c r="E15" s="59">
        <f>'DCWW ALWEN'!E15</f>
        <v>38</v>
      </c>
      <c r="F15" s="59">
        <f>'DCWW ALWEN'!F15</f>
        <v>38</v>
      </c>
      <c r="G15" s="59">
        <f>'DCWW ALWEN'!G15</f>
        <v>38</v>
      </c>
      <c r="H15" s="59">
        <f>'DCWW ALWEN'!H15</f>
        <v>38</v>
      </c>
      <c r="I15" s="59">
        <f>'DCWW ALWEN'!I15</f>
        <v>38</v>
      </c>
      <c r="J15" s="59">
        <f>'DCWW ALWEN'!J15</f>
        <v>38</v>
      </c>
      <c r="K15" s="59">
        <f>'DCWW ALWEN'!K15</f>
        <v>38</v>
      </c>
      <c r="L15" s="59">
        <f>'DCWW ALWEN'!L15</f>
        <v>38</v>
      </c>
      <c r="M15" s="59">
        <f>'DCWW ALWEN'!M15</f>
        <v>38</v>
      </c>
      <c r="N15" s="59">
        <f>'DCWW ALWEN'!N15</f>
        <v>0</v>
      </c>
      <c r="O15" s="59">
        <f>'DCWW ALWEN'!O15</f>
        <v>0</v>
      </c>
      <c r="P15" s="59">
        <f>'DCWW ALWEN'!P15</f>
        <v>0</v>
      </c>
      <c r="Q15" s="59">
        <f>'DCWW ALWEN'!Q15</f>
        <v>0</v>
      </c>
      <c r="R15" s="59">
        <f>'DCWW ALWEN'!R15</f>
        <v>0</v>
      </c>
      <c r="S15" s="59">
        <f>'DCWW ALWEN'!S15</f>
        <v>0</v>
      </c>
      <c r="T15" s="59">
        <f>'DCWW ALWEN'!T15</f>
        <v>0</v>
      </c>
      <c r="U15" s="59">
        <f>'DCWW ALWEN'!U15</f>
        <v>0</v>
      </c>
      <c r="V15" s="59">
        <f>'DCWW ALWEN'!V15</f>
        <v>0</v>
      </c>
      <c r="AD15" s="29" t="s">
        <v>145</v>
      </c>
      <c r="AE15" s="29">
        <v>7</v>
      </c>
      <c r="AI15" s="52" t="s">
        <v>101</v>
      </c>
      <c r="AJ15" s="61">
        <v>1.8</v>
      </c>
      <c r="AK15" s="54">
        <v>5.4</v>
      </c>
      <c r="AL15" s="11">
        <v>13</v>
      </c>
      <c r="AM15" s="11">
        <v>6.7</v>
      </c>
      <c r="AN15" s="11" t="s">
        <v>136</v>
      </c>
    </row>
    <row r="16" spans="1:41" ht="13.5" thickBot="1" x14ac:dyDescent="0.25">
      <c r="A16" s="138" t="s">
        <v>44</v>
      </c>
      <c r="B16" s="138"/>
      <c r="C16" s="101" t="str">
        <f>'DCWW ALWEN'!C16</f>
        <v>Medium/Clay</v>
      </c>
      <c r="D16" s="101" t="str">
        <f>'DCWW ALWEN'!D16</f>
        <v>Medium/Clay</v>
      </c>
      <c r="E16" s="101" t="str">
        <f>'DCWW ALWEN'!E16</f>
        <v>Medium/Clay</v>
      </c>
      <c r="F16" s="101" t="str">
        <f>'DCWW ALWEN'!F16</f>
        <v>Medium/Clay</v>
      </c>
      <c r="G16" s="101" t="str">
        <f>'DCWW ALWEN'!G16</f>
        <v>Medium/Clay</v>
      </c>
      <c r="H16" s="101" t="str">
        <f>'DCWW ALWEN'!H16</f>
        <v>Medium/Clay</v>
      </c>
      <c r="I16" s="101" t="str">
        <f>'DCWW ALWEN'!I16</f>
        <v>Medium/Clay</v>
      </c>
      <c r="J16" s="101" t="str">
        <f>'DCWW ALWEN'!J16</f>
        <v>Medium/Clay</v>
      </c>
      <c r="K16" s="101" t="str">
        <f>'DCWW ALWEN'!K16</f>
        <v>Medium/Clay</v>
      </c>
      <c r="L16" s="101" t="str">
        <f>'DCWW ALWEN'!L16</f>
        <v>Medium/Clay</v>
      </c>
      <c r="M16" s="101" t="str">
        <f>'DCWW ALWEN'!M16</f>
        <v>Medium/Clay</v>
      </c>
      <c r="N16" s="101">
        <f>'DCWW ALWEN'!N16</f>
        <v>0</v>
      </c>
      <c r="O16" s="101">
        <f>'DCWW ALWEN'!O16</f>
        <v>0</v>
      </c>
      <c r="P16" s="101">
        <f>'DCWW ALWEN'!P16</f>
        <v>0</v>
      </c>
      <c r="Q16" s="101">
        <f>'DCWW ALWEN'!Q16</f>
        <v>0</v>
      </c>
      <c r="R16" s="101">
        <f>'DCWW ALWEN'!R16</f>
        <v>0</v>
      </c>
      <c r="S16" s="101">
        <f>'DCWW ALWEN'!S16</f>
        <v>0</v>
      </c>
      <c r="T16" s="101">
        <f>'DCWW ALWEN'!T16</f>
        <v>0</v>
      </c>
      <c r="U16" s="101">
        <f>'DCWW ALWEN'!U16</f>
        <v>0</v>
      </c>
      <c r="V16" s="101">
        <f>'DCWW ALWEN'!V16</f>
        <v>0</v>
      </c>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65.211883125</v>
      </c>
      <c r="D18" s="16">
        <f>$D32</f>
        <v>65.211883125</v>
      </c>
      <c r="E18" s="16">
        <f>$D33</f>
        <v>65.211883125</v>
      </c>
      <c r="F18" s="16">
        <f>$D34</f>
        <v>65.211883125</v>
      </c>
      <c r="G18" s="16">
        <f>$D35</f>
        <v>65.211883125</v>
      </c>
      <c r="H18" s="16">
        <f>$D36</f>
        <v>65.211883125</v>
      </c>
      <c r="I18" s="16">
        <f>$D37</f>
        <v>65.211883125</v>
      </c>
      <c r="J18" s="16">
        <f>$D38</f>
        <v>65.211883125</v>
      </c>
      <c r="K18" s="16">
        <f>$D39</f>
        <v>65.211883125</v>
      </c>
      <c r="L18" s="16">
        <f>$D40</f>
        <v>65.211883125</v>
      </c>
      <c r="M18" s="16">
        <f>$D41</f>
        <v>65.211883125</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0.61188312500000563</v>
      </c>
      <c r="D19" s="16">
        <f t="shared" ref="D19:V19" si="1">D18-D17</f>
        <v>0.61188312500000563</v>
      </c>
      <c r="E19" s="16">
        <f t="shared" si="1"/>
        <v>0.61188312500000563</v>
      </c>
      <c r="F19" s="16">
        <f t="shared" si="1"/>
        <v>0.61188312500000563</v>
      </c>
      <c r="G19" s="16">
        <f t="shared" si="1"/>
        <v>0.61188312500000563</v>
      </c>
      <c r="H19" s="16">
        <f t="shared" si="1"/>
        <v>0.61188312500000563</v>
      </c>
      <c r="I19" s="16">
        <f t="shared" si="1"/>
        <v>0.61188312500000563</v>
      </c>
      <c r="J19" s="16">
        <f t="shared" si="1"/>
        <v>0.61188312500000563</v>
      </c>
      <c r="K19" s="16">
        <f t="shared" si="1"/>
        <v>0.61188312500000563</v>
      </c>
      <c r="L19" s="16">
        <f t="shared" si="1"/>
        <v>0.61188312500000563</v>
      </c>
      <c r="M19" s="16">
        <f t="shared" si="1"/>
        <v>0.61188312500000563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1.4543018475000002</v>
      </c>
      <c r="D22" s="16">
        <f>$E32</f>
        <v>1.4543018475000002</v>
      </c>
      <c r="E22" s="16">
        <f>$E33</f>
        <v>1.4543018475000002</v>
      </c>
      <c r="F22" s="16">
        <f>$E34</f>
        <v>1.4543018475000002</v>
      </c>
      <c r="G22" s="16">
        <f>$E35</f>
        <v>1.4543018475000002</v>
      </c>
      <c r="H22" s="16">
        <f>$E36</f>
        <v>1.4543018475000002</v>
      </c>
      <c r="I22" s="16">
        <f>$E37</f>
        <v>1.4543018475000002</v>
      </c>
      <c r="J22" s="16">
        <f>$E38</f>
        <v>1.4543018475000002</v>
      </c>
      <c r="K22" s="16">
        <f>$E39</f>
        <v>1.4543018475000002</v>
      </c>
      <c r="L22" s="16">
        <f>$E40</f>
        <v>1.4543018475000002</v>
      </c>
      <c r="M22" s="16">
        <f>$E41</f>
        <v>1.4543018475000002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-226.54569815249999</v>
      </c>
      <c r="D23" s="16">
        <f t="shared" ref="D23:V23" si="3">D22-D21</f>
        <v>-226.54569815249999</v>
      </c>
      <c r="E23" s="16">
        <f t="shared" si="3"/>
        <v>-226.54569815249999</v>
      </c>
      <c r="F23" s="16">
        <f t="shared" si="3"/>
        <v>-226.54569815249999</v>
      </c>
      <c r="G23" s="16">
        <f t="shared" si="3"/>
        <v>-226.54569815249999</v>
      </c>
      <c r="H23" s="16">
        <f t="shared" si="3"/>
        <v>-226.54569815249999</v>
      </c>
      <c r="I23" s="16">
        <f t="shared" si="3"/>
        <v>-226.54569815249999</v>
      </c>
      <c r="J23" s="16">
        <f t="shared" si="3"/>
        <v>-226.54569815249999</v>
      </c>
      <c r="K23" s="16">
        <f t="shared" si="3"/>
        <v>-226.54569815249999</v>
      </c>
      <c r="L23" s="16">
        <f t="shared" si="3"/>
        <v>-226.54569815249999</v>
      </c>
      <c r="M23" s="16">
        <f t="shared" si="3"/>
        <v>-226.54569815249999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c r="S27" s="105" t="s">
        <v>55</v>
      </c>
      <c r="T27" s="105"/>
      <c r="U27" s="105"/>
    </row>
    <row r="28" spans="1:40" s="56" customFormat="1" x14ac:dyDescent="0.25">
      <c r="A28" s="106"/>
      <c r="B28" s="23">
        <v>3.23</v>
      </c>
      <c r="C28" s="15">
        <v>1.27</v>
      </c>
      <c r="D28" s="15">
        <v>0.375</v>
      </c>
      <c r="E28" s="15">
        <v>1.5900000000000001E-2</v>
      </c>
      <c r="F28" s="15">
        <v>0.63</v>
      </c>
      <c r="G28" s="15">
        <v>78.5</v>
      </c>
      <c r="H28" s="15">
        <v>327</v>
      </c>
      <c r="I28" s="15">
        <v>4.05</v>
      </c>
      <c r="J28" s="15">
        <v>0.61</v>
      </c>
      <c r="K28" s="15">
        <v>0.63</v>
      </c>
      <c r="L28" s="15">
        <v>22.3</v>
      </c>
      <c r="M28" s="15">
        <v>4.3</v>
      </c>
      <c r="N28" s="15">
        <v>204000</v>
      </c>
      <c r="O28" s="15">
        <v>6140</v>
      </c>
      <c r="P28" s="15"/>
      <c r="Q28" s="15">
        <v>7250</v>
      </c>
      <c r="R28" s="15"/>
      <c r="S28" s="15">
        <v>24.3</v>
      </c>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235</v>
      </c>
      <c r="C31" s="76">
        <f>IF(C$27="%w/w SAR",((C$28*10)*$B31),IF(C$27="%w/w DM",(((C$28*10)*($B$28/100))*$B31),IF(C$27="kg/t SAR",(C$28*$B31),IF(C$27="kg/t DM",((C$28*($B$28/100))*$B31),IF(C$27="mg/kg SAR",((C$28*0.001)*$B31),IF(C$27="mg/kg DM",(((C$28*0.001)*($B$28/100))*$B31),0))))))</f>
        <v>96.399349999999998</v>
      </c>
      <c r="D31" s="76">
        <f>(IF(D$27="%w/w SAR",((D$28*10)*$B31),IF(D$27="%w/w DM",(((D$28*10)*($B$28/100))*$B31),IF(D$27="kg/t SAR",(D$28*$B31),IF(D$27="kg/t DM",((D$28*($B$28/100))*$B31),IF(D$27="mg/kg SAR",((D$28*0.001)*$B31),IF(D$27="mg/kg DM",(((D$28*0.001)*($B$28/100))*$B31),"0")))))))*2.291</f>
        <v>65.211883125</v>
      </c>
      <c r="E31" s="76">
        <f>(IF(E$27="%w/w SAR",((E$28*10)*$B31),IF(E$27="%w/w DM",(((E$28*10)*($B$28/100))*$B31),IF(E$27="kg/t SAR",(E$28*$B31),IF(E$27="kg/t DM",((E$28*($B$28/100))*$B31),IF(E$27="mg/kg SAR",((E$28*0.001)*$B31),IF(E$27="mg/kg DM",(((E$28*0.001)*($B$28/100))*$B31),"0")))))))*1.205</f>
        <v>1.4543018475000002</v>
      </c>
      <c r="F31" s="76">
        <f>(IF(F$27="%w/w SAR",((F$28*10)*$B31),IF(F$27="%w/w DM",(((F$28*10)*($B$28/100))*$B31),IF(F$27="kg/t SAR",(F$28*$B31),IF(F$27="kg/t DM",((F$28*($B$28/100))*$B31),IF(F$27="mg/kg SAR",((F$28*0.001)*$B31),IF(F$27="mg/kg DM",(((F$28*0.001)*($B$28/100))*$B31),"0")))))))*1.658</f>
        <v>7.9285808700000002E-3</v>
      </c>
      <c r="G31" s="76">
        <f t="shared" ref="G31:P46" si="5">IF(G$27="%w/w SAR",((G$28*10)*$B31),IF(G$27="%w/w DM",(((G$28*10)*($B$28/100))*$B31),IF(G$27="kg/t SAR",(G$28*$B31),IF(G$27="kg/t DM",((G$28*($B$28/100))*$B31),IF(G$27="mg/kg SAR",((G$28*0.001)*$B31),IF(G$27="mg/kg DM",(((G$28*0.001)*($B$28/100))*$B31),0))))))</f>
        <v>0.59585425000000003</v>
      </c>
      <c r="H31" s="76">
        <f t="shared" si="5"/>
        <v>2.4820935000000004</v>
      </c>
      <c r="I31" s="76">
        <f t="shared" si="5"/>
        <v>3.0741524999999999E-2</v>
      </c>
      <c r="J31" s="76">
        <f t="shared" si="5"/>
        <v>4.6302050000000001E-3</v>
      </c>
      <c r="K31" s="76">
        <f t="shared" si="5"/>
        <v>4.7820150000000006E-3</v>
      </c>
      <c r="L31" s="76">
        <f t="shared" si="5"/>
        <v>0.16926815000000001</v>
      </c>
      <c r="M31" s="76">
        <f t="shared" si="5"/>
        <v>3.2639150000000006E-2</v>
      </c>
      <c r="N31" s="76">
        <f t="shared" si="5"/>
        <v>1548.4620000000002</v>
      </c>
      <c r="O31" s="76">
        <f t="shared" si="5"/>
        <v>46.605670000000003</v>
      </c>
      <c r="P31" s="76">
        <f t="shared" si="5"/>
        <v>0</v>
      </c>
      <c r="Q31" s="76">
        <f>(IF(Q$27="%w/w SAR",((Q$28*10)*$B31),IF(Q$27="%w/w DM",(((Q$28*10)*($B$28/100))*$B31),IF(Q$27="kg/t SAR",(Q$28*$B31),IF(Q$27="kg/t DM",((Q$28*($B$28/100))*$B31),IF(Q$27="mg/kg SAR",((Q$28*0.001)*$B31),IF(Q$27="mg/kg DM",(((Q$28*0.001)*($B$28/100))*$B31),0)))))))*2.5</f>
        <v>137.57781249999999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0.18444915000000003</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235</v>
      </c>
      <c r="C32" s="76">
        <f t="shared" ref="C32:C50" si="6">IF(C$27="%w/w SAR",((C$28*10)*$B32),IF(C$27="%w/w DM",(((C$28*10)*($B$28/100))*$B32),IF(C$27="kg/t SAR",(C$28*$B32),IF(C$27="kg/t DM",((C$28*($B$28/100))*$B32),IF(C$27="mg/kg SAR",((C$28*0.001)*$B32),IF(C$27="mg/kg DM",(((C$28*0.001)*($B$28/100))*$B32),0))))))</f>
        <v>96.399349999999998</v>
      </c>
      <c r="D32" s="76">
        <f t="shared" ref="D32:D50" si="7">(IF(D$27="%w/w SAR",((D$28*10)*$B32),IF(D$27="%w/w DM",(((D$28*10)*($B$28/100))*$B32),IF(D$27="kg/t SAR",(D$28*$B32),IF(D$27="kg/t DM",((D$28*($B$28/100))*$B32),IF(D$27="mg/kg SAR",((D$28*0.001)*$B32),IF(D$27="mg/kg DM",(((D$28*0.001)*($B$28/100))*$B32),"0")))))))*2.291</f>
        <v>65.211883125</v>
      </c>
      <c r="E32" s="76">
        <f t="shared" ref="E32:E50" si="8">(IF(E$27="%w/w SAR",((E$28*10)*$B32),IF(E$27="%w/w DM",(((E$28*10)*($B$28/100))*$B32),IF(E$27="kg/t SAR",(E$28*$B32),IF(E$27="kg/t DM",((E$28*($B$28/100))*$B32),IF(E$27="mg/kg SAR",((E$28*0.001)*$B32),IF(E$27="mg/kg DM",(((E$28*0.001)*($B$28/100))*$B32),"0")))))))*1.205</f>
        <v>1.4543018475000002</v>
      </c>
      <c r="F32" s="76">
        <f t="shared" ref="F32:F50" si="9">(IF(F$27="%w/w SAR",((F$28*10)*$B32),IF(F$27="%w/w DM",(((F$28*10)*($B$28/100))*$B32),IF(F$27="kg/t SAR",(F$28*$B32),IF(F$27="kg/t DM",((F$28*($B$28/100))*$B32),IF(F$27="mg/kg SAR",((F$28*0.001)*$B32),IF(F$27="mg/kg DM",(((F$28*0.001)*($B$28/100))*$B32),"0")))))))*1.658</f>
        <v>7.9285808700000002E-3</v>
      </c>
      <c r="G32" s="76">
        <f t="shared" si="5"/>
        <v>0.59585425000000003</v>
      </c>
      <c r="H32" s="76">
        <f t="shared" si="5"/>
        <v>2.4820935000000004</v>
      </c>
      <c r="I32" s="76">
        <f t="shared" si="5"/>
        <v>3.0741524999999999E-2</v>
      </c>
      <c r="J32" s="76">
        <f t="shared" si="5"/>
        <v>4.6302050000000001E-3</v>
      </c>
      <c r="K32" s="76">
        <f t="shared" si="5"/>
        <v>4.7820150000000006E-3</v>
      </c>
      <c r="L32" s="76">
        <f t="shared" si="5"/>
        <v>0.16926815000000001</v>
      </c>
      <c r="M32" s="76">
        <f t="shared" si="5"/>
        <v>3.2639150000000006E-2</v>
      </c>
      <c r="N32" s="76">
        <f t="shared" si="5"/>
        <v>1548.4620000000002</v>
      </c>
      <c r="O32" s="76">
        <f t="shared" si="5"/>
        <v>46.605670000000003</v>
      </c>
      <c r="P32" s="76">
        <f t="shared" si="5"/>
        <v>0</v>
      </c>
      <c r="Q32" s="76">
        <f t="shared" ref="Q32:Q50" si="10">(IF(Q$27="%w/w SAR",((Q$28*10)*$B32),IF(Q$27="%w/w DM",(((Q$28*10)*($B$28/100))*$B32),IF(Q$27="kg/t SAR",(Q$28*$B32),IF(Q$27="kg/t DM",((Q$28*($B$28/100))*$B32),IF(Q$27="mg/kg SAR",((Q$28*0.001)*$B32),IF(Q$27="mg/kg DM",(((Q$28*0.001)*($B$28/100))*$B32),0)))))))*2.5</f>
        <v>137.57781249999999</v>
      </c>
      <c r="R32" s="76">
        <f t="shared" ref="R32:U50" si="11">IF(R$27="%w/w SAR",((R$28*10)*$B32),IF(R$27="%w/w DM",(((R$28*10)*($B$28/100))*$B32),IF(R$27="kg/t SAR",(R$28*$B32),IF(R$27="kg/t DM",((R$28*($B$28/100))*$B32),IF(R$27="mg/kg SAR",((R$28*0.001)*$B32),IF(R$27="mg/kg DM",(((R$28*0.001)*($B$28/100))*$B32),0))))))</f>
        <v>0</v>
      </c>
      <c r="S32" s="76">
        <f t="shared" si="11"/>
        <v>0.18444915000000003</v>
      </c>
      <c r="T32" s="76">
        <f t="shared" si="11"/>
        <v>0</v>
      </c>
      <c r="U32" s="76">
        <f t="shared" si="11"/>
        <v>0</v>
      </c>
      <c r="AB32" s="58"/>
      <c r="AC32" s="58"/>
      <c r="AD32" s="58"/>
      <c r="AE32" s="58"/>
      <c r="AF32" s="58"/>
      <c r="AG32" s="58"/>
      <c r="AH32" s="58"/>
      <c r="AI32" s="58"/>
    </row>
    <row r="33" spans="1:35" s="71" customFormat="1" x14ac:dyDescent="0.25">
      <c r="A33" s="13">
        <f>E8</f>
        <v>5</v>
      </c>
      <c r="B33" s="15">
        <v>235</v>
      </c>
      <c r="C33" s="76">
        <f t="shared" si="6"/>
        <v>96.399349999999998</v>
      </c>
      <c r="D33" s="76">
        <f t="shared" si="7"/>
        <v>65.211883125</v>
      </c>
      <c r="E33" s="76">
        <f t="shared" si="8"/>
        <v>1.4543018475000002</v>
      </c>
      <c r="F33" s="76">
        <f t="shared" si="9"/>
        <v>7.9285808700000002E-3</v>
      </c>
      <c r="G33" s="76">
        <f t="shared" si="5"/>
        <v>0.59585425000000003</v>
      </c>
      <c r="H33" s="76">
        <f t="shared" si="5"/>
        <v>2.4820935000000004</v>
      </c>
      <c r="I33" s="76">
        <f t="shared" si="5"/>
        <v>3.0741524999999999E-2</v>
      </c>
      <c r="J33" s="76">
        <f t="shared" si="5"/>
        <v>4.6302050000000001E-3</v>
      </c>
      <c r="K33" s="76">
        <f t="shared" si="5"/>
        <v>4.7820150000000006E-3</v>
      </c>
      <c r="L33" s="76">
        <f t="shared" si="5"/>
        <v>0.16926815000000001</v>
      </c>
      <c r="M33" s="76">
        <f t="shared" si="5"/>
        <v>3.2639150000000006E-2</v>
      </c>
      <c r="N33" s="76">
        <f t="shared" si="5"/>
        <v>1548.4620000000002</v>
      </c>
      <c r="O33" s="76">
        <f t="shared" si="5"/>
        <v>46.605670000000003</v>
      </c>
      <c r="P33" s="76">
        <f t="shared" si="5"/>
        <v>0</v>
      </c>
      <c r="Q33" s="76">
        <f t="shared" si="10"/>
        <v>137.57781249999999</v>
      </c>
      <c r="R33" s="76">
        <f t="shared" si="11"/>
        <v>0</v>
      </c>
      <c r="S33" s="76">
        <f t="shared" si="11"/>
        <v>0.18444915000000003</v>
      </c>
      <c r="T33" s="76">
        <f t="shared" si="11"/>
        <v>0</v>
      </c>
      <c r="U33" s="76">
        <f t="shared" si="11"/>
        <v>0</v>
      </c>
      <c r="AB33" s="58"/>
      <c r="AC33" s="58"/>
      <c r="AD33" s="58"/>
      <c r="AE33" s="58"/>
      <c r="AF33" s="58"/>
      <c r="AG33" s="58"/>
      <c r="AH33" s="58"/>
      <c r="AI33" s="58"/>
    </row>
    <row r="34" spans="1:35" s="71" customFormat="1" x14ac:dyDescent="0.25">
      <c r="A34" s="13">
        <f>F8</f>
        <v>6</v>
      </c>
      <c r="B34" s="15">
        <v>235</v>
      </c>
      <c r="C34" s="76">
        <f t="shared" si="6"/>
        <v>96.399349999999998</v>
      </c>
      <c r="D34" s="76">
        <f t="shared" si="7"/>
        <v>65.211883125</v>
      </c>
      <c r="E34" s="76">
        <f t="shared" si="8"/>
        <v>1.4543018475000002</v>
      </c>
      <c r="F34" s="76">
        <f t="shared" si="9"/>
        <v>7.9285808700000002E-3</v>
      </c>
      <c r="G34" s="76">
        <f t="shared" si="5"/>
        <v>0.59585425000000003</v>
      </c>
      <c r="H34" s="76">
        <f t="shared" si="5"/>
        <v>2.4820935000000004</v>
      </c>
      <c r="I34" s="76">
        <f t="shared" si="5"/>
        <v>3.0741524999999999E-2</v>
      </c>
      <c r="J34" s="76">
        <f t="shared" si="5"/>
        <v>4.6302050000000001E-3</v>
      </c>
      <c r="K34" s="76">
        <f t="shared" si="5"/>
        <v>4.7820150000000006E-3</v>
      </c>
      <c r="L34" s="76">
        <f t="shared" si="5"/>
        <v>0.16926815000000001</v>
      </c>
      <c r="M34" s="76">
        <f t="shared" si="5"/>
        <v>3.2639150000000006E-2</v>
      </c>
      <c r="N34" s="76">
        <f t="shared" si="5"/>
        <v>1548.4620000000002</v>
      </c>
      <c r="O34" s="76">
        <f t="shared" si="5"/>
        <v>46.605670000000003</v>
      </c>
      <c r="P34" s="76">
        <f t="shared" si="5"/>
        <v>0</v>
      </c>
      <c r="Q34" s="76">
        <f t="shared" si="10"/>
        <v>137.57781249999999</v>
      </c>
      <c r="R34" s="76">
        <f t="shared" si="11"/>
        <v>0</v>
      </c>
      <c r="S34" s="76">
        <f t="shared" si="11"/>
        <v>0.18444915000000003</v>
      </c>
      <c r="T34" s="76">
        <f t="shared" si="11"/>
        <v>0</v>
      </c>
      <c r="U34" s="76">
        <f t="shared" si="11"/>
        <v>0</v>
      </c>
      <c r="AB34" s="58"/>
      <c r="AC34" s="58"/>
      <c r="AD34" s="58"/>
      <c r="AE34" s="58"/>
      <c r="AF34" s="58"/>
      <c r="AG34" s="58"/>
      <c r="AH34" s="58"/>
      <c r="AI34" s="58"/>
    </row>
    <row r="35" spans="1:35" s="71" customFormat="1" x14ac:dyDescent="0.25">
      <c r="A35" s="13">
        <f>G8</f>
        <v>7</v>
      </c>
      <c r="B35" s="15">
        <v>235</v>
      </c>
      <c r="C35" s="76">
        <f t="shared" si="6"/>
        <v>96.399349999999998</v>
      </c>
      <c r="D35" s="76">
        <f t="shared" si="7"/>
        <v>65.211883125</v>
      </c>
      <c r="E35" s="76">
        <f t="shared" si="8"/>
        <v>1.4543018475000002</v>
      </c>
      <c r="F35" s="76">
        <f t="shared" si="9"/>
        <v>7.9285808700000002E-3</v>
      </c>
      <c r="G35" s="76">
        <f t="shared" si="5"/>
        <v>0.59585425000000003</v>
      </c>
      <c r="H35" s="76">
        <f t="shared" si="5"/>
        <v>2.4820935000000004</v>
      </c>
      <c r="I35" s="76">
        <f t="shared" si="5"/>
        <v>3.0741524999999999E-2</v>
      </c>
      <c r="J35" s="76">
        <f t="shared" si="5"/>
        <v>4.6302050000000001E-3</v>
      </c>
      <c r="K35" s="76">
        <f t="shared" si="5"/>
        <v>4.7820150000000006E-3</v>
      </c>
      <c r="L35" s="76">
        <f t="shared" si="5"/>
        <v>0.16926815000000001</v>
      </c>
      <c r="M35" s="76">
        <f t="shared" si="5"/>
        <v>3.2639150000000006E-2</v>
      </c>
      <c r="N35" s="76">
        <f t="shared" si="5"/>
        <v>1548.4620000000002</v>
      </c>
      <c r="O35" s="76">
        <f t="shared" si="5"/>
        <v>46.605670000000003</v>
      </c>
      <c r="P35" s="76">
        <f t="shared" si="5"/>
        <v>0</v>
      </c>
      <c r="Q35" s="76">
        <f t="shared" si="10"/>
        <v>137.57781249999999</v>
      </c>
      <c r="R35" s="76">
        <f t="shared" si="11"/>
        <v>0</v>
      </c>
      <c r="S35" s="76">
        <f t="shared" si="11"/>
        <v>0.18444915000000003</v>
      </c>
      <c r="T35" s="76">
        <f t="shared" si="11"/>
        <v>0</v>
      </c>
      <c r="U35" s="76">
        <f t="shared" si="11"/>
        <v>0</v>
      </c>
      <c r="AB35" s="58"/>
      <c r="AC35" s="58"/>
      <c r="AD35" s="58"/>
      <c r="AE35" s="58"/>
      <c r="AF35" s="58"/>
      <c r="AG35" s="58"/>
      <c r="AH35" s="58"/>
      <c r="AI35" s="58"/>
    </row>
    <row r="36" spans="1:35" s="71" customFormat="1" x14ac:dyDescent="0.25">
      <c r="A36" s="13">
        <f>H8</f>
        <v>8</v>
      </c>
      <c r="B36" s="15">
        <v>235</v>
      </c>
      <c r="C36" s="76">
        <f t="shared" si="6"/>
        <v>96.399349999999998</v>
      </c>
      <c r="D36" s="76">
        <f t="shared" si="7"/>
        <v>65.211883125</v>
      </c>
      <c r="E36" s="76">
        <f t="shared" si="8"/>
        <v>1.4543018475000002</v>
      </c>
      <c r="F36" s="76">
        <f t="shared" si="9"/>
        <v>7.9285808700000002E-3</v>
      </c>
      <c r="G36" s="76">
        <f t="shared" si="5"/>
        <v>0.59585425000000003</v>
      </c>
      <c r="H36" s="76">
        <f t="shared" si="5"/>
        <v>2.4820935000000004</v>
      </c>
      <c r="I36" s="76">
        <f t="shared" si="5"/>
        <v>3.0741524999999999E-2</v>
      </c>
      <c r="J36" s="76">
        <f t="shared" si="5"/>
        <v>4.6302050000000001E-3</v>
      </c>
      <c r="K36" s="76">
        <f t="shared" si="5"/>
        <v>4.7820150000000006E-3</v>
      </c>
      <c r="L36" s="76">
        <f t="shared" si="5"/>
        <v>0.16926815000000001</v>
      </c>
      <c r="M36" s="76">
        <f t="shared" si="5"/>
        <v>3.2639150000000006E-2</v>
      </c>
      <c r="N36" s="76">
        <f t="shared" si="5"/>
        <v>1548.4620000000002</v>
      </c>
      <c r="O36" s="76">
        <f t="shared" si="5"/>
        <v>46.605670000000003</v>
      </c>
      <c r="P36" s="76">
        <f t="shared" si="5"/>
        <v>0</v>
      </c>
      <c r="Q36" s="76">
        <f t="shared" si="10"/>
        <v>137.57781249999999</v>
      </c>
      <c r="R36" s="76">
        <f t="shared" si="11"/>
        <v>0</v>
      </c>
      <c r="S36" s="76">
        <f t="shared" si="11"/>
        <v>0.18444915000000003</v>
      </c>
      <c r="T36" s="76">
        <f t="shared" si="11"/>
        <v>0</v>
      </c>
      <c r="U36" s="76">
        <f t="shared" si="11"/>
        <v>0</v>
      </c>
      <c r="AB36" s="58"/>
      <c r="AC36" s="58"/>
      <c r="AD36" s="58"/>
      <c r="AE36" s="58"/>
      <c r="AF36" s="58"/>
      <c r="AG36" s="58"/>
      <c r="AH36" s="58"/>
      <c r="AI36" s="58"/>
    </row>
    <row r="37" spans="1:35" s="71" customFormat="1" x14ac:dyDescent="0.25">
      <c r="A37" s="13">
        <f>I8</f>
        <v>10</v>
      </c>
      <c r="B37" s="15">
        <v>235</v>
      </c>
      <c r="C37" s="76">
        <f t="shared" si="6"/>
        <v>96.399349999999998</v>
      </c>
      <c r="D37" s="76">
        <f t="shared" si="7"/>
        <v>65.211883125</v>
      </c>
      <c r="E37" s="76">
        <f t="shared" si="8"/>
        <v>1.4543018475000002</v>
      </c>
      <c r="F37" s="76">
        <f t="shared" si="9"/>
        <v>7.9285808700000002E-3</v>
      </c>
      <c r="G37" s="76">
        <f t="shared" si="5"/>
        <v>0.59585425000000003</v>
      </c>
      <c r="H37" s="76">
        <f t="shared" si="5"/>
        <v>2.4820935000000004</v>
      </c>
      <c r="I37" s="76">
        <f t="shared" si="5"/>
        <v>3.0741524999999999E-2</v>
      </c>
      <c r="J37" s="76">
        <f t="shared" si="5"/>
        <v>4.6302050000000001E-3</v>
      </c>
      <c r="K37" s="76">
        <f t="shared" si="5"/>
        <v>4.7820150000000006E-3</v>
      </c>
      <c r="L37" s="76">
        <f t="shared" si="5"/>
        <v>0.16926815000000001</v>
      </c>
      <c r="M37" s="76">
        <f t="shared" si="5"/>
        <v>3.2639150000000006E-2</v>
      </c>
      <c r="N37" s="76">
        <f t="shared" si="5"/>
        <v>1548.4620000000002</v>
      </c>
      <c r="O37" s="76">
        <f t="shared" si="5"/>
        <v>46.605670000000003</v>
      </c>
      <c r="P37" s="76">
        <f t="shared" si="5"/>
        <v>0</v>
      </c>
      <c r="Q37" s="76">
        <f t="shared" si="10"/>
        <v>137.57781249999999</v>
      </c>
      <c r="R37" s="76">
        <f t="shared" si="11"/>
        <v>0</v>
      </c>
      <c r="S37" s="76">
        <f t="shared" si="11"/>
        <v>0.18444915000000003</v>
      </c>
      <c r="T37" s="76">
        <f t="shared" si="11"/>
        <v>0</v>
      </c>
      <c r="U37" s="76">
        <f t="shared" si="11"/>
        <v>0</v>
      </c>
      <c r="AB37" s="58"/>
      <c r="AC37" s="58"/>
      <c r="AD37" s="58"/>
      <c r="AE37" s="58"/>
      <c r="AF37" s="58"/>
      <c r="AG37" s="58"/>
      <c r="AH37" s="58"/>
      <c r="AI37" s="58"/>
    </row>
    <row r="38" spans="1:35" s="71" customFormat="1" x14ac:dyDescent="0.25">
      <c r="A38" s="13" t="str">
        <f>J8</f>
        <v>11a</v>
      </c>
      <c r="B38" s="15">
        <v>235</v>
      </c>
      <c r="C38" s="76">
        <f t="shared" si="6"/>
        <v>96.399349999999998</v>
      </c>
      <c r="D38" s="76">
        <f t="shared" si="7"/>
        <v>65.211883125</v>
      </c>
      <c r="E38" s="76">
        <f t="shared" si="8"/>
        <v>1.4543018475000002</v>
      </c>
      <c r="F38" s="76">
        <f t="shared" si="9"/>
        <v>7.9285808700000002E-3</v>
      </c>
      <c r="G38" s="76">
        <f t="shared" si="5"/>
        <v>0.59585425000000003</v>
      </c>
      <c r="H38" s="76">
        <f t="shared" si="5"/>
        <v>2.4820935000000004</v>
      </c>
      <c r="I38" s="76">
        <f t="shared" si="5"/>
        <v>3.0741524999999999E-2</v>
      </c>
      <c r="J38" s="76">
        <f t="shared" si="5"/>
        <v>4.6302050000000001E-3</v>
      </c>
      <c r="K38" s="76">
        <f t="shared" si="5"/>
        <v>4.7820150000000006E-3</v>
      </c>
      <c r="L38" s="76">
        <f t="shared" si="5"/>
        <v>0.16926815000000001</v>
      </c>
      <c r="M38" s="76">
        <f t="shared" si="5"/>
        <v>3.2639150000000006E-2</v>
      </c>
      <c r="N38" s="76">
        <f t="shared" si="5"/>
        <v>1548.4620000000002</v>
      </c>
      <c r="O38" s="76">
        <f t="shared" si="5"/>
        <v>46.605670000000003</v>
      </c>
      <c r="P38" s="76">
        <f t="shared" si="5"/>
        <v>0</v>
      </c>
      <c r="Q38" s="76">
        <f t="shared" si="10"/>
        <v>137.57781249999999</v>
      </c>
      <c r="R38" s="76">
        <f t="shared" si="11"/>
        <v>0</v>
      </c>
      <c r="S38" s="76">
        <f t="shared" si="11"/>
        <v>0.18444915000000003</v>
      </c>
      <c r="T38" s="76">
        <f t="shared" si="11"/>
        <v>0</v>
      </c>
      <c r="U38" s="76">
        <f t="shared" si="11"/>
        <v>0</v>
      </c>
      <c r="AB38" s="58"/>
      <c r="AC38" s="58"/>
      <c r="AD38" s="58"/>
      <c r="AE38" s="58"/>
      <c r="AF38" s="58"/>
      <c r="AG38" s="58"/>
      <c r="AH38" s="58"/>
      <c r="AI38" s="58"/>
    </row>
    <row r="39" spans="1:35" s="71" customFormat="1" x14ac:dyDescent="0.25">
      <c r="A39" s="13" t="str">
        <f>K8</f>
        <v>11b</v>
      </c>
      <c r="B39" s="15">
        <v>235</v>
      </c>
      <c r="C39" s="76">
        <f t="shared" si="6"/>
        <v>96.399349999999998</v>
      </c>
      <c r="D39" s="76">
        <f t="shared" si="7"/>
        <v>65.211883125</v>
      </c>
      <c r="E39" s="76">
        <f t="shared" si="8"/>
        <v>1.4543018475000002</v>
      </c>
      <c r="F39" s="76">
        <f t="shared" si="9"/>
        <v>7.9285808700000002E-3</v>
      </c>
      <c r="G39" s="76">
        <f t="shared" si="5"/>
        <v>0.59585425000000003</v>
      </c>
      <c r="H39" s="76">
        <f t="shared" si="5"/>
        <v>2.4820935000000004</v>
      </c>
      <c r="I39" s="76">
        <f t="shared" si="5"/>
        <v>3.0741524999999999E-2</v>
      </c>
      <c r="J39" s="76">
        <f t="shared" si="5"/>
        <v>4.6302050000000001E-3</v>
      </c>
      <c r="K39" s="76">
        <f t="shared" si="5"/>
        <v>4.7820150000000006E-3</v>
      </c>
      <c r="L39" s="76">
        <f t="shared" si="5"/>
        <v>0.16926815000000001</v>
      </c>
      <c r="M39" s="76">
        <f t="shared" si="5"/>
        <v>3.2639150000000006E-2</v>
      </c>
      <c r="N39" s="76">
        <f t="shared" si="5"/>
        <v>1548.4620000000002</v>
      </c>
      <c r="O39" s="76">
        <f t="shared" si="5"/>
        <v>46.605670000000003</v>
      </c>
      <c r="P39" s="76">
        <f t="shared" si="5"/>
        <v>0</v>
      </c>
      <c r="Q39" s="76">
        <f t="shared" si="10"/>
        <v>137.57781249999999</v>
      </c>
      <c r="R39" s="76">
        <f t="shared" si="11"/>
        <v>0</v>
      </c>
      <c r="S39" s="76">
        <f t="shared" si="11"/>
        <v>0.18444915000000003</v>
      </c>
      <c r="T39" s="76">
        <f t="shared" si="11"/>
        <v>0</v>
      </c>
      <c r="U39" s="76">
        <f t="shared" si="11"/>
        <v>0</v>
      </c>
      <c r="AB39" s="58"/>
      <c r="AC39" s="58"/>
      <c r="AD39" s="58"/>
      <c r="AE39" s="58"/>
      <c r="AF39" s="58"/>
      <c r="AG39" s="58"/>
      <c r="AH39" s="58"/>
      <c r="AI39" s="58"/>
    </row>
    <row r="40" spans="1:35" s="71" customFormat="1" x14ac:dyDescent="0.25">
      <c r="A40" s="13">
        <f>L8</f>
        <v>12</v>
      </c>
      <c r="B40" s="15">
        <v>235</v>
      </c>
      <c r="C40" s="76">
        <f t="shared" si="6"/>
        <v>96.399349999999998</v>
      </c>
      <c r="D40" s="76">
        <f t="shared" si="7"/>
        <v>65.211883125</v>
      </c>
      <c r="E40" s="76">
        <f t="shared" si="8"/>
        <v>1.4543018475000002</v>
      </c>
      <c r="F40" s="76">
        <f t="shared" si="9"/>
        <v>7.9285808700000002E-3</v>
      </c>
      <c r="G40" s="76">
        <f t="shared" si="5"/>
        <v>0.59585425000000003</v>
      </c>
      <c r="H40" s="76">
        <f t="shared" si="5"/>
        <v>2.4820935000000004</v>
      </c>
      <c r="I40" s="76">
        <f t="shared" si="5"/>
        <v>3.0741524999999999E-2</v>
      </c>
      <c r="J40" s="76">
        <f t="shared" si="5"/>
        <v>4.6302050000000001E-3</v>
      </c>
      <c r="K40" s="76">
        <f t="shared" si="5"/>
        <v>4.7820150000000006E-3</v>
      </c>
      <c r="L40" s="76">
        <f t="shared" si="5"/>
        <v>0.16926815000000001</v>
      </c>
      <c r="M40" s="76">
        <f t="shared" si="5"/>
        <v>3.2639150000000006E-2</v>
      </c>
      <c r="N40" s="76">
        <f t="shared" si="5"/>
        <v>1548.4620000000002</v>
      </c>
      <c r="O40" s="76">
        <f t="shared" si="5"/>
        <v>46.605670000000003</v>
      </c>
      <c r="P40" s="76">
        <f t="shared" si="5"/>
        <v>0</v>
      </c>
      <c r="Q40" s="76">
        <f t="shared" si="10"/>
        <v>137.57781249999999</v>
      </c>
      <c r="R40" s="76">
        <f t="shared" si="11"/>
        <v>0</v>
      </c>
      <c r="S40" s="76">
        <f t="shared" si="11"/>
        <v>0.18444915000000003</v>
      </c>
      <c r="T40" s="76">
        <f t="shared" si="11"/>
        <v>0</v>
      </c>
      <c r="U40" s="76">
        <f t="shared" si="11"/>
        <v>0</v>
      </c>
      <c r="AB40" s="58"/>
      <c r="AC40" s="58"/>
      <c r="AD40" s="58"/>
      <c r="AE40" s="58"/>
      <c r="AF40" s="58"/>
      <c r="AG40" s="58"/>
      <c r="AH40" s="58"/>
      <c r="AI40" s="58"/>
    </row>
    <row r="41" spans="1:35" s="71" customFormat="1" x14ac:dyDescent="0.25">
      <c r="A41" s="13">
        <f>M8</f>
        <v>13</v>
      </c>
      <c r="B41" s="15">
        <v>235</v>
      </c>
      <c r="C41" s="76">
        <f t="shared" si="6"/>
        <v>96.399349999999998</v>
      </c>
      <c r="D41" s="76">
        <f t="shared" si="7"/>
        <v>65.211883125</v>
      </c>
      <c r="E41" s="76">
        <f t="shared" si="8"/>
        <v>1.4543018475000002</v>
      </c>
      <c r="F41" s="76">
        <f t="shared" si="9"/>
        <v>7.9285808700000002E-3</v>
      </c>
      <c r="G41" s="76">
        <f t="shared" si="5"/>
        <v>0.59585425000000003</v>
      </c>
      <c r="H41" s="76">
        <f t="shared" si="5"/>
        <v>2.4820935000000004</v>
      </c>
      <c r="I41" s="76">
        <f t="shared" si="5"/>
        <v>3.0741524999999999E-2</v>
      </c>
      <c r="J41" s="76">
        <f t="shared" si="5"/>
        <v>4.6302050000000001E-3</v>
      </c>
      <c r="K41" s="76">
        <f t="shared" si="5"/>
        <v>4.7820150000000006E-3</v>
      </c>
      <c r="L41" s="76">
        <f t="shared" si="5"/>
        <v>0.16926815000000001</v>
      </c>
      <c r="M41" s="76">
        <f t="shared" si="5"/>
        <v>3.2639150000000006E-2</v>
      </c>
      <c r="N41" s="76">
        <f t="shared" si="5"/>
        <v>1548.4620000000002</v>
      </c>
      <c r="O41" s="76">
        <f t="shared" si="5"/>
        <v>46.605670000000003</v>
      </c>
      <c r="P41" s="76">
        <f t="shared" si="5"/>
        <v>0</v>
      </c>
      <c r="Q41" s="76">
        <f t="shared" si="10"/>
        <v>137.57781249999999</v>
      </c>
      <c r="R41" s="76">
        <f t="shared" si="11"/>
        <v>0</v>
      </c>
      <c r="S41" s="76">
        <f t="shared" si="11"/>
        <v>0.18444915000000003</v>
      </c>
      <c r="T41" s="76">
        <f t="shared" si="11"/>
        <v>0</v>
      </c>
      <c r="U41" s="76">
        <f t="shared" si="11"/>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2"/>
        <v>0</v>
      </c>
      <c r="H50" s="96">
        <f t="shared" si="12"/>
        <v>0</v>
      </c>
      <c r="I50" s="96">
        <f t="shared" si="12"/>
        <v>0</v>
      </c>
      <c r="J50" s="96">
        <f t="shared" si="12"/>
        <v>0</v>
      </c>
      <c r="K50" s="96">
        <f t="shared" si="12"/>
        <v>0</v>
      </c>
      <c r="L50" s="96">
        <f t="shared" si="12"/>
        <v>0</v>
      </c>
      <c r="M50" s="96">
        <f t="shared" si="12"/>
        <v>0</v>
      </c>
      <c r="N50" s="96">
        <f t="shared" si="12"/>
        <v>0</v>
      </c>
      <c r="O50" s="96">
        <f t="shared" si="12"/>
        <v>0</v>
      </c>
      <c r="P50" s="96">
        <f t="shared" si="12"/>
        <v>0</v>
      </c>
      <c r="Q50" s="96">
        <f t="shared" si="10"/>
        <v>0</v>
      </c>
      <c r="R50" s="96">
        <f t="shared" si="11"/>
        <v>0</v>
      </c>
      <c r="S50" s="96">
        <f t="shared" si="11"/>
        <v>0</v>
      </c>
      <c r="T50" s="96">
        <f t="shared" si="11"/>
        <v>0</v>
      </c>
      <c r="U50" s="96">
        <f t="shared" si="11"/>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09" t="s">
        <v>133</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235</v>
      </c>
      <c r="C62" s="76">
        <f>B32</f>
        <v>235</v>
      </c>
      <c r="D62" s="76">
        <f>B33</f>
        <v>235</v>
      </c>
      <c r="E62" s="76">
        <f>B34</f>
        <v>235</v>
      </c>
      <c r="F62" s="76">
        <f>B35</f>
        <v>235</v>
      </c>
      <c r="G62" s="76">
        <f>B36</f>
        <v>235</v>
      </c>
      <c r="H62" s="76">
        <f>B37</f>
        <v>235</v>
      </c>
      <c r="I62" s="76">
        <f>B38</f>
        <v>235</v>
      </c>
      <c r="J62" s="76">
        <f>B39</f>
        <v>235</v>
      </c>
      <c r="K62" s="76">
        <f>B40</f>
        <v>235</v>
      </c>
      <c r="L62" s="76">
        <f>B41</f>
        <v>235</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5A1Zf+RW5LlH4jQNWtsMO0d5f/Q/1u+DNaUVnMUZu/9LbeUALLlp22QT3l9hqoVIjqM285CBEtTrlaXrGGXag==" saltValue="FSdhbZELFi/jPP8/WWH7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2" operator="equal">
      <formula>"DECREASE"</formula>
    </cfRule>
    <cfRule type="cellIs" dxfId="166" priority="33" operator="equal">
      <formula>"INCREASE"</formula>
    </cfRule>
  </conditionalFormatting>
  <conditionalFormatting sqref="B62:U66 B31:B50">
    <cfRule type="cellIs" dxfId="165" priority="31" operator="greaterThan">
      <formula>$B$51</formula>
    </cfRule>
  </conditionalFormatting>
  <conditionalFormatting sqref="C31:C50">
    <cfRule type="cellIs" dxfId="164" priority="30" operator="greaterThan">
      <formula>$C$51</formula>
    </cfRule>
  </conditionalFormatting>
  <conditionalFormatting sqref="C18:V18">
    <cfRule type="cellIs" dxfId="163" priority="29" operator="equal">
      <formula>0</formula>
    </cfRule>
  </conditionalFormatting>
  <conditionalFormatting sqref="C17:V17">
    <cfRule type="cellIs" dxfId="162" priority="28" operator="equal">
      <formula>0</formula>
    </cfRule>
  </conditionalFormatting>
  <conditionalFormatting sqref="C19:V19">
    <cfRule type="cellIs" dxfId="161" priority="27" operator="equal">
      <formula>0</formula>
    </cfRule>
  </conditionalFormatting>
  <conditionalFormatting sqref="G31:G50">
    <cfRule type="cellIs" dxfId="160" priority="26" operator="greaterThan">
      <formula>$G$51</formula>
    </cfRule>
  </conditionalFormatting>
  <conditionalFormatting sqref="H31:H50">
    <cfRule type="cellIs" dxfId="159" priority="25" operator="greaterThan">
      <formula>$H$51</formula>
    </cfRule>
  </conditionalFormatting>
  <conditionalFormatting sqref="I31:I50">
    <cfRule type="cellIs" dxfId="158" priority="24" operator="greaterThan">
      <formula>$I$51</formula>
    </cfRule>
  </conditionalFormatting>
  <conditionalFormatting sqref="K31:K50">
    <cfRule type="cellIs" dxfId="157" priority="23" operator="greaterThan">
      <formula>$K$51</formula>
    </cfRule>
  </conditionalFormatting>
  <conditionalFormatting sqref="L31:L50">
    <cfRule type="cellIs" dxfId="156" priority="22" operator="greaterThan">
      <formula>$L$51</formula>
    </cfRule>
  </conditionalFormatting>
  <conditionalFormatting sqref="M31:M50">
    <cfRule type="cellIs" dxfId="155" priority="21" operator="greaterThan">
      <formula>$M$51</formula>
    </cfRule>
  </conditionalFormatting>
  <conditionalFormatting sqref="P31:P50">
    <cfRule type="cellIs" dxfId="154" priority="20" operator="greaterThan">
      <formula>$P$51</formula>
    </cfRule>
  </conditionalFormatting>
  <conditionalFormatting sqref="R31:R50">
    <cfRule type="cellIs" dxfId="153" priority="19" operator="greaterThan">
      <formula>$R$51</formula>
    </cfRule>
  </conditionalFormatting>
  <conditionalFormatting sqref="S31:S50">
    <cfRule type="cellIs" dxfId="152" priority="18" operator="greaterThan">
      <formula>$S$51</formula>
    </cfRule>
  </conditionalFormatting>
  <conditionalFormatting sqref="T31:T50">
    <cfRule type="cellIs" dxfId="151" priority="17" operator="greaterThan">
      <formula>$T$51</formula>
    </cfRule>
  </conditionalFormatting>
  <conditionalFormatting sqref="U31:U50">
    <cfRule type="cellIs" dxfId="150" priority="16" operator="greaterThan">
      <formula>$U$51</formula>
    </cfRule>
  </conditionalFormatting>
  <conditionalFormatting sqref="C22:V22">
    <cfRule type="cellIs" dxfId="149" priority="15" operator="equal">
      <formula>0</formula>
    </cfRule>
  </conditionalFormatting>
  <conditionalFormatting sqref="C24:V24">
    <cfRule type="cellIs" dxfId="148" priority="13" operator="equal">
      <formula>"DECREASE"</formula>
    </cfRule>
    <cfRule type="cellIs" dxfId="147" priority="14" operator="equal">
      <formula>"INCREASE"</formula>
    </cfRule>
  </conditionalFormatting>
  <conditionalFormatting sqref="C23:V23">
    <cfRule type="cellIs" dxfId="146" priority="12" operator="equal">
      <formula>0</formula>
    </cfRule>
  </conditionalFormatting>
  <conditionalFormatting sqref="I1">
    <cfRule type="cellIs" dxfId="145" priority="11" operator="lessThan">
      <formula>5</formula>
    </cfRule>
  </conditionalFormatting>
  <conditionalFormatting sqref="C21:V21">
    <cfRule type="cellIs" dxfId="144" priority="8" operator="equal">
      <formula>0</formula>
    </cfRule>
  </conditionalFormatting>
  <conditionalFormatting sqref="B66:U66">
    <cfRule type="cellIs" dxfId="143" priority="6" operator="equal">
      <formula>"UNDER"</formula>
    </cfRule>
    <cfRule type="cellIs" dxfId="142" priority="7" operator="equal">
      <formula>"OVER"</formula>
    </cfRule>
  </conditionalFormatting>
  <conditionalFormatting sqref="I2">
    <cfRule type="cellIs" dxfId="141" priority="5" operator="greaterThan">
      <formula>5000.1</formula>
    </cfRule>
  </conditionalFormatting>
  <conditionalFormatting sqref="I3">
    <cfRule type="cellIs" dxfId="140" priority="4" operator="greaterThan">
      <formula>4.1</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E27" sqref="E2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8" t="s">
        <v>41</v>
      </c>
      <c r="B1" s="128"/>
      <c r="C1" s="141" t="str">
        <f>'DCWW ALWEN'!C1:D1</f>
        <v>PAN-021010</v>
      </c>
      <c r="D1" s="142"/>
      <c r="E1" s="92" t="s">
        <v>45</v>
      </c>
      <c r="F1" s="38">
        <f>'DCWW ALWEN'!F1</f>
        <v>49.8</v>
      </c>
      <c r="G1" s="124" t="s">
        <v>43</v>
      </c>
      <c r="H1" s="125"/>
      <c r="I1" s="95">
        <v>6.6</v>
      </c>
      <c r="J1" s="128" t="s">
        <v>154</v>
      </c>
      <c r="K1" s="128"/>
      <c r="L1" s="95">
        <v>438</v>
      </c>
      <c r="AB1" s="18"/>
      <c r="AC1" s="18"/>
      <c r="AD1" s="29" t="s">
        <v>127</v>
      </c>
      <c r="AE1" s="17"/>
      <c r="AF1" s="17"/>
      <c r="AG1" s="18"/>
      <c r="AH1" s="18"/>
      <c r="AI1" s="39" t="s">
        <v>79</v>
      </c>
      <c r="AJ1" s="40" t="s">
        <v>94</v>
      </c>
      <c r="AK1" s="41" t="s">
        <v>95</v>
      </c>
      <c r="AL1" s="42" t="s">
        <v>126</v>
      </c>
      <c r="AM1" s="42" t="s">
        <v>132</v>
      </c>
      <c r="AN1" s="42" t="s">
        <v>112</v>
      </c>
    </row>
    <row r="2" spans="1:41" x14ac:dyDescent="0.2">
      <c r="A2" s="128" t="s">
        <v>87</v>
      </c>
      <c r="B2" s="128"/>
      <c r="C2" s="143" t="str">
        <f>'DCWW ALWEN'!C2:D2</f>
        <v>EPR/ GP3792SK</v>
      </c>
      <c r="D2" s="144"/>
      <c r="E2" s="92" t="s">
        <v>109</v>
      </c>
      <c r="F2" s="116" t="s">
        <v>164</v>
      </c>
      <c r="G2" s="126" t="s">
        <v>110</v>
      </c>
      <c r="H2" s="127"/>
      <c r="I2" s="95"/>
      <c r="J2" s="128" t="s">
        <v>155</v>
      </c>
      <c r="K2" s="128"/>
      <c r="L2" s="95">
        <v>8050</v>
      </c>
      <c r="AB2" s="29" t="s">
        <v>56</v>
      </c>
      <c r="AC2" s="17"/>
      <c r="AD2" s="29" t="s">
        <v>70</v>
      </c>
      <c r="AE2" s="17"/>
      <c r="AF2" s="17"/>
      <c r="AG2" s="43" t="s">
        <v>76</v>
      </c>
      <c r="AH2" s="18"/>
      <c r="AI2" s="44" t="s">
        <v>127</v>
      </c>
      <c r="AJ2" s="45">
        <v>0</v>
      </c>
      <c r="AK2" s="46">
        <v>0</v>
      </c>
      <c r="AL2" s="10">
        <v>0</v>
      </c>
      <c r="AM2" s="11">
        <v>0</v>
      </c>
      <c r="AN2" s="11">
        <v>0</v>
      </c>
    </row>
    <row r="3" spans="1:41" x14ac:dyDescent="0.2">
      <c r="A3" s="124" t="s">
        <v>42</v>
      </c>
      <c r="B3" s="125"/>
      <c r="C3" s="143" t="str">
        <f>'DCWW ALWEN'!C3:D3</f>
        <v>ByProduct recovery LIMITED.</v>
      </c>
      <c r="D3" s="144"/>
      <c r="E3" s="92" t="s">
        <v>108</v>
      </c>
      <c r="F3" s="30" t="s">
        <v>77</v>
      </c>
      <c r="G3" s="124" t="s">
        <v>111</v>
      </c>
      <c r="H3" s="125"/>
      <c r="I3" s="95"/>
      <c r="J3" s="124" t="s">
        <v>156</v>
      </c>
      <c r="K3" s="125"/>
      <c r="L3" s="95">
        <f>(L1/L2)*100</f>
        <v>5.4409937888198758</v>
      </c>
      <c r="AB3" s="29" t="s">
        <v>57</v>
      </c>
      <c r="AC3" s="17"/>
      <c r="AD3" s="29" t="s">
        <v>71</v>
      </c>
      <c r="AE3" s="17"/>
      <c r="AF3" s="17"/>
      <c r="AG3" s="43" t="s">
        <v>77</v>
      </c>
      <c r="AH3" s="18"/>
      <c r="AI3" s="47" t="s">
        <v>114</v>
      </c>
      <c r="AJ3" s="48">
        <v>1.7</v>
      </c>
      <c r="AK3" s="49">
        <v>6</v>
      </c>
      <c r="AL3" s="50">
        <v>1</v>
      </c>
      <c r="AM3" s="11">
        <v>6.2</v>
      </c>
      <c r="AN3" s="11" t="s">
        <v>113</v>
      </c>
    </row>
    <row r="4" spans="1:41" ht="51" x14ac:dyDescent="0.2">
      <c r="A4" s="128" t="s">
        <v>0</v>
      </c>
      <c r="B4" s="128"/>
      <c r="C4" s="141" t="str">
        <f>'DCWW ALWEN'!C4:D4</f>
        <v>Meas Truan Farm ,Llanelidan, LL15 2RN</v>
      </c>
      <c r="D4" s="142"/>
      <c r="E4" s="93" t="s">
        <v>1</v>
      </c>
      <c r="F4" s="117" t="s">
        <v>165</v>
      </c>
      <c r="G4" s="124"/>
      <c r="H4" s="125"/>
      <c r="I4" s="38"/>
      <c r="J4" s="124"/>
      <c r="K4" s="125"/>
      <c r="L4" s="95"/>
      <c r="AB4" s="29" t="s">
        <v>52</v>
      </c>
      <c r="AC4" s="17"/>
      <c r="AD4" s="51" t="s">
        <v>72</v>
      </c>
      <c r="AE4" s="17"/>
      <c r="AF4" s="17"/>
      <c r="AG4" s="43" t="s">
        <v>78</v>
      </c>
      <c r="AH4" s="18"/>
      <c r="AI4" s="52" t="s">
        <v>125</v>
      </c>
      <c r="AJ4" s="53">
        <v>7</v>
      </c>
      <c r="AK4" s="54">
        <v>10.5</v>
      </c>
      <c r="AL4" s="11">
        <v>2</v>
      </c>
      <c r="AM4" s="11">
        <v>6.7</v>
      </c>
      <c r="AN4" s="11" t="s">
        <v>136</v>
      </c>
    </row>
    <row r="5" spans="1:41" x14ac:dyDescent="0.2">
      <c r="A5" s="128" t="s">
        <v>47</v>
      </c>
      <c r="B5" s="128"/>
      <c r="C5" s="141" t="str">
        <f>'DCWW ALWEN'!C5:D5</f>
        <v>Owen Clee</v>
      </c>
      <c r="D5" s="142"/>
      <c r="E5" s="92"/>
      <c r="F5" s="38"/>
      <c r="G5" s="124"/>
      <c r="H5" s="125"/>
      <c r="I5" s="38"/>
      <c r="J5" s="124"/>
      <c r="K5" s="125"/>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7"/>
    </row>
    <row r="8" spans="1:41" x14ac:dyDescent="0.2">
      <c r="A8" s="128" t="s">
        <v>2</v>
      </c>
      <c r="B8" s="128"/>
      <c r="C8" s="59">
        <f>'DCWW ALWEN'!C8</f>
        <v>2</v>
      </c>
      <c r="D8" s="59">
        <f>'DCWW ALWEN'!D8</f>
        <v>3</v>
      </c>
      <c r="E8" s="59">
        <f>'DCWW ALWEN'!E8</f>
        <v>5</v>
      </c>
      <c r="F8" s="59">
        <f>'DCWW ALWEN'!F8</f>
        <v>6</v>
      </c>
      <c r="G8" s="59">
        <f>'DCWW ALWEN'!G8</f>
        <v>7</v>
      </c>
      <c r="H8" s="59">
        <f>'DCWW ALWEN'!H8</f>
        <v>8</v>
      </c>
      <c r="I8" s="59">
        <f>'DCWW ALWEN'!I8</f>
        <v>10</v>
      </c>
      <c r="J8" s="59" t="str">
        <f>'DCWW ALWEN'!J8</f>
        <v>11a</v>
      </c>
      <c r="K8" s="59" t="str">
        <f>'DCWW ALWEN'!K8</f>
        <v>11b</v>
      </c>
      <c r="L8" s="59">
        <f>'DCWW ALWEN'!L8</f>
        <v>12</v>
      </c>
      <c r="M8" s="59">
        <f>'DCWW ALWEN'!M8</f>
        <v>13</v>
      </c>
      <c r="N8" s="59">
        <f>'DCWW ALWEN'!N8</f>
        <v>0</v>
      </c>
      <c r="O8" s="59">
        <f>'DCWW ALWEN'!O8</f>
        <v>0</v>
      </c>
      <c r="P8" s="59">
        <f>'DCWW ALWEN'!P8</f>
        <v>0</v>
      </c>
      <c r="Q8" s="59">
        <f>'DCWW ALWEN'!Q8</f>
        <v>0</v>
      </c>
      <c r="R8" s="59">
        <f>'DCWW ALWEN'!R8</f>
        <v>0</v>
      </c>
      <c r="S8" s="59">
        <f>'DCWW ALWEN'!S8</f>
        <v>0</v>
      </c>
      <c r="T8" s="59">
        <f>'DCWW ALWEN'!T8</f>
        <v>0</v>
      </c>
      <c r="U8" s="59">
        <f>'DCWW ALWEN'!U8</f>
        <v>0</v>
      </c>
      <c r="V8" s="59">
        <f>'DCWW ALWEN'!V8</f>
        <v>0</v>
      </c>
      <c r="AB8" s="60"/>
      <c r="AC8" s="60"/>
      <c r="AD8" s="18"/>
      <c r="AE8" s="17" t="s">
        <v>140</v>
      </c>
      <c r="AF8" s="17"/>
      <c r="AG8" s="18"/>
      <c r="AH8" s="18"/>
      <c r="AI8" s="52" t="s">
        <v>105</v>
      </c>
      <c r="AJ8" s="61">
        <v>1.4</v>
      </c>
      <c r="AK8" s="54">
        <v>4.4000000000000004</v>
      </c>
      <c r="AL8" s="11">
        <v>6</v>
      </c>
      <c r="AM8" s="11">
        <v>6.7</v>
      </c>
      <c r="AN8" s="11" t="s">
        <v>136</v>
      </c>
      <c r="AO8" s="78"/>
    </row>
    <row r="9" spans="1:41" x14ac:dyDescent="0.2">
      <c r="A9" s="128" t="s">
        <v>3</v>
      </c>
      <c r="B9" s="128"/>
      <c r="C9" s="59" t="str">
        <f>'DCWW ALWEN'!C9</f>
        <v>Moderate</v>
      </c>
      <c r="D9" s="59" t="str">
        <f>'DCWW ALWEN'!D9</f>
        <v>Moderate</v>
      </c>
      <c r="E9" s="59" t="str">
        <f>'DCWW ALWEN'!E9</f>
        <v>Moderate</v>
      </c>
      <c r="F9" s="59" t="str">
        <f>'DCWW ALWEN'!F9</f>
        <v>Moderate</v>
      </c>
      <c r="G9" s="59" t="str">
        <f>'DCWW ALWEN'!G9</f>
        <v>Moderate</v>
      </c>
      <c r="H9" s="59" t="str">
        <f>'DCWW ALWEN'!H9</f>
        <v>Moderate</v>
      </c>
      <c r="I9" s="59" t="str">
        <f>'DCWW ALWEN'!I9</f>
        <v>Moderate</v>
      </c>
      <c r="J9" s="59" t="str">
        <f>'DCWW ALWEN'!J9</f>
        <v>Moderate</v>
      </c>
      <c r="K9" s="59" t="str">
        <f>'DCWW ALWEN'!K9</f>
        <v>Moderate</v>
      </c>
      <c r="L9" s="59" t="str">
        <f>'DCWW ALWEN'!L9</f>
        <v>Moderate</v>
      </c>
      <c r="M9" s="59" t="str">
        <f>'DCWW ALWEN'!M9</f>
        <v>Moderate</v>
      </c>
      <c r="N9" s="59">
        <f>'DCWW ALWEN'!N9</f>
        <v>0</v>
      </c>
      <c r="O9" s="59">
        <f>'DCWW ALWEN'!O9</f>
        <v>0</v>
      </c>
      <c r="P9" s="59">
        <f>'DCWW ALWEN'!P9</f>
        <v>0</v>
      </c>
      <c r="Q9" s="59">
        <f>'DCWW ALWEN'!Q9</f>
        <v>0</v>
      </c>
      <c r="R9" s="59">
        <f>'DCWW ALWEN'!R9</f>
        <v>0</v>
      </c>
      <c r="S9" s="59">
        <f>'DCWW ALWEN'!S9</f>
        <v>0</v>
      </c>
      <c r="T9" s="59">
        <f>'DCWW ALWEN'!T9</f>
        <v>0</v>
      </c>
      <c r="U9" s="59">
        <f>'DCWW ALWEN'!U9</f>
        <v>0</v>
      </c>
      <c r="V9" s="59">
        <f>'DCWW ALWEN'!V9</f>
        <v>0</v>
      </c>
      <c r="AB9" s="17"/>
      <c r="AC9" s="17"/>
      <c r="AD9" s="29" t="s">
        <v>138</v>
      </c>
      <c r="AE9" s="29">
        <v>4.5</v>
      </c>
      <c r="AF9" s="17"/>
      <c r="AG9" s="18"/>
      <c r="AH9" s="18"/>
      <c r="AI9" s="62" t="s">
        <v>103</v>
      </c>
      <c r="AJ9" s="63">
        <v>0.7</v>
      </c>
      <c r="AK9" s="64">
        <v>4</v>
      </c>
      <c r="AL9" s="28">
        <v>7</v>
      </c>
      <c r="AM9" s="11">
        <v>6.7</v>
      </c>
      <c r="AN9" s="11" t="s">
        <v>136</v>
      </c>
      <c r="AO9" s="97"/>
    </row>
    <row r="10" spans="1:41" x14ac:dyDescent="0.2">
      <c r="A10" s="128" t="s">
        <v>4</v>
      </c>
      <c r="B10" s="128"/>
      <c r="C10" s="59">
        <f>'DCWW ALWEN'!C10</f>
        <v>6.5</v>
      </c>
      <c r="D10" s="59">
        <f>'DCWW ALWEN'!D10</f>
        <v>6.9</v>
      </c>
      <c r="E10" s="59">
        <f>'DCWW ALWEN'!E10</f>
        <v>7</v>
      </c>
      <c r="F10" s="59">
        <f>'DCWW ALWEN'!F10</f>
        <v>6.8</v>
      </c>
      <c r="G10" s="59">
        <f>'DCWW ALWEN'!G10</f>
        <v>6.9</v>
      </c>
      <c r="H10" s="59">
        <f>'DCWW ALWEN'!H10</f>
        <v>6.8</v>
      </c>
      <c r="I10" s="59">
        <f>'DCWW ALWEN'!I10</f>
        <v>7.3</v>
      </c>
      <c r="J10" s="59">
        <f>'DCWW ALWEN'!J10</f>
        <v>7.1</v>
      </c>
      <c r="K10" s="59">
        <f>'DCWW ALWEN'!K10</f>
        <v>7.4</v>
      </c>
      <c r="L10" s="59">
        <f>'DCWW ALWEN'!L10</f>
        <v>7.2</v>
      </c>
      <c r="M10" s="59">
        <f>'DCWW ALWEN'!M10</f>
        <v>7.1</v>
      </c>
      <c r="N10" s="59">
        <f>'DCWW ALWEN'!N10</f>
        <v>0</v>
      </c>
      <c r="O10" s="59">
        <f>'DCWW ALWEN'!O10</f>
        <v>0</v>
      </c>
      <c r="P10" s="59">
        <f>'DCWW ALWEN'!P10</f>
        <v>0</v>
      </c>
      <c r="Q10" s="59">
        <f>'DCWW ALWEN'!Q10</f>
        <v>0</v>
      </c>
      <c r="R10" s="59">
        <f>'DCWW ALWEN'!R10</f>
        <v>0</v>
      </c>
      <c r="S10" s="59">
        <f>'DCWW ALWEN'!S10</f>
        <v>0</v>
      </c>
      <c r="T10" s="59">
        <f>'DCWW ALWEN'!T10</f>
        <v>0</v>
      </c>
      <c r="U10" s="59">
        <f>'DCWW ALWEN'!U10</f>
        <v>0</v>
      </c>
      <c r="V10" s="59">
        <f>'DCWW ALWEN'!V10</f>
        <v>0</v>
      </c>
      <c r="AB10" s="17"/>
      <c r="AC10" s="17"/>
      <c r="AD10" s="29" t="s">
        <v>141</v>
      </c>
      <c r="AE10" s="29">
        <v>5</v>
      </c>
      <c r="AF10" s="17"/>
      <c r="AG10" s="18"/>
      <c r="AH10" s="18"/>
      <c r="AI10" s="52" t="s">
        <v>97</v>
      </c>
      <c r="AJ10" s="53">
        <v>9</v>
      </c>
      <c r="AK10" s="54">
        <v>16.5</v>
      </c>
      <c r="AL10" s="11">
        <v>8</v>
      </c>
      <c r="AM10" s="11">
        <v>6.7</v>
      </c>
      <c r="AN10" s="11" t="s">
        <v>136</v>
      </c>
    </row>
    <row r="11" spans="1:41" x14ac:dyDescent="0.2">
      <c r="A11" s="128" t="s">
        <v>5</v>
      </c>
      <c r="B11" s="128"/>
      <c r="C11" s="59">
        <f>'DCWW ALWEN'!C11</f>
        <v>5</v>
      </c>
      <c r="D11" s="59">
        <f>'DCWW ALWEN'!D11</f>
        <v>4</v>
      </c>
      <c r="E11" s="59">
        <f>'DCWW ALWEN'!E11</f>
        <v>4</v>
      </c>
      <c r="F11" s="59">
        <f>'DCWW ALWEN'!F11</f>
        <v>2</v>
      </c>
      <c r="G11" s="59">
        <f>'DCWW ALWEN'!G11</f>
        <v>1</v>
      </c>
      <c r="H11" s="59">
        <f>'DCWW ALWEN'!H11</f>
        <v>3</v>
      </c>
      <c r="I11" s="59">
        <f>'DCWW ALWEN'!I11</f>
        <v>4</v>
      </c>
      <c r="J11" s="59">
        <f>'DCWW ALWEN'!J11</f>
        <v>4</v>
      </c>
      <c r="K11" s="59">
        <f>'DCWW ALWEN'!K11</f>
        <v>4</v>
      </c>
      <c r="L11" s="59">
        <f>'DCWW ALWEN'!L11</f>
        <v>3</v>
      </c>
      <c r="M11" s="59">
        <f>'DCWW ALWEN'!M11</f>
        <v>2</v>
      </c>
      <c r="N11" s="59">
        <f>'DCWW ALWEN'!N11</f>
        <v>0</v>
      </c>
      <c r="O11" s="59">
        <f>'DCWW ALWEN'!O11</f>
        <v>0</v>
      </c>
      <c r="P11" s="59">
        <f>'DCWW ALWEN'!P11</f>
        <v>0</v>
      </c>
      <c r="Q11" s="59">
        <f>'DCWW ALWEN'!Q11</f>
        <v>0</v>
      </c>
      <c r="R11" s="59">
        <f>'DCWW ALWEN'!R11</f>
        <v>0</v>
      </c>
      <c r="S11" s="59">
        <f>'DCWW ALWEN'!S11</f>
        <v>0</v>
      </c>
      <c r="T11" s="59">
        <f>'DCWW ALWEN'!T11</f>
        <v>0</v>
      </c>
      <c r="U11" s="59">
        <f>'DCWW ALWEN'!U11</f>
        <v>0</v>
      </c>
      <c r="V11" s="59">
        <f>'DCWW ALWEN'!V11</f>
        <v>0</v>
      </c>
      <c r="AB11" s="17"/>
      <c r="AC11" s="17"/>
      <c r="AD11" s="51" t="s">
        <v>142</v>
      </c>
      <c r="AE11" s="29">
        <v>6</v>
      </c>
      <c r="AF11" s="17"/>
      <c r="AG11" s="18"/>
      <c r="AH11" s="18"/>
      <c r="AI11" s="52" t="s">
        <v>123</v>
      </c>
      <c r="AJ11" s="53">
        <v>15</v>
      </c>
      <c r="AK11" s="54">
        <v>17.5</v>
      </c>
      <c r="AL11" s="11">
        <v>9</v>
      </c>
      <c r="AM11" s="11">
        <v>7</v>
      </c>
      <c r="AN11" s="11" t="s">
        <v>136</v>
      </c>
    </row>
    <row r="12" spans="1:41" x14ac:dyDescent="0.2">
      <c r="A12" s="128" t="s">
        <v>6</v>
      </c>
      <c r="B12" s="128"/>
      <c r="C12" s="59">
        <f>'DCWW ALWEN'!C12</f>
        <v>3</v>
      </c>
      <c r="D12" s="59">
        <f>'DCWW ALWEN'!D12</f>
        <v>3</v>
      </c>
      <c r="E12" s="59">
        <f>'DCWW ALWEN'!E12</f>
        <v>3</v>
      </c>
      <c r="F12" s="59">
        <f>'DCWW ALWEN'!F12</f>
        <v>3</v>
      </c>
      <c r="G12" s="59">
        <f>'DCWW ALWEN'!G12</f>
        <v>3</v>
      </c>
      <c r="H12" s="59">
        <f>'DCWW ALWEN'!H12</f>
        <v>1</v>
      </c>
      <c r="I12" s="59">
        <f>'DCWW ALWEN'!I12</f>
        <v>2</v>
      </c>
      <c r="J12" s="59">
        <f>'DCWW ALWEN'!J12</f>
        <v>2</v>
      </c>
      <c r="K12" s="59">
        <f>'DCWW ALWEN'!K12</f>
        <v>3</v>
      </c>
      <c r="L12" s="59">
        <f>'DCWW ALWEN'!L12</f>
        <v>3</v>
      </c>
      <c r="M12" s="59">
        <f>'DCWW ALWEN'!M12</f>
        <v>3</v>
      </c>
      <c r="N12" s="59">
        <f>'DCWW ALWEN'!N12</f>
        <v>0</v>
      </c>
      <c r="O12" s="59">
        <f>'DCWW ALWEN'!O12</f>
        <v>0</v>
      </c>
      <c r="P12" s="59">
        <f>'DCWW ALWEN'!P12</f>
        <v>0</v>
      </c>
      <c r="Q12" s="59">
        <f>'DCWW ALWEN'!Q12</f>
        <v>0</v>
      </c>
      <c r="R12" s="59">
        <f>'DCWW ALWEN'!R12</f>
        <v>0</v>
      </c>
      <c r="S12" s="59">
        <f>'DCWW ALWEN'!S12</f>
        <v>0</v>
      </c>
      <c r="T12" s="59">
        <f>'DCWW ALWEN'!T12</f>
        <v>0</v>
      </c>
      <c r="U12" s="59">
        <f>'DCWW ALWEN'!U12</f>
        <v>0</v>
      </c>
      <c r="V12" s="59">
        <f>'DCWW ALWEN'!V12</f>
        <v>0</v>
      </c>
      <c r="AB12" s="17"/>
      <c r="AC12" s="17"/>
      <c r="AD12" s="51" t="s">
        <v>143</v>
      </c>
      <c r="AE12" s="29">
        <v>7.5</v>
      </c>
      <c r="AF12" s="17"/>
      <c r="AG12" s="18"/>
      <c r="AH12" s="18"/>
      <c r="AI12" s="52" t="s">
        <v>122</v>
      </c>
      <c r="AJ12" s="53">
        <v>14</v>
      </c>
      <c r="AK12" s="54">
        <v>11</v>
      </c>
      <c r="AL12" s="11">
        <v>10</v>
      </c>
      <c r="AM12" s="11">
        <v>7</v>
      </c>
      <c r="AN12" s="11" t="s">
        <v>136</v>
      </c>
    </row>
    <row r="13" spans="1:41" x14ac:dyDescent="0.2">
      <c r="A13" s="128" t="s">
        <v>7</v>
      </c>
      <c r="B13" s="128"/>
      <c r="C13" s="59">
        <f>'DCWW ALWEN'!C13</f>
        <v>3</v>
      </c>
      <c r="D13" s="59">
        <f>'DCWW ALWEN'!D13</f>
        <v>2</v>
      </c>
      <c r="E13" s="59">
        <f>'DCWW ALWEN'!E13</f>
        <v>2</v>
      </c>
      <c r="F13" s="59">
        <f>'DCWW ALWEN'!F13</f>
        <v>1</v>
      </c>
      <c r="G13" s="59">
        <f>'DCWW ALWEN'!G13</f>
        <v>2</v>
      </c>
      <c r="H13" s="59">
        <f>'DCWW ALWEN'!H13</f>
        <v>2</v>
      </c>
      <c r="I13" s="59">
        <f>'DCWW ALWEN'!I13</f>
        <v>2</v>
      </c>
      <c r="J13" s="59">
        <f>'DCWW ALWEN'!J13</f>
        <v>2</v>
      </c>
      <c r="K13" s="59">
        <f>'DCWW ALWEN'!K13</f>
        <v>2</v>
      </c>
      <c r="L13" s="59">
        <f>'DCWW ALWEN'!L13</f>
        <v>2</v>
      </c>
      <c r="M13" s="59">
        <f>'DCWW ALWEN'!M13</f>
        <v>2</v>
      </c>
      <c r="N13" s="59">
        <f>'DCWW ALWEN'!N13</f>
        <v>0</v>
      </c>
      <c r="O13" s="59">
        <f>'DCWW ALWEN'!O13</f>
        <v>0</v>
      </c>
      <c r="P13" s="59">
        <f>'DCWW ALWEN'!P13</f>
        <v>0</v>
      </c>
      <c r="Q13" s="59">
        <f>'DCWW ALWEN'!Q13</f>
        <v>0</v>
      </c>
      <c r="R13" s="59">
        <f>'DCWW ALWEN'!R13</f>
        <v>0</v>
      </c>
      <c r="S13" s="59">
        <f>'DCWW ALWEN'!S13</f>
        <v>0</v>
      </c>
      <c r="T13" s="59">
        <f>'DCWW ALWEN'!T13</f>
        <v>0</v>
      </c>
      <c r="U13" s="59">
        <f>'DCWW ALWEN'!U13</f>
        <v>0</v>
      </c>
      <c r="V13" s="59">
        <f>'DCWW ALWEN'!V13</f>
        <v>0</v>
      </c>
      <c r="AB13" s="17"/>
      <c r="AC13" s="17"/>
      <c r="AD13" s="51" t="s">
        <v>144</v>
      </c>
      <c r="AE13" s="29">
        <v>12</v>
      </c>
      <c r="AF13" s="17"/>
      <c r="AG13" s="18"/>
      <c r="AH13" s="18"/>
      <c r="AI13" s="52" t="s">
        <v>121</v>
      </c>
      <c r="AJ13" s="53">
        <v>1.9</v>
      </c>
      <c r="AK13" s="54">
        <v>7.5</v>
      </c>
      <c r="AL13" s="11">
        <v>11</v>
      </c>
      <c r="AM13" s="11">
        <v>6.7</v>
      </c>
      <c r="AN13" s="11" t="s">
        <v>136</v>
      </c>
    </row>
    <row r="14" spans="1:41" x14ac:dyDescent="0.2">
      <c r="A14" s="137" t="s">
        <v>8</v>
      </c>
      <c r="B14" s="137"/>
      <c r="C14" s="100" t="str">
        <f>'DCWW ALWEN'!C14</f>
        <v xml:space="preserve">Grass Silage (25% DM) </v>
      </c>
      <c r="D14" s="100" t="str">
        <f>'DCWW ALWEN'!D14</f>
        <v xml:space="preserve">Grass Silage (25% DM) </v>
      </c>
      <c r="E14" s="100" t="str">
        <f>'DCWW ALWEN'!E14</f>
        <v xml:space="preserve">Grass Silage (25% DM) </v>
      </c>
      <c r="F14" s="100" t="str">
        <f>'DCWW ALWEN'!F14</f>
        <v xml:space="preserve">Grass Silage (25% DM) </v>
      </c>
      <c r="G14" s="100" t="str">
        <f>'DCWW ALWEN'!G14</f>
        <v xml:space="preserve">Grass Silage (25% DM) </v>
      </c>
      <c r="H14" s="100" t="str">
        <f>'DCWW ALWEN'!H14</f>
        <v xml:space="preserve">Grass Silage (25% DM) </v>
      </c>
      <c r="I14" s="100" t="str">
        <f>'DCWW ALWEN'!I14</f>
        <v xml:space="preserve">Grass Silage (25% DM) </v>
      </c>
      <c r="J14" s="100" t="str">
        <f>'DCWW ALWEN'!J14</f>
        <v xml:space="preserve">Grass Silage (25% DM) </v>
      </c>
      <c r="K14" s="100" t="str">
        <f>'DCWW ALWEN'!K14</f>
        <v xml:space="preserve">Grass Silage (25% DM) </v>
      </c>
      <c r="L14" s="100" t="str">
        <f>'DCWW ALWEN'!L14</f>
        <v xml:space="preserve">Grass Silage (25% DM) </v>
      </c>
      <c r="M14" s="100" t="str">
        <f>'DCWW ALWEN'!M14</f>
        <v xml:space="preserve">Grass Silage (25% DM) </v>
      </c>
      <c r="N14" s="100">
        <f>'DCWW ALWEN'!N14</f>
        <v>0</v>
      </c>
      <c r="O14" s="100">
        <f>'DCWW ALWEN'!O14</f>
        <v>0</v>
      </c>
      <c r="P14" s="100">
        <f>'DCWW ALWEN'!P14</f>
        <v>0</v>
      </c>
      <c r="Q14" s="100">
        <f>'DCWW ALWEN'!Q14</f>
        <v>0</v>
      </c>
      <c r="R14" s="100">
        <f>'DCWW ALWEN'!R14</f>
        <v>0</v>
      </c>
      <c r="S14" s="100">
        <f>'DCWW ALWEN'!S14</f>
        <v>0</v>
      </c>
      <c r="T14" s="100">
        <f>'DCWW ALWEN'!T14</f>
        <v>0</v>
      </c>
      <c r="U14" s="100">
        <f>'DCWW ALWEN'!U14</f>
        <v>0</v>
      </c>
      <c r="V14" s="100">
        <f>'DCWW ALWEN'!V14</f>
        <v>0</v>
      </c>
      <c r="AD14" s="29" t="s">
        <v>139</v>
      </c>
      <c r="AE14" s="29">
        <v>6</v>
      </c>
      <c r="AI14" s="52" t="s">
        <v>120</v>
      </c>
      <c r="AJ14" s="53">
        <v>0.8</v>
      </c>
      <c r="AK14" s="54">
        <v>1.7</v>
      </c>
      <c r="AL14" s="11">
        <v>12</v>
      </c>
      <c r="AM14" s="11">
        <v>6.7</v>
      </c>
      <c r="AN14" s="11" t="s">
        <v>136</v>
      </c>
    </row>
    <row r="15" spans="1:41" x14ac:dyDescent="0.2">
      <c r="A15" s="136" t="s">
        <v>9</v>
      </c>
      <c r="B15" s="136"/>
      <c r="C15" s="59">
        <f>'DCWW ALWEN'!C15</f>
        <v>38</v>
      </c>
      <c r="D15" s="59">
        <f>'DCWW ALWEN'!D15</f>
        <v>38</v>
      </c>
      <c r="E15" s="59">
        <f>'DCWW ALWEN'!E15</f>
        <v>38</v>
      </c>
      <c r="F15" s="59">
        <f>'DCWW ALWEN'!F15</f>
        <v>38</v>
      </c>
      <c r="G15" s="59">
        <f>'DCWW ALWEN'!G15</f>
        <v>38</v>
      </c>
      <c r="H15" s="59">
        <f>'DCWW ALWEN'!H15</f>
        <v>38</v>
      </c>
      <c r="I15" s="59">
        <f>'DCWW ALWEN'!I15</f>
        <v>38</v>
      </c>
      <c r="J15" s="59">
        <f>'DCWW ALWEN'!J15</f>
        <v>38</v>
      </c>
      <c r="K15" s="59">
        <f>'DCWW ALWEN'!K15</f>
        <v>38</v>
      </c>
      <c r="L15" s="59">
        <f>'DCWW ALWEN'!L15</f>
        <v>38</v>
      </c>
      <c r="M15" s="59">
        <f>'DCWW ALWEN'!M15</f>
        <v>38</v>
      </c>
      <c r="N15" s="59">
        <f>'DCWW ALWEN'!N15</f>
        <v>0</v>
      </c>
      <c r="O15" s="59">
        <f>'DCWW ALWEN'!O15</f>
        <v>0</v>
      </c>
      <c r="P15" s="59">
        <f>'DCWW ALWEN'!P15</f>
        <v>0</v>
      </c>
      <c r="Q15" s="59">
        <f>'DCWW ALWEN'!Q15</f>
        <v>0</v>
      </c>
      <c r="R15" s="59">
        <f>'DCWW ALWEN'!R15</f>
        <v>0</v>
      </c>
      <c r="S15" s="59">
        <f>'DCWW ALWEN'!S15</f>
        <v>0</v>
      </c>
      <c r="T15" s="59">
        <f>'DCWW ALWEN'!T15</f>
        <v>0</v>
      </c>
      <c r="U15" s="59">
        <f>'DCWW ALWEN'!U15</f>
        <v>0</v>
      </c>
      <c r="V15" s="59">
        <f>'DCWW ALWEN'!V15</f>
        <v>0</v>
      </c>
      <c r="AD15" s="29" t="s">
        <v>145</v>
      </c>
      <c r="AE15" s="29">
        <v>7</v>
      </c>
      <c r="AI15" s="52" t="s">
        <v>101</v>
      </c>
      <c r="AJ15" s="61">
        <v>1.8</v>
      </c>
      <c r="AK15" s="54">
        <v>5.4</v>
      </c>
      <c r="AL15" s="11">
        <v>13</v>
      </c>
      <c r="AM15" s="11">
        <v>6.7</v>
      </c>
      <c r="AN15" s="11" t="s">
        <v>136</v>
      </c>
    </row>
    <row r="16" spans="1:41" ht="13.5" thickBot="1" x14ac:dyDescent="0.25">
      <c r="A16" s="138" t="s">
        <v>44</v>
      </c>
      <c r="B16" s="138"/>
      <c r="C16" s="101" t="str">
        <f>'DCWW ALWEN'!C16</f>
        <v>Medium/Clay</v>
      </c>
      <c r="D16" s="101" t="str">
        <f>'DCWW ALWEN'!D16</f>
        <v>Medium/Clay</v>
      </c>
      <c r="E16" s="101" t="str">
        <f>'DCWW ALWEN'!E16</f>
        <v>Medium/Clay</v>
      </c>
      <c r="F16" s="101" t="str">
        <f>'DCWW ALWEN'!F16</f>
        <v>Medium/Clay</v>
      </c>
      <c r="G16" s="101" t="str">
        <f>'DCWW ALWEN'!G16</f>
        <v>Medium/Clay</v>
      </c>
      <c r="H16" s="101" t="str">
        <f>'DCWW ALWEN'!H16</f>
        <v>Medium/Clay</v>
      </c>
      <c r="I16" s="101" t="str">
        <f>'DCWW ALWEN'!I16</f>
        <v>Medium/Clay</v>
      </c>
      <c r="J16" s="101" t="str">
        <f>'DCWW ALWEN'!J16</f>
        <v>Medium/Clay</v>
      </c>
      <c r="K16" s="101" t="str">
        <f>'DCWW ALWEN'!K16</f>
        <v>Medium/Clay</v>
      </c>
      <c r="L16" s="101" t="str">
        <f>'DCWW ALWEN'!L16</f>
        <v>Medium/Clay</v>
      </c>
      <c r="M16" s="101" t="str">
        <f>'DCWW ALWEN'!M16</f>
        <v>Medium/Clay</v>
      </c>
      <c r="N16" s="101">
        <f>'DCWW ALWEN'!N16</f>
        <v>0</v>
      </c>
      <c r="O16" s="101">
        <f>'DCWW ALWEN'!O16</f>
        <v>0</v>
      </c>
      <c r="P16" s="101">
        <f>'DCWW ALWEN'!P16</f>
        <v>0</v>
      </c>
      <c r="Q16" s="101">
        <f>'DCWW ALWEN'!Q16</f>
        <v>0</v>
      </c>
      <c r="R16" s="101">
        <f>'DCWW ALWEN'!R16</f>
        <v>0</v>
      </c>
      <c r="S16" s="101">
        <f>'DCWW ALWEN'!S16</f>
        <v>0</v>
      </c>
      <c r="T16" s="101">
        <f>'DCWW ALWEN'!T16</f>
        <v>0</v>
      </c>
      <c r="U16" s="101">
        <f>'DCWW ALWEN'!U16</f>
        <v>0</v>
      </c>
      <c r="V16" s="101">
        <f>'DCWW ALWEN'!V16</f>
        <v>0</v>
      </c>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18.843474999999994</v>
      </c>
      <c r="D18" s="16">
        <f>$D32</f>
        <v>18.843474999999994</v>
      </c>
      <c r="E18" s="16">
        <f>$D33</f>
        <v>18.843474999999994</v>
      </c>
      <c r="F18" s="16">
        <f>$D34</f>
        <v>18.843474999999994</v>
      </c>
      <c r="G18" s="16">
        <f>$D35</f>
        <v>18.843474999999994</v>
      </c>
      <c r="H18" s="16">
        <f>$D36</f>
        <v>18.843474999999994</v>
      </c>
      <c r="I18" s="16">
        <f>$D37</f>
        <v>18.843474999999994</v>
      </c>
      <c r="J18" s="16">
        <f>$D38</f>
        <v>18.843474999999994</v>
      </c>
      <c r="K18" s="16">
        <f>$D39</f>
        <v>18.843474999999994</v>
      </c>
      <c r="L18" s="16">
        <f>$D40</f>
        <v>18.843474999999994</v>
      </c>
      <c r="M18" s="16">
        <f>$D41</f>
        <v>18.843474999999994</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-45.756524999999996</v>
      </c>
      <c r="D19" s="16">
        <f t="shared" ref="D19:V19" si="1">D18-D17</f>
        <v>-45.756524999999996</v>
      </c>
      <c r="E19" s="16">
        <f t="shared" si="1"/>
        <v>-45.756524999999996</v>
      </c>
      <c r="F19" s="16">
        <f t="shared" si="1"/>
        <v>-45.756524999999996</v>
      </c>
      <c r="G19" s="16">
        <f t="shared" si="1"/>
        <v>-45.756524999999996</v>
      </c>
      <c r="H19" s="16">
        <f t="shared" si="1"/>
        <v>-45.756524999999996</v>
      </c>
      <c r="I19" s="16">
        <f t="shared" si="1"/>
        <v>-45.756524999999996</v>
      </c>
      <c r="J19" s="16">
        <f t="shared" si="1"/>
        <v>-45.756524999999996</v>
      </c>
      <c r="K19" s="16">
        <f t="shared" si="1"/>
        <v>-45.756524999999996</v>
      </c>
      <c r="L19" s="16">
        <f t="shared" si="1"/>
        <v>-45.756524999999996</v>
      </c>
      <c r="M19" s="16">
        <f t="shared" si="1"/>
        <v>-45.756524999999996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0.71697500000000003</v>
      </c>
      <c r="D22" s="16">
        <f>$E32</f>
        <v>0.71697500000000003</v>
      </c>
      <c r="E22" s="16">
        <f>$E33</f>
        <v>0.71697500000000003</v>
      </c>
      <c r="F22" s="16">
        <f>$E34</f>
        <v>0.71697500000000003</v>
      </c>
      <c r="G22" s="16">
        <f>$E35</f>
        <v>0.71697500000000003</v>
      </c>
      <c r="H22" s="16">
        <f>$E36</f>
        <v>0.71697500000000003</v>
      </c>
      <c r="I22" s="16">
        <f>$E37</f>
        <v>0.71697500000000003</v>
      </c>
      <c r="J22" s="16">
        <f>$E38</f>
        <v>0.71697500000000003</v>
      </c>
      <c r="K22" s="16">
        <f>$E39</f>
        <v>0.71697500000000003</v>
      </c>
      <c r="L22" s="16">
        <f>$E40</f>
        <v>0.71697500000000003</v>
      </c>
      <c r="M22" s="16">
        <f>$E41</f>
        <v>0.71697500000000003</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-227.28302500000001</v>
      </c>
      <c r="D23" s="16">
        <f t="shared" ref="D23:V23" si="3">D22-D21</f>
        <v>-227.28302500000001</v>
      </c>
      <c r="E23" s="16">
        <f t="shared" si="3"/>
        <v>-227.28302500000001</v>
      </c>
      <c r="F23" s="16">
        <f t="shared" si="3"/>
        <v>-227.28302500000001</v>
      </c>
      <c r="G23" s="16">
        <f t="shared" si="3"/>
        <v>-227.28302500000001</v>
      </c>
      <c r="H23" s="16">
        <f t="shared" si="3"/>
        <v>-227.28302500000001</v>
      </c>
      <c r="I23" s="16">
        <f t="shared" si="3"/>
        <v>-227.28302500000001</v>
      </c>
      <c r="J23" s="16">
        <f t="shared" si="3"/>
        <v>-227.28302500000001</v>
      </c>
      <c r="K23" s="16">
        <f t="shared" si="3"/>
        <v>-227.28302500000001</v>
      </c>
      <c r="L23" s="16">
        <f t="shared" si="3"/>
        <v>-227.28302500000001</v>
      </c>
      <c r="M23" s="16">
        <f t="shared" si="3"/>
        <v>-227.28302500000001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c r="S27" s="105" t="s">
        <v>55</v>
      </c>
      <c r="T27" s="105"/>
      <c r="U27" s="105"/>
    </row>
    <row r="28" spans="1:40" s="56" customFormat="1" x14ac:dyDescent="0.25">
      <c r="A28" s="106"/>
      <c r="B28" s="23">
        <v>1.4</v>
      </c>
      <c r="C28" s="15">
        <v>0.80500000000000005</v>
      </c>
      <c r="D28" s="15">
        <v>0.23499999999999999</v>
      </c>
      <c r="E28" s="15">
        <v>1.7000000000000001E-2</v>
      </c>
      <c r="F28" s="15">
        <v>193</v>
      </c>
      <c r="G28" s="15">
        <v>51.6</v>
      </c>
      <c r="H28" s="15">
        <v>394</v>
      </c>
      <c r="I28" s="15">
        <v>9.27</v>
      </c>
      <c r="J28" s="15">
        <v>2.0299999999999998</v>
      </c>
      <c r="K28" s="15">
        <v>1.43</v>
      </c>
      <c r="L28" s="15">
        <v>24.4</v>
      </c>
      <c r="M28" s="15">
        <v>4.8499999999999996</v>
      </c>
      <c r="N28" s="15">
        <v>268000</v>
      </c>
      <c r="O28" s="15">
        <v>3920</v>
      </c>
      <c r="P28" s="15"/>
      <c r="Q28" s="15">
        <v>13900</v>
      </c>
      <c r="R28" s="15"/>
      <c r="S28" s="15">
        <v>27.7</v>
      </c>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250</v>
      </c>
      <c r="C31" s="76">
        <f>IF(C$27="%w/w SAR",((C$28*10)*$B31),IF(C$27="%w/w DM",(((C$28*10)*($B$28/100))*$B31),IF(C$27="kg/t SAR",(C$28*$B31),IF(C$27="kg/t DM",((C$28*($B$28/100))*$B31),IF(C$27="mg/kg SAR",((C$28*0.001)*$B31),IF(C$27="mg/kg DM",(((C$28*0.001)*($B$28/100))*$B31),0))))))</f>
        <v>28.174999999999997</v>
      </c>
      <c r="D31" s="76">
        <f>(IF(D$27="%w/w SAR",((D$28*10)*$B31),IF(D$27="%w/w DM",(((D$28*10)*($B$28/100))*$B31),IF(D$27="kg/t SAR",(D$28*$B31),IF(D$27="kg/t DM",((D$28*($B$28/100))*$B31),IF(D$27="mg/kg SAR",((D$28*0.001)*$B31),IF(D$27="mg/kg DM",(((D$28*0.001)*($B$28/100))*$B31),"0")))))))*2.291</f>
        <v>18.843474999999994</v>
      </c>
      <c r="E31" s="76">
        <f>(IF(E$27="%w/w SAR",((E$28*10)*$B31),IF(E$27="%w/w DM",(((E$28*10)*($B$28/100))*$B31),IF(E$27="kg/t SAR",(E$28*$B31),IF(E$27="kg/t DM",((E$28*($B$28/100))*$B31),IF(E$27="mg/kg SAR",((E$28*0.001)*$B31),IF(E$27="mg/kg DM",(((E$28*0.001)*($B$28/100))*$B31),"0")))))))*1.205</f>
        <v>0.71697500000000003</v>
      </c>
      <c r="F31" s="76">
        <f>(IF(F$27="%w/w SAR",((F$28*10)*$B31),IF(F$27="%w/w DM",(((F$28*10)*($B$28/100))*$B31),IF(F$27="kg/t SAR",(F$28*$B31),IF(F$27="kg/t DM",((F$28*($B$28/100))*$B31),IF(F$27="mg/kg SAR",((F$28*0.001)*$B31),IF(F$27="mg/kg DM",(((F$28*0.001)*($B$28/100))*$B31),"0")))))))*1.658</f>
        <v>1.1199789999999998</v>
      </c>
      <c r="G31" s="76">
        <f t="shared" ref="G31:P46" si="5">IF(G$27="%w/w SAR",((G$28*10)*$B31),IF(G$27="%w/w DM",(((G$28*10)*($B$28/100))*$B31),IF(G$27="kg/t SAR",(G$28*$B31),IF(G$27="kg/t DM",((G$28*($B$28/100))*$B31),IF(G$27="mg/kg SAR",((G$28*0.001)*$B31),IF(G$27="mg/kg DM",(((G$28*0.001)*($B$28/100))*$B31),0))))))</f>
        <v>0.18059999999999998</v>
      </c>
      <c r="H31" s="76">
        <f t="shared" si="5"/>
        <v>1.379</v>
      </c>
      <c r="I31" s="76">
        <f t="shared" si="5"/>
        <v>3.2445000000000002E-2</v>
      </c>
      <c r="J31" s="76">
        <f t="shared" si="5"/>
        <v>7.1049999999999985E-3</v>
      </c>
      <c r="K31" s="76">
        <f t="shared" si="5"/>
        <v>5.0049999999999999E-3</v>
      </c>
      <c r="L31" s="76">
        <f t="shared" si="5"/>
        <v>8.539999999999999E-2</v>
      </c>
      <c r="M31" s="76">
        <f t="shared" si="5"/>
        <v>1.6975000000000001E-2</v>
      </c>
      <c r="N31" s="76">
        <f t="shared" si="5"/>
        <v>938</v>
      </c>
      <c r="O31" s="76">
        <f t="shared" si="5"/>
        <v>13.719999999999997</v>
      </c>
      <c r="P31" s="76">
        <f t="shared" si="5"/>
        <v>0</v>
      </c>
      <c r="Q31" s="76">
        <f>(IF(Q$27="%w/w SAR",((Q$28*10)*$B31),IF(Q$27="%w/w DM",(((Q$28*10)*($B$28/100))*$B31),IF(Q$27="kg/t SAR",(Q$28*$B31),IF(Q$27="kg/t DM",((Q$28*($B$28/100))*$B31),IF(Q$27="mg/kg SAR",((Q$28*0.001)*$B31),IF(Q$27="mg/kg DM",(((Q$28*0.001)*($B$28/100))*$B31),0)))))))*2.5</f>
        <v>121.625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9.6949999999999981E-2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250</v>
      </c>
      <c r="C32" s="76">
        <f t="shared" ref="C32:C50" si="6">IF(C$27="%w/w SAR",((C$28*10)*$B32),IF(C$27="%w/w DM",(((C$28*10)*($B$28/100))*$B32),IF(C$27="kg/t SAR",(C$28*$B32),IF(C$27="kg/t DM",((C$28*($B$28/100))*$B32),IF(C$27="mg/kg SAR",((C$28*0.001)*$B32),IF(C$27="mg/kg DM",(((C$28*0.001)*($B$28/100))*$B32),0))))))</f>
        <v>28.174999999999997</v>
      </c>
      <c r="D32" s="76">
        <f t="shared" ref="D32:D50" si="7">(IF(D$27="%w/w SAR",((D$28*10)*$B32),IF(D$27="%w/w DM",(((D$28*10)*($B$28/100))*$B32),IF(D$27="kg/t SAR",(D$28*$B32),IF(D$27="kg/t DM",((D$28*($B$28/100))*$B32),IF(D$27="mg/kg SAR",((D$28*0.001)*$B32),IF(D$27="mg/kg DM",(((D$28*0.001)*($B$28/100))*$B32),"0")))))))*2.291</f>
        <v>18.843474999999994</v>
      </c>
      <c r="E32" s="76">
        <f t="shared" ref="E32:E50" si="8">(IF(E$27="%w/w SAR",((E$28*10)*$B32),IF(E$27="%w/w DM",(((E$28*10)*($B$28/100))*$B32),IF(E$27="kg/t SAR",(E$28*$B32),IF(E$27="kg/t DM",((E$28*($B$28/100))*$B32),IF(E$27="mg/kg SAR",((E$28*0.001)*$B32),IF(E$27="mg/kg DM",(((E$28*0.001)*($B$28/100))*$B32),"0")))))))*1.205</f>
        <v>0.71697500000000003</v>
      </c>
      <c r="F32" s="76">
        <f t="shared" ref="F32:F50" si="9">(IF(F$27="%w/w SAR",((F$28*10)*$B32),IF(F$27="%w/w DM",(((F$28*10)*($B$28/100))*$B32),IF(F$27="kg/t SAR",(F$28*$B32),IF(F$27="kg/t DM",((F$28*($B$28/100))*$B32),IF(F$27="mg/kg SAR",((F$28*0.001)*$B32),IF(F$27="mg/kg DM",(((F$28*0.001)*($B$28/100))*$B32),"0")))))))*1.658</f>
        <v>1.1199789999999998</v>
      </c>
      <c r="G32" s="76">
        <f t="shared" si="5"/>
        <v>0.18059999999999998</v>
      </c>
      <c r="H32" s="76">
        <f t="shared" si="5"/>
        <v>1.379</v>
      </c>
      <c r="I32" s="76">
        <f t="shared" si="5"/>
        <v>3.2445000000000002E-2</v>
      </c>
      <c r="J32" s="76">
        <f t="shared" si="5"/>
        <v>7.1049999999999985E-3</v>
      </c>
      <c r="K32" s="76">
        <f t="shared" si="5"/>
        <v>5.0049999999999999E-3</v>
      </c>
      <c r="L32" s="76">
        <f t="shared" si="5"/>
        <v>8.539999999999999E-2</v>
      </c>
      <c r="M32" s="76">
        <f t="shared" si="5"/>
        <v>1.6975000000000001E-2</v>
      </c>
      <c r="N32" s="76">
        <f t="shared" si="5"/>
        <v>938</v>
      </c>
      <c r="O32" s="76">
        <f t="shared" si="5"/>
        <v>13.719999999999997</v>
      </c>
      <c r="P32" s="76">
        <f t="shared" si="5"/>
        <v>0</v>
      </c>
      <c r="Q32" s="76">
        <f t="shared" ref="Q32:Q50" si="10">(IF(Q$27="%w/w SAR",((Q$28*10)*$B32),IF(Q$27="%w/w DM",(((Q$28*10)*($B$28/100))*$B32),IF(Q$27="kg/t SAR",(Q$28*$B32),IF(Q$27="kg/t DM",((Q$28*($B$28/100))*$B32),IF(Q$27="mg/kg SAR",((Q$28*0.001)*$B32),IF(Q$27="mg/kg DM",(((Q$28*0.001)*($B$28/100))*$B32),0)))))))*2.5</f>
        <v>121.625</v>
      </c>
      <c r="R32" s="76">
        <f t="shared" ref="R32:U50" si="11">IF(R$27="%w/w SAR",((R$28*10)*$B32),IF(R$27="%w/w DM",(((R$28*10)*($B$28/100))*$B32),IF(R$27="kg/t SAR",(R$28*$B32),IF(R$27="kg/t DM",((R$28*($B$28/100))*$B32),IF(R$27="mg/kg SAR",((R$28*0.001)*$B32),IF(R$27="mg/kg DM",(((R$28*0.001)*($B$28/100))*$B32),0))))))</f>
        <v>0</v>
      </c>
      <c r="S32" s="76">
        <f t="shared" si="11"/>
        <v>9.6949999999999981E-2</v>
      </c>
      <c r="T32" s="76">
        <f t="shared" si="11"/>
        <v>0</v>
      </c>
      <c r="U32" s="76">
        <f t="shared" si="11"/>
        <v>0</v>
      </c>
      <c r="AB32" s="58"/>
      <c r="AC32" s="58"/>
      <c r="AD32" s="58"/>
      <c r="AE32" s="58"/>
      <c r="AF32" s="58"/>
      <c r="AG32" s="58"/>
      <c r="AH32" s="58"/>
      <c r="AI32" s="58"/>
    </row>
    <row r="33" spans="1:35" s="71" customFormat="1" x14ac:dyDescent="0.25">
      <c r="A33" s="13">
        <f>E8</f>
        <v>5</v>
      </c>
      <c r="B33" s="15">
        <v>250</v>
      </c>
      <c r="C33" s="76">
        <f t="shared" si="6"/>
        <v>28.174999999999997</v>
      </c>
      <c r="D33" s="76">
        <f t="shared" si="7"/>
        <v>18.843474999999994</v>
      </c>
      <c r="E33" s="76">
        <f t="shared" si="8"/>
        <v>0.71697500000000003</v>
      </c>
      <c r="F33" s="76">
        <f t="shared" si="9"/>
        <v>1.1199789999999998</v>
      </c>
      <c r="G33" s="76">
        <f t="shared" si="5"/>
        <v>0.18059999999999998</v>
      </c>
      <c r="H33" s="76">
        <f t="shared" si="5"/>
        <v>1.379</v>
      </c>
      <c r="I33" s="76">
        <f t="shared" si="5"/>
        <v>3.2445000000000002E-2</v>
      </c>
      <c r="J33" s="76">
        <f t="shared" si="5"/>
        <v>7.1049999999999985E-3</v>
      </c>
      <c r="K33" s="76">
        <f t="shared" si="5"/>
        <v>5.0049999999999999E-3</v>
      </c>
      <c r="L33" s="76">
        <f t="shared" si="5"/>
        <v>8.539999999999999E-2</v>
      </c>
      <c r="M33" s="76">
        <f t="shared" si="5"/>
        <v>1.6975000000000001E-2</v>
      </c>
      <c r="N33" s="76">
        <f t="shared" si="5"/>
        <v>938</v>
      </c>
      <c r="O33" s="76">
        <f t="shared" si="5"/>
        <v>13.719999999999997</v>
      </c>
      <c r="P33" s="76">
        <f t="shared" si="5"/>
        <v>0</v>
      </c>
      <c r="Q33" s="76">
        <f t="shared" si="10"/>
        <v>121.625</v>
      </c>
      <c r="R33" s="76">
        <f t="shared" si="11"/>
        <v>0</v>
      </c>
      <c r="S33" s="76">
        <f t="shared" si="11"/>
        <v>9.6949999999999981E-2</v>
      </c>
      <c r="T33" s="76">
        <f t="shared" si="11"/>
        <v>0</v>
      </c>
      <c r="U33" s="76">
        <f t="shared" si="11"/>
        <v>0</v>
      </c>
      <c r="AB33" s="58"/>
      <c r="AC33" s="58"/>
      <c r="AD33" s="58"/>
      <c r="AE33" s="58"/>
      <c r="AF33" s="58"/>
      <c r="AG33" s="58"/>
      <c r="AH33" s="58"/>
      <c r="AI33" s="58"/>
    </row>
    <row r="34" spans="1:35" s="71" customFormat="1" x14ac:dyDescent="0.25">
      <c r="A34" s="13">
        <f>F8</f>
        <v>6</v>
      </c>
      <c r="B34" s="15">
        <v>250</v>
      </c>
      <c r="C34" s="76">
        <f t="shared" si="6"/>
        <v>28.174999999999997</v>
      </c>
      <c r="D34" s="76">
        <f t="shared" si="7"/>
        <v>18.843474999999994</v>
      </c>
      <c r="E34" s="76">
        <f t="shared" si="8"/>
        <v>0.71697500000000003</v>
      </c>
      <c r="F34" s="76">
        <f t="shared" si="9"/>
        <v>1.1199789999999998</v>
      </c>
      <c r="G34" s="76">
        <f t="shared" si="5"/>
        <v>0.18059999999999998</v>
      </c>
      <c r="H34" s="76">
        <f t="shared" si="5"/>
        <v>1.379</v>
      </c>
      <c r="I34" s="76">
        <f t="shared" si="5"/>
        <v>3.2445000000000002E-2</v>
      </c>
      <c r="J34" s="76">
        <f t="shared" si="5"/>
        <v>7.1049999999999985E-3</v>
      </c>
      <c r="K34" s="76">
        <f t="shared" si="5"/>
        <v>5.0049999999999999E-3</v>
      </c>
      <c r="L34" s="76">
        <f t="shared" si="5"/>
        <v>8.539999999999999E-2</v>
      </c>
      <c r="M34" s="76">
        <f t="shared" si="5"/>
        <v>1.6975000000000001E-2</v>
      </c>
      <c r="N34" s="76">
        <f t="shared" si="5"/>
        <v>938</v>
      </c>
      <c r="O34" s="76">
        <f t="shared" si="5"/>
        <v>13.719999999999997</v>
      </c>
      <c r="P34" s="76">
        <f t="shared" si="5"/>
        <v>0</v>
      </c>
      <c r="Q34" s="76">
        <f t="shared" si="10"/>
        <v>121.625</v>
      </c>
      <c r="R34" s="76">
        <f t="shared" si="11"/>
        <v>0</v>
      </c>
      <c r="S34" s="76">
        <f t="shared" si="11"/>
        <v>9.6949999999999981E-2</v>
      </c>
      <c r="T34" s="76">
        <f t="shared" si="11"/>
        <v>0</v>
      </c>
      <c r="U34" s="76">
        <f t="shared" si="11"/>
        <v>0</v>
      </c>
      <c r="AB34" s="58"/>
      <c r="AC34" s="58"/>
      <c r="AD34" s="58"/>
      <c r="AE34" s="58"/>
      <c r="AF34" s="58"/>
      <c r="AG34" s="58"/>
      <c r="AH34" s="58"/>
      <c r="AI34" s="58"/>
    </row>
    <row r="35" spans="1:35" s="71" customFormat="1" x14ac:dyDescent="0.25">
      <c r="A35" s="13">
        <f>G8</f>
        <v>7</v>
      </c>
      <c r="B35" s="15">
        <v>250</v>
      </c>
      <c r="C35" s="76">
        <f t="shared" si="6"/>
        <v>28.174999999999997</v>
      </c>
      <c r="D35" s="76">
        <f t="shared" si="7"/>
        <v>18.843474999999994</v>
      </c>
      <c r="E35" s="76">
        <f t="shared" si="8"/>
        <v>0.71697500000000003</v>
      </c>
      <c r="F35" s="76">
        <f t="shared" si="9"/>
        <v>1.1199789999999998</v>
      </c>
      <c r="G35" s="76">
        <f t="shared" si="5"/>
        <v>0.18059999999999998</v>
      </c>
      <c r="H35" s="76">
        <f t="shared" si="5"/>
        <v>1.379</v>
      </c>
      <c r="I35" s="76">
        <f t="shared" si="5"/>
        <v>3.2445000000000002E-2</v>
      </c>
      <c r="J35" s="76">
        <f t="shared" si="5"/>
        <v>7.1049999999999985E-3</v>
      </c>
      <c r="K35" s="76">
        <f t="shared" si="5"/>
        <v>5.0049999999999999E-3</v>
      </c>
      <c r="L35" s="76">
        <f t="shared" si="5"/>
        <v>8.539999999999999E-2</v>
      </c>
      <c r="M35" s="76">
        <f t="shared" si="5"/>
        <v>1.6975000000000001E-2</v>
      </c>
      <c r="N35" s="76">
        <f t="shared" si="5"/>
        <v>938</v>
      </c>
      <c r="O35" s="76">
        <f t="shared" si="5"/>
        <v>13.719999999999997</v>
      </c>
      <c r="P35" s="76">
        <f t="shared" si="5"/>
        <v>0</v>
      </c>
      <c r="Q35" s="76">
        <f t="shared" si="10"/>
        <v>121.625</v>
      </c>
      <c r="R35" s="76">
        <f t="shared" si="11"/>
        <v>0</v>
      </c>
      <c r="S35" s="76">
        <f t="shared" si="11"/>
        <v>9.6949999999999981E-2</v>
      </c>
      <c r="T35" s="76">
        <f t="shared" si="11"/>
        <v>0</v>
      </c>
      <c r="U35" s="76">
        <f t="shared" si="11"/>
        <v>0</v>
      </c>
      <c r="AB35" s="58"/>
      <c r="AC35" s="58"/>
      <c r="AD35" s="58"/>
      <c r="AE35" s="58"/>
      <c r="AF35" s="58"/>
      <c r="AG35" s="58"/>
      <c r="AH35" s="58"/>
      <c r="AI35" s="58"/>
    </row>
    <row r="36" spans="1:35" s="71" customFormat="1" x14ac:dyDescent="0.25">
      <c r="A36" s="13">
        <f>H8</f>
        <v>8</v>
      </c>
      <c r="B36" s="15">
        <v>250</v>
      </c>
      <c r="C36" s="76">
        <f t="shared" si="6"/>
        <v>28.174999999999997</v>
      </c>
      <c r="D36" s="76">
        <f t="shared" si="7"/>
        <v>18.843474999999994</v>
      </c>
      <c r="E36" s="76">
        <f t="shared" si="8"/>
        <v>0.71697500000000003</v>
      </c>
      <c r="F36" s="76">
        <f t="shared" si="9"/>
        <v>1.1199789999999998</v>
      </c>
      <c r="G36" s="76">
        <f t="shared" si="5"/>
        <v>0.18059999999999998</v>
      </c>
      <c r="H36" s="76">
        <f t="shared" si="5"/>
        <v>1.379</v>
      </c>
      <c r="I36" s="76">
        <f t="shared" si="5"/>
        <v>3.2445000000000002E-2</v>
      </c>
      <c r="J36" s="76">
        <f t="shared" si="5"/>
        <v>7.1049999999999985E-3</v>
      </c>
      <c r="K36" s="76">
        <f t="shared" si="5"/>
        <v>5.0049999999999999E-3</v>
      </c>
      <c r="L36" s="76">
        <f t="shared" si="5"/>
        <v>8.539999999999999E-2</v>
      </c>
      <c r="M36" s="76">
        <f t="shared" si="5"/>
        <v>1.6975000000000001E-2</v>
      </c>
      <c r="N36" s="76">
        <f t="shared" si="5"/>
        <v>938</v>
      </c>
      <c r="O36" s="76">
        <f t="shared" si="5"/>
        <v>13.719999999999997</v>
      </c>
      <c r="P36" s="76">
        <f t="shared" si="5"/>
        <v>0</v>
      </c>
      <c r="Q36" s="76">
        <f t="shared" si="10"/>
        <v>121.625</v>
      </c>
      <c r="R36" s="76">
        <f t="shared" si="11"/>
        <v>0</v>
      </c>
      <c r="S36" s="76">
        <f t="shared" si="11"/>
        <v>9.6949999999999981E-2</v>
      </c>
      <c r="T36" s="76">
        <f t="shared" si="11"/>
        <v>0</v>
      </c>
      <c r="U36" s="76">
        <f t="shared" si="11"/>
        <v>0</v>
      </c>
      <c r="AB36" s="58"/>
      <c r="AC36" s="58"/>
      <c r="AD36" s="58"/>
      <c r="AE36" s="58"/>
      <c r="AF36" s="58"/>
      <c r="AG36" s="58"/>
      <c r="AH36" s="58"/>
      <c r="AI36" s="58"/>
    </row>
    <row r="37" spans="1:35" s="71" customFormat="1" x14ac:dyDescent="0.25">
      <c r="A37" s="13">
        <f>I8</f>
        <v>10</v>
      </c>
      <c r="B37" s="15">
        <v>250</v>
      </c>
      <c r="C37" s="76">
        <f t="shared" si="6"/>
        <v>28.174999999999997</v>
      </c>
      <c r="D37" s="76">
        <f t="shared" si="7"/>
        <v>18.843474999999994</v>
      </c>
      <c r="E37" s="76">
        <f t="shared" si="8"/>
        <v>0.71697500000000003</v>
      </c>
      <c r="F37" s="76">
        <f t="shared" si="9"/>
        <v>1.1199789999999998</v>
      </c>
      <c r="G37" s="76">
        <f t="shared" si="5"/>
        <v>0.18059999999999998</v>
      </c>
      <c r="H37" s="76">
        <f t="shared" si="5"/>
        <v>1.379</v>
      </c>
      <c r="I37" s="76">
        <f t="shared" si="5"/>
        <v>3.2445000000000002E-2</v>
      </c>
      <c r="J37" s="76">
        <f t="shared" si="5"/>
        <v>7.1049999999999985E-3</v>
      </c>
      <c r="K37" s="76">
        <f t="shared" si="5"/>
        <v>5.0049999999999999E-3</v>
      </c>
      <c r="L37" s="76">
        <f t="shared" si="5"/>
        <v>8.539999999999999E-2</v>
      </c>
      <c r="M37" s="76">
        <f t="shared" si="5"/>
        <v>1.6975000000000001E-2</v>
      </c>
      <c r="N37" s="76">
        <f t="shared" si="5"/>
        <v>938</v>
      </c>
      <c r="O37" s="76">
        <f t="shared" si="5"/>
        <v>13.719999999999997</v>
      </c>
      <c r="P37" s="76">
        <f t="shared" si="5"/>
        <v>0</v>
      </c>
      <c r="Q37" s="76">
        <f t="shared" si="10"/>
        <v>121.625</v>
      </c>
      <c r="R37" s="76">
        <f t="shared" si="11"/>
        <v>0</v>
      </c>
      <c r="S37" s="76">
        <f t="shared" si="11"/>
        <v>9.6949999999999981E-2</v>
      </c>
      <c r="T37" s="76">
        <f t="shared" si="11"/>
        <v>0</v>
      </c>
      <c r="U37" s="76">
        <f t="shared" si="11"/>
        <v>0</v>
      </c>
      <c r="AB37" s="58"/>
      <c r="AC37" s="58"/>
      <c r="AD37" s="58"/>
      <c r="AE37" s="58"/>
      <c r="AF37" s="58"/>
      <c r="AG37" s="58"/>
      <c r="AH37" s="58"/>
      <c r="AI37" s="58"/>
    </row>
    <row r="38" spans="1:35" s="71" customFormat="1" x14ac:dyDescent="0.25">
      <c r="A38" s="13" t="str">
        <f>J8</f>
        <v>11a</v>
      </c>
      <c r="B38" s="15">
        <v>250</v>
      </c>
      <c r="C38" s="76">
        <f t="shared" si="6"/>
        <v>28.174999999999997</v>
      </c>
      <c r="D38" s="76">
        <f t="shared" si="7"/>
        <v>18.843474999999994</v>
      </c>
      <c r="E38" s="76">
        <f t="shared" si="8"/>
        <v>0.71697500000000003</v>
      </c>
      <c r="F38" s="76">
        <f t="shared" si="9"/>
        <v>1.1199789999999998</v>
      </c>
      <c r="G38" s="76">
        <f t="shared" si="5"/>
        <v>0.18059999999999998</v>
      </c>
      <c r="H38" s="76">
        <f t="shared" si="5"/>
        <v>1.379</v>
      </c>
      <c r="I38" s="76">
        <f t="shared" si="5"/>
        <v>3.2445000000000002E-2</v>
      </c>
      <c r="J38" s="76">
        <f t="shared" si="5"/>
        <v>7.1049999999999985E-3</v>
      </c>
      <c r="K38" s="76">
        <f t="shared" si="5"/>
        <v>5.0049999999999999E-3</v>
      </c>
      <c r="L38" s="76">
        <f t="shared" si="5"/>
        <v>8.539999999999999E-2</v>
      </c>
      <c r="M38" s="76">
        <f t="shared" si="5"/>
        <v>1.6975000000000001E-2</v>
      </c>
      <c r="N38" s="76">
        <f t="shared" si="5"/>
        <v>938</v>
      </c>
      <c r="O38" s="76">
        <f t="shared" si="5"/>
        <v>13.719999999999997</v>
      </c>
      <c r="P38" s="76">
        <f t="shared" si="5"/>
        <v>0</v>
      </c>
      <c r="Q38" s="76">
        <f t="shared" si="10"/>
        <v>121.625</v>
      </c>
      <c r="R38" s="76">
        <f t="shared" si="11"/>
        <v>0</v>
      </c>
      <c r="S38" s="76">
        <f t="shared" si="11"/>
        <v>9.6949999999999981E-2</v>
      </c>
      <c r="T38" s="76">
        <f t="shared" si="11"/>
        <v>0</v>
      </c>
      <c r="U38" s="76">
        <f t="shared" si="11"/>
        <v>0</v>
      </c>
      <c r="AB38" s="58"/>
      <c r="AC38" s="58"/>
      <c r="AD38" s="58"/>
      <c r="AE38" s="58"/>
      <c r="AF38" s="58"/>
      <c r="AG38" s="58"/>
      <c r="AH38" s="58"/>
      <c r="AI38" s="58"/>
    </row>
    <row r="39" spans="1:35" s="71" customFormat="1" x14ac:dyDescent="0.25">
      <c r="A39" s="13" t="str">
        <f>K8</f>
        <v>11b</v>
      </c>
      <c r="B39" s="15">
        <v>250</v>
      </c>
      <c r="C39" s="76">
        <f t="shared" si="6"/>
        <v>28.174999999999997</v>
      </c>
      <c r="D39" s="76">
        <f t="shared" si="7"/>
        <v>18.843474999999994</v>
      </c>
      <c r="E39" s="76">
        <f t="shared" si="8"/>
        <v>0.71697500000000003</v>
      </c>
      <c r="F39" s="76">
        <f t="shared" si="9"/>
        <v>1.1199789999999998</v>
      </c>
      <c r="G39" s="76">
        <f t="shared" si="5"/>
        <v>0.18059999999999998</v>
      </c>
      <c r="H39" s="76">
        <f t="shared" si="5"/>
        <v>1.379</v>
      </c>
      <c r="I39" s="76">
        <f t="shared" si="5"/>
        <v>3.2445000000000002E-2</v>
      </c>
      <c r="J39" s="76">
        <f t="shared" si="5"/>
        <v>7.1049999999999985E-3</v>
      </c>
      <c r="K39" s="76">
        <f t="shared" si="5"/>
        <v>5.0049999999999999E-3</v>
      </c>
      <c r="L39" s="76">
        <f t="shared" si="5"/>
        <v>8.539999999999999E-2</v>
      </c>
      <c r="M39" s="76">
        <f t="shared" si="5"/>
        <v>1.6975000000000001E-2</v>
      </c>
      <c r="N39" s="76">
        <f t="shared" si="5"/>
        <v>938</v>
      </c>
      <c r="O39" s="76">
        <f t="shared" si="5"/>
        <v>13.719999999999997</v>
      </c>
      <c r="P39" s="76">
        <f t="shared" si="5"/>
        <v>0</v>
      </c>
      <c r="Q39" s="76">
        <f t="shared" si="10"/>
        <v>121.625</v>
      </c>
      <c r="R39" s="76">
        <f t="shared" si="11"/>
        <v>0</v>
      </c>
      <c r="S39" s="76">
        <f t="shared" si="11"/>
        <v>9.6949999999999981E-2</v>
      </c>
      <c r="T39" s="76">
        <f t="shared" si="11"/>
        <v>0</v>
      </c>
      <c r="U39" s="76">
        <f t="shared" si="11"/>
        <v>0</v>
      </c>
      <c r="AB39" s="58"/>
      <c r="AC39" s="58"/>
      <c r="AD39" s="58"/>
      <c r="AE39" s="58"/>
      <c r="AF39" s="58"/>
      <c r="AG39" s="58"/>
      <c r="AH39" s="58"/>
      <c r="AI39" s="58"/>
    </row>
    <row r="40" spans="1:35" s="71" customFormat="1" x14ac:dyDescent="0.25">
      <c r="A40" s="13">
        <f>L8</f>
        <v>12</v>
      </c>
      <c r="B40" s="15">
        <v>250</v>
      </c>
      <c r="C40" s="76">
        <f t="shared" si="6"/>
        <v>28.174999999999997</v>
      </c>
      <c r="D40" s="76">
        <f t="shared" si="7"/>
        <v>18.843474999999994</v>
      </c>
      <c r="E40" s="76">
        <f t="shared" si="8"/>
        <v>0.71697500000000003</v>
      </c>
      <c r="F40" s="76">
        <f t="shared" si="9"/>
        <v>1.1199789999999998</v>
      </c>
      <c r="G40" s="76">
        <f t="shared" si="5"/>
        <v>0.18059999999999998</v>
      </c>
      <c r="H40" s="76">
        <f t="shared" si="5"/>
        <v>1.379</v>
      </c>
      <c r="I40" s="76">
        <f t="shared" si="5"/>
        <v>3.2445000000000002E-2</v>
      </c>
      <c r="J40" s="76">
        <f t="shared" si="5"/>
        <v>7.1049999999999985E-3</v>
      </c>
      <c r="K40" s="76">
        <f t="shared" si="5"/>
        <v>5.0049999999999999E-3</v>
      </c>
      <c r="L40" s="76">
        <f t="shared" si="5"/>
        <v>8.539999999999999E-2</v>
      </c>
      <c r="M40" s="76">
        <f t="shared" si="5"/>
        <v>1.6975000000000001E-2</v>
      </c>
      <c r="N40" s="76">
        <f t="shared" si="5"/>
        <v>938</v>
      </c>
      <c r="O40" s="76">
        <f t="shared" si="5"/>
        <v>13.719999999999997</v>
      </c>
      <c r="P40" s="76">
        <f t="shared" si="5"/>
        <v>0</v>
      </c>
      <c r="Q40" s="76">
        <f t="shared" si="10"/>
        <v>121.625</v>
      </c>
      <c r="R40" s="76">
        <f t="shared" si="11"/>
        <v>0</v>
      </c>
      <c r="S40" s="76">
        <f t="shared" si="11"/>
        <v>9.6949999999999981E-2</v>
      </c>
      <c r="T40" s="76">
        <f t="shared" si="11"/>
        <v>0</v>
      </c>
      <c r="U40" s="76">
        <f t="shared" si="11"/>
        <v>0</v>
      </c>
      <c r="AB40" s="58"/>
      <c r="AC40" s="58"/>
      <c r="AD40" s="58"/>
      <c r="AE40" s="58"/>
      <c r="AF40" s="58"/>
      <c r="AG40" s="58"/>
      <c r="AH40" s="58"/>
      <c r="AI40" s="58"/>
    </row>
    <row r="41" spans="1:35" s="71" customFormat="1" x14ac:dyDescent="0.25">
      <c r="A41" s="13">
        <f>M8</f>
        <v>13</v>
      </c>
      <c r="B41" s="15">
        <v>250</v>
      </c>
      <c r="C41" s="76">
        <f t="shared" si="6"/>
        <v>28.174999999999997</v>
      </c>
      <c r="D41" s="76">
        <f t="shared" si="7"/>
        <v>18.843474999999994</v>
      </c>
      <c r="E41" s="76">
        <f t="shared" si="8"/>
        <v>0.71697500000000003</v>
      </c>
      <c r="F41" s="76">
        <f t="shared" si="9"/>
        <v>1.1199789999999998</v>
      </c>
      <c r="G41" s="76">
        <f t="shared" si="5"/>
        <v>0.18059999999999998</v>
      </c>
      <c r="H41" s="76">
        <f t="shared" si="5"/>
        <v>1.379</v>
      </c>
      <c r="I41" s="76">
        <f t="shared" si="5"/>
        <v>3.2445000000000002E-2</v>
      </c>
      <c r="J41" s="76">
        <f t="shared" si="5"/>
        <v>7.1049999999999985E-3</v>
      </c>
      <c r="K41" s="76">
        <f t="shared" si="5"/>
        <v>5.0049999999999999E-3</v>
      </c>
      <c r="L41" s="76">
        <f t="shared" si="5"/>
        <v>8.539999999999999E-2</v>
      </c>
      <c r="M41" s="76">
        <f t="shared" si="5"/>
        <v>1.6975000000000001E-2</v>
      </c>
      <c r="N41" s="76">
        <f t="shared" si="5"/>
        <v>938</v>
      </c>
      <c r="O41" s="76">
        <f t="shared" si="5"/>
        <v>13.719999999999997</v>
      </c>
      <c r="P41" s="76">
        <f t="shared" si="5"/>
        <v>0</v>
      </c>
      <c r="Q41" s="76">
        <f t="shared" si="10"/>
        <v>121.625</v>
      </c>
      <c r="R41" s="76">
        <f t="shared" si="11"/>
        <v>0</v>
      </c>
      <c r="S41" s="76">
        <f t="shared" si="11"/>
        <v>9.6949999999999981E-2</v>
      </c>
      <c r="T41" s="76">
        <f t="shared" si="11"/>
        <v>0</v>
      </c>
      <c r="U41" s="76">
        <f t="shared" si="11"/>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2"/>
        <v>0</v>
      </c>
      <c r="H50" s="96">
        <f t="shared" si="12"/>
        <v>0</v>
      </c>
      <c r="I50" s="96">
        <f t="shared" si="12"/>
        <v>0</v>
      </c>
      <c r="J50" s="96">
        <f t="shared" si="12"/>
        <v>0</v>
      </c>
      <c r="K50" s="96">
        <f t="shared" si="12"/>
        <v>0</v>
      </c>
      <c r="L50" s="96">
        <f t="shared" si="12"/>
        <v>0</v>
      </c>
      <c r="M50" s="96">
        <f t="shared" si="12"/>
        <v>0</v>
      </c>
      <c r="N50" s="96">
        <f t="shared" si="12"/>
        <v>0</v>
      </c>
      <c r="O50" s="96">
        <f t="shared" si="12"/>
        <v>0</v>
      </c>
      <c r="P50" s="96">
        <f t="shared" si="12"/>
        <v>0</v>
      </c>
      <c r="Q50" s="96">
        <f t="shared" si="10"/>
        <v>0</v>
      </c>
      <c r="R50" s="96">
        <f t="shared" si="11"/>
        <v>0</v>
      </c>
      <c r="S50" s="96">
        <f t="shared" si="11"/>
        <v>0</v>
      </c>
      <c r="T50" s="96">
        <f t="shared" si="11"/>
        <v>0</v>
      </c>
      <c r="U50" s="96">
        <f t="shared" si="11"/>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09" t="s">
        <v>133</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f>VLOOKUP(L$14,Table24581114[],5,FALSE)</f>
        <v>6.2</v>
      </c>
      <c r="L59" s="75">
        <f>VLOOKUP(M$14,Table24581114[],5,FALSE)</f>
        <v>6.2</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uHNQ2Wt49QdJlFxynQ6+0EYuKCsejuhydZhJQS1kDZIZXPTlIxpYgQfdDUIgMvnzYZW1pxPj4WygFP/LHqAclQ==" saltValue="wZ2FKXAhIZP5WEc/BVzUl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2" operator="equal">
      <formula>"DECREASE"</formula>
    </cfRule>
    <cfRule type="cellIs" dxfId="124" priority="33" operator="equal">
      <formula>"INCREASE"</formula>
    </cfRule>
  </conditionalFormatting>
  <conditionalFormatting sqref="B62:U66 B31:B50">
    <cfRule type="cellIs" dxfId="123" priority="31" operator="greaterThan">
      <formula>$B$51</formula>
    </cfRule>
  </conditionalFormatting>
  <conditionalFormatting sqref="C31:C50">
    <cfRule type="cellIs" dxfId="122" priority="30" operator="greaterThan">
      <formula>$C$51</formula>
    </cfRule>
  </conditionalFormatting>
  <conditionalFormatting sqref="C18:V18">
    <cfRule type="cellIs" dxfId="121" priority="29" operator="equal">
      <formula>0</formula>
    </cfRule>
  </conditionalFormatting>
  <conditionalFormatting sqref="C17:V17">
    <cfRule type="cellIs" dxfId="120" priority="28" operator="equal">
      <formula>0</formula>
    </cfRule>
  </conditionalFormatting>
  <conditionalFormatting sqref="C19:V19">
    <cfRule type="cellIs" dxfId="119" priority="27" operator="equal">
      <formula>0</formula>
    </cfRule>
  </conditionalFormatting>
  <conditionalFormatting sqref="G31:G50">
    <cfRule type="cellIs" dxfId="118" priority="26" operator="greaterThan">
      <formula>$G$51</formula>
    </cfRule>
  </conditionalFormatting>
  <conditionalFormatting sqref="H31:H50">
    <cfRule type="cellIs" dxfId="117" priority="25" operator="greaterThan">
      <formula>$H$51</formula>
    </cfRule>
  </conditionalFormatting>
  <conditionalFormatting sqref="I31:I50">
    <cfRule type="cellIs" dxfId="116" priority="24" operator="greaterThan">
      <formula>$I$51</formula>
    </cfRule>
  </conditionalFormatting>
  <conditionalFormatting sqref="K31:K50">
    <cfRule type="cellIs" dxfId="115" priority="23" operator="greaterThan">
      <formula>$K$51</formula>
    </cfRule>
  </conditionalFormatting>
  <conditionalFormatting sqref="L31:L50">
    <cfRule type="cellIs" dxfId="114" priority="22" operator="greaterThan">
      <formula>$L$51</formula>
    </cfRule>
  </conditionalFormatting>
  <conditionalFormatting sqref="M31:M50">
    <cfRule type="cellIs" dxfId="113" priority="21" operator="greaterThan">
      <formula>$M$51</formula>
    </cfRule>
  </conditionalFormatting>
  <conditionalFormatting sqref="P31:P50">
    <cfRule type="cellIs" dxfId="112" priority="20" operator="greaterThan">
      <formula>$P$51</formula>
    </cfRule>
  </conditionalFormatting>
  <conditionalFormatting sqref="R31:R50">
    <cfRule type="cellIs" dxfId="111" priority="19" operator="greaterThan">
      <formula>$R$51</formula>
    </cfRule>
  </conditionalFormatting>
  <conditionalFormatting sqref="S31:S50">
    <cfRule type="cellIs" dxfId="110" priority="18" operator="greaterThan">
      <formula>$S$51</formula>
    </cfRule>
  </conditionalFormatting>
  <conditionalFormatting sqref="T31:T50">
    <cfRule type="cellIs" dxfId="109" priority="17" operator="greaterThan">
      <formula>$T$51</formula>
    </cfRule>
  </conditionalFormatting>
  <conditionalFormatting sqref="U31:U50">
    <cfRule type="cellIs" dxfId="108" priority="16" operator="greaterThan">
      <formula>$U$51</formula>
    </cfRule>
  </conditionalFormatting>
  <conditionalFormatting sqref="C22:V22">
    <cfRule type="cellIs" dxfId="107" priority="15" operator="equal">
      <formula>0</formula>
    </cfRule>
  </conditionalFormatting>
  <conditionalFormatting sqref="C24:V24">
    <cfRule type="cellIs" dxfId="106" priority="13" operator="equal">
      <formula>"DECREASE"</formula>
    </cfRule>
    <cfRule type="cellIs" dxfId="105" priority="14" operator="equal">
      <formula>"INCREASE"</formula>
    </cfRule>
  </conditionalFormatting>
  <conditionalFormatting sqref="C23:V23">
    <cfRule type="cellIs" dxfId="104" priority="12" operator="equal">
      <formula>0</formula>
    </cfRule>
  </conditionalFormatting>
  <conditionalFormatting sqref="I1">
    <cfRule type="cellIs" dxfId="103" priority="11" operator="lessThan">
      <formula>5</formula>
    </cfRule>
  </conditionalFormatting>
  <conditionalFormatting sqref="C21:V21">
    <cfRule type="cellIs" dxfId="102" priority="8" operator="equal">
      <formula>0</formula>
    </cfRule>
  </conditionalFormatting>
  <conditionalFormatting sqref="B66:U66">
    <cfRule type="cellIs" dxfId="101" priority="6" operator="equal">
      <formula>"UNDER"</formula>
    </cfRule>
    <cfRule type="cellIs" dxfId="100" priority="7" operator="equal">
      <formula>"OVER"</formula>
    </cfRule>
  </conditionalFormatting>
  <conditionalFormatting sqref="I2">
    <cfRule type="cellIs" dxfId="99" priority="5" operator="greaterThan">
      <formula>5000.1</formula>
    </cfRule>
  </conditionalFormatting>
  <conditionalFormatting sqref="I3">
    <cfRule type="cellIs" dxfId="98" priority="4" operator="greaterThan">
      <formula>4.1</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27" sqref="E2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'DCWW ALWEN'!C1:D1</f>
        <v>PAN-021010</v>
      </c>
      <c r="D1" s="142"/>
      <c r="E1" s="92" t="s">
        <v>45</v>
      </c>
      <c r="F1" s="38">
        <f>'DCWW ALWEN'!F1</f>
        <v>49.8</v>
      </c>
      <c r="G1" s="124" t="s">
        <v>43</v>
      </c>
      <c r="H1" s="125"/>
      <c r="I1" s="95">
        <v>5.5</v>
      </c>
      <c r="J1" s="128" t="s">
        <v>154</v>
      </c>
      <c r="K1" s="128"/>
      <c r="L1" s="95">
        <v>77.7</v>
      </c>
      <c r="AB1" s="18"/>
      <c r="AC1" s="18"/>
      <c r="AD1" s="29" t="s">
        <v>127</v>
      </c>
      <c r="AE1" s="17"/>
      <c r="AF1" s="17"/>
      <c r="AG1" s="18"/>
      <c r="AH1" s="18"/>
      <c r="AI1" s="39" t="s">
        <v>79</v>
      </c>
      <c r="AJ1" s="40" t="s">
        <v>94</v>
      </c>
      <c r="AK1" s="41" t="s">
        <v>95</v>
      </c>
      <c r="AL1" s="42" t="s">
        <v>126</v>
      </c>
      <c r="AM1" s="42" t="s">
        <v>132</v>
      </c>
      <c r="AN1" s="42" t="s">
        <v>112</v>
      </c>
    </row>
    <row r="2" spans="1:41" x14ac:dyDescent="0.2">
      <c r="A2" s="128" t="s">
        <v>87</v>
      </c>
      <c r="B2" s="128"/>
      <c r="C2" s="143" t="str">
        <f>'DCWW ALWEN'!C2:D2</f>
        <v>EPR/ GP3792SK</v>
      </c>
      <c r="D2" s="144"/>
      <c r="E2" s="92" t="s">
        <v>109</v>
      </c>
      <c r="F2" s="116" t="s">
        <v>164</v>
      </c>
      <c r="G2" s="126" t="s">
        <v>110</v>
      </c>
      <c r="H2" s="127"/>
      <c r="I2" s="95"/>
      <c r="J2" s="128" t="s">
        <v>155</v>
      </c>
      <c r="K2" s="128"/>
      <c r="L2" s="116">
        <v>8350</v>
      </c>
      <c r="AB2" s="29" t="s">
        <v>56</v>
      </c>
      <c r="AC2" s="17"/>
      <c r="AD2" s="29" t="s">
        <v>70</v>
      </c>
      <c r="AE2" s="17"/>
      <c r="AF2" s="17"/>
      <c r="AG2" s="43" t="s">
        <v>76</v>
      </c>
      <c r="AH2" s="18"/>
      <c r="AI2" s="44" t="s">
        <v>127</v>
      </c>
      <c r="AJ2" s="45">
        <v>0</v>
      </c>
      <c r="AK2" s="46">
        <v>0</v>
      </c>
      <c r="AL2" s="10">
        <v>0</v>
      </c>
      <c r="AM2" s="11">
        <v>0</v>
      </c>
      <c r="AN2" s="11">
        <v>0</v>
      </c>
    </row>
    <row r="3" spans="1:41" x14ac:dyDescent="0.2">
      <c r="A3" s="124" t="s">
        <v>42</v>
      </c>
      <c r="B3" s="125"/>
      <c r="C3" s="143" t="str">
        <f>'DCWW ALWEN'!C3:D3</f>
        <v>ByProduct recovery LIMITED.</v>
      </c>
      <c r="D3" s="144"/>
      <c r="E3" s="92" t="s">
        <v>108</v>
      </c>
      <c r="F3" s="30" t="s">
        <v>76</v>
      </c>
      <c r="G3" s="124" t="s">
        <v>111</v>
      </c>
      <c r="H3" s="125"/>
      <c r="I3" s="95"/>
      <c r="J3" s="124" t="s">
        <v>156</v>
      </c>
      <c r="K3" s="125"/>
      <c r="L3" s="95">
        <f>(L1/L2)*100</f>
        <v>0.93053892215568867</v>
      </c>
      <c r="AB3" s="29" t="s">
        <v>57</v>
      </c>
      <c r="AC3" s="17"/>
      <c r="AD3" s="29" t="s">
        <v>71</v>
      </c>
      <c r="AE3" s="17"/>
      <c r="AF3" s="17"/>
      <c r="AG3" s="43" t="s">
        <v>77</v>
      </c>
      <c r="AH3" s="18"/>
      <c r="AI3" s="47" t="s">
        <v>114</v>
      </c>
      <c r="AJ3" s="48">
        <v>1.7</v>
      </c>
      <c r="AK3" s="49">
        <v>6</v>
      </c>
      <c r="AL3" s="50">
        <v>1</v>
      </c>
      <c r="AM3" s="11">
        <v>6.2</v>
      </c>
      <c r="AN3" s="11" t="s">
        <v>113</v>
      </c>
    </row>
    <row r="4" spans="1:41" ht="51" x14ac:dyDescent="0.2">
      <c r="A4" s="128" t="s">
        <v>0</v>
      </c>
      <c r="B4" s="128"/>
      <c r="C4" s="141" t="str">
        <f>'DCWW ALWEN'!C4:D4</f>
        <v>Meas Truan Farm ,Llanelidan, LL15 2RN</v>
      </c>
      <c r="D4" s="142"/>
      <c r="E4" s="93" t="s">
        <v>1</v>
      </c>
      <c r="F4" s="117" t="s">
        <v>165</v>
      </c>
      <c r="G4" s="124"/>
      <c r="H4" s="125"/>
      <c r="I4" s="38"/>
      <c r="J4" s="124"/>
      <c r="K4" s="125"/>
      <c r="L4" s="95"/>
      <c r="AB4" s="29" t="s">
        <v>52</v>
      </c>
      <c r="AC4" s="17"/>
      <c r="AD4" s="51" t="s">
        <v>72</v>
      </c>
      <c r="AE4" s="17"/>
      <c r="AF4" s="17"/>
      <c r="AG4" s="43" t="s">
        <v>78</v>
      </c>
      <c r="AH4" s="18"/>
      <c r="AI4" s="52" t="s">
        <v>125</v>
      </c>
      <c r="AJ4" s="53">
        <v>7</v>
      </c>
      <c r="AK4" s="54">
        <v>10.5</v>
      </c>
      <c r="AL4" s="11">
        <v>2</v>
      </c>
      <c r="AM4" s="11">
        <v>6.7</v>
      </c>
      <c r="AN4" s="11" t="s">
        <v>136</v>
      </c>
    </row>
    <row r="5" spans="1:41" x14ac:dyDescent="0.2">
      <c r="A5" s="128" t="s">
        <v>47</v>
      </c>
      <c r="B5" s="128"/>
      <c r="C5" s="141" t="str">
        <f>'DCWW ALWEN'!C5:D5</f>
        <v>Owen Clee</v>
      </c>
      <c r="D5" s="142"/>
      <c r="E5" s="92"/>
      <c r="F5" s="38"/>
      <c r="G5" s="124"/>
      <c r="H5" s="125"/>
      <c r="I5" s="38"/>
      <c r="J5" s="124"/>
      <c r="K5" s="125"/>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7"/>
    </row>
    <row r="8" spans="1:41" x14ac:dyDescent="0.2">
      <c r="A8" s="128" t="s">
        <v>2</v>
      </c>
      <c r="B8" s="128"/>
      <c r="C8" s="59">
        <f>'DCWW ALWEN'!C8</f>
        <v>2</v>
      </c>
      <c r="D8" s="59">
        <f>'DCWW ALWEN'!D8</f>
        <v>3</v>
      </c>
      <c r="E8" s="59">
        <f>'DCWW ALWEN'!E8</f>
        <v>5</v>
      </c>
      <c r="F8" s="59">
        <f>'DCWW ALWEN'!F8</f>
        <v>6</v>
      </c>
      <c r="G8" s="59">
        <f>'DCWW ALWEN'!G8</f>
        <v>7</v>
      </c>
      <c r="H8" s="59">
        <f>'DCWW ALWEN'!H8</f>
        <v>8</v>
      </c>
      <c r="I8" s="59">
        <f>'DCWW ALWEN'!I8</f>
        <v>10</v>
      </c>
      <c r="J8" s="59" t="str">
        <f>'DCWW ALWEN'!J8</f>
        <v>11a</v>
      </c>
      <c r="K8" s="59" t="str">
        <f>'DCWW ALWEN'!K8</f>
        <v>11b</v>
      </c>
      <c r="L8" s="59">
        <f>'DCWW ALWEN'!L8</f>
        <v>12</v>
      </c>
      <c r="M8" s="59">
        <f>'DCWW ALWEN'!M8</f>
        <v>13</v>
      </c>
      <c r="N8" s="59">
        <f>'DCWW ALWEN'!N8</f>
        <v>0</v>
      </c>
      <c r="O8" s="59">
        <f>'DCWW ALWEN'!O8</f>
        <v>0</v>
      </c>
      <c r="P8" s="59">
        <f>'DCWW ALWEN'!P8</f>
        <v>0</v>
      </c>
      <c r="Q8" s="59">
        <f>'DCWW ALWEN'!Q8</f>
        <v>0</v>
      </c>
      <c r="R8" s="59">
        <f>'DCWW ALWEN'!R8</f>
        <v>0</v>
      </c>
      <c r="S8" s="59">
        <f>'DCWW ALWEN'!S8</f>
        <v>0</v>
      </c>
      <c r="T8" s="59">
        <f>'DCWW ALWEN'!T8</f>
        <v>0</v>
      </c>
      <c r="U8" s="59">
        <f>'DCWW ALWEN'!U8</f>
        <v>0</v>
      </c>
      <c r="V8" s="59">
        <f>'DCWW ALWEN'!V8</f>
        <v>0</v>
      </c>
      <c r="AB8" s="60"/>
      <c r="AC8" s="60"/>
      <c r="AD8" s="18"/>
      <c r="AE8" s="17" t="s">
        <v>140</v>
      </c>
      <c r="AF8" s="17"/>
      <c r="AG8" s="18"/>
      <c r="AH8" s="18"/>
      <c r="AI8" s="52" t="s">
        <v>105</v>
      </c>
      <c r="AJ8" s="61">
        <v>1.4</v>
      </c>
      <c r="AK8" s="54">
        <v>4.4000000000000004</v>
      </c>
      <c r="AL8" s="11">
        <v>6</v>
      </c>
      <c r="AM8" s="11">
        <v>6.7</v>
      </c>
      <c r="AN8" s="11" t="s">
        <v>136</v>
      </c>
      <c r="AO8" s="78"/>
    </row>
    <row r="9" spans="1:41" x14ac:dyDescent="0.2">
      <c r="A9" s="128" t="s">
        <v>3</v>
      </c>
      <c r="B9" s="128"/>
      <c r="C9" s="59" t="str">
        <f>'DCWW ALWEN'!C9</f>
        <v>Moderate</v>
      </c>
      <c r="D9" s="59" t="str">
        <f>'DCWW ALWEN'!D9</f>
        <v>Moderate</v>
      </c>
      <c r="E9" s="59" t="str">
        <f>'DCWW ALWEN'!E9</f>
        <v>Moderate</v>
      </c>
      <c r="F9" s="59" t="str">
        <f>'DCWW ALWEN'!F9</f>
        <v>Moderate</v>
      </c>
      <c r="G9" s="59" t="str">
        <f>'DCWW ALWEN'!G9</f>
        <v>Moderate</v>
      </c>
      <c r="H9" s="59" t="str">
        <f>'DCWW ALWEN'!H9</f>
        <v>Moderate</v>
      </c>
      <c r="I9" s="59" t="str">
        <f>'DCWW ALWEN'!I9</f>
        <v>Moderate</v>
      </c>
      <c r="J9" s="59" t="str">
        <f>'DCWW ALWEN'!J9</f>
        <v>Moderate</v>
      </c>
      <c r="K9" s="59" t="str">
        <f>'DCWW ALWEN'!K9</f>
        <v>Moderate</v>
      </c>
      <c r="L9" s="59" t="str">
        <f>'DCWW ALWEN'!L9</f>
        <v>Moderate</v>
      </c>
      <c r="M9" s="59" t="str">
        <f>'DCWW ALWEN'!M9</f>
        <v>Moderate</v>
      </c>
      <c r="N9" s="59">
        <f>'DCWW ALWEN'!N9</f>
        <v>0</v>
      </c>
      <c r="O9" s="59">
        <f>'DCWW ALWEN'!O9</f>
        <v>0</v>
      </c>
      <c r="P9" s="59">
        <f>'DCWW ALWEN'!P9</f>
        <v>0</v>
      </c>
      <c r="Q9" s="59">
        <f>'DCWW ALWEN'!Q9</f>
        <v>0</v>
      </c>
      <c r="R9" s="59">
        <f>'DCWW ALWEN'!R9</f>
        <v>0</v>
      </c>
      <c r="S9" s="59">
        <f>'DCWW ALWEN'!S9</f>
        <v>0</v>
      </c>
      <c r="T9" s="59">
        <f>'DCWW ALWEN'!T9</f>
        <v>0</v>
      </c>
      <c r="U9" s="59">
        <f>'DCWW ALWEN'!U9</f>
        <v>0</v>
      </c>
      <c r="V9" s="59">
        <f>'DCWW ALWEN'!V9</f>
        <v>0</v>
      </c>
      <c r="AB9" s="17"/>
      <c r="AC9" s="17"/>
      <c r="AD9" s="29" t="s">
        <v>138</v>
      </c>
      <c r="AE9" s="29">
        <v>4.5</v>
      </c>
      <c r="AF9" s="17"/>
      <c r="AG9" s="18"/>
      <c r="AH9" s="18"/>
      <c r="AI9" s="62" t="s">
        <v>103</v>
      </c>
      <c r="AJ9" s="63">
        <v>0.7</v>
      </c>
      <c r="AK9" s="64">
        <v>4</v>
      </c>
      <c r="AL9" s="28">
        <v>7</v>
      </c>
      <c r="AM9" s="11">
        <v>6.7</v>
      </c>
      <c r="AN9" s="11" t="s">
        <v>136</v>
      </c>
      <c r="AO9" s="97"/>
    </row>
    <row r="10" spans="1:41" x14ac:dyDescent="0.2">
      <c r="A10" s="128" t="s">
        <v>4</v>
      </c>
      <c r="B10" s="128"/>
      <c r="C10" s="59">
        <f>'DCWW ALWEN'!C10</f>
        <v>6.5</v>
      </c>
      <c r="D10" s="59">
        <f>'DCWW ALWEN'!D10</f>
        <v>6.9</v>
      </c>
      <c r="E10" s="59">
        <f>'DCWW ALWEN'!E10</f>
        <v>7</v>
      </c>
      <c r="F10" s="59">
        <f>'DCWW ALWEN'!F10</f>
        <v>6.8</v>
      </c>
      <c r="G10" s="59">
        <f>'DCWW ALWEN'!G10</f>
        <v>6.9</v>
      </c>
      <c r="H10" s="59">
        <f>'DCWW ALWEN'!H10</f>
        <v>6.8</v>
      </c>
      <c r="I10" s="59">
        <f>'DCWW ALWEN'!I10</f>
        <v>7.3</v>
      </c>
      <c r="J10" s="59">
        <f>'DCWW ALWEN'!J10</f>
        <v>7.1</v>
      </c>
      <c r="K10" s="59">
        <f>'DCWW ALWEN'!K10</f>
        <v>7.4</v>
      </c>
      <c r="L10" s="59">
        <f>'DCWW ALWEN'!L10</f>
        <v>7.2</v>
      </c>
      <c r="M10" s="59">
        <f>'DCWW ALWEN'!M10</f>
        <v>7.1</v>
      </c>
      <c r="N10" s="59">
        <f>'DCWW ALWEN'!N10</f>
        <v>0</v>
      </c>
      <c r="O10" s="59">
        <f>'DCWW ALWEN'!O10</f>
        <v>0</v>
      </c>
      <c r="P10" s="59">
        <f>'DCWW ALWEN'!P10</f>
        <v>0</v>
      </c>
      <c r="Q10" s="59">
        <f>'DCWW ALWEN'!Q10</f>
        <v>0</v>
      </c>
      <c r="R10" s="59">
        <f>'DCWW ALWEN'!R10</f>
        <v>0</v>
      </c>
      <c r="S10" s="59">
        <f>'DCWW ALWEN'!S10</f>
        <v>0</v>
      </c>
      <c r="T10" s="59">
        <f>'DCWW ALWEN'!T10</f>
        <v>0</v>
      </c>
      <c r="U10" s="59">
        <f>'DCWW ALWEN'!U10</f>
        <v>0</v>
      </c>
      <c r="V10" s="59">
        <f>'DCWW ALWEN'!V10</f>
        <v>0</v>
      </c>
      <c r="AB10" s="17"/>
      <c r="AC10" s="17"/>
      <c r="AD10" s="29" t="s">
        <v>141</v>
      </c>
      <c r="AE10" s="29">
        <v>5</v>
      </c>
      <c r="AF10" s="17"/>
      <c r="AG10" s="18"/>
      <c r="AH10" s="18"/>
      <c r="AI10" s="52" t="s">
        <v>97</v>
      </c>
      <c r="AJ10" s="53">
        <v>9</v>
      </c>
      <c r="AK10" s="54">
        <v>16.5</v>
      </c>
      <c r="AL10" s="11">
        <v>8</v>
      </c>
      <c r="AM10" s="11">
        <v>6.7</v>
      </c>
      <c r="AN10" s="11" t="s">
        <v>136</v>
      </c>
    </row>
    <row r="11" spans="1:41" x14ac:dyDescent="0.2">
      <c r="A11" s="128" t="s">
        <v>5</v>
      </c>
      <c r="B11" s="128"/>
      <c r="C11" s="59">
        <f>'DCWW ALWEN'!C11</f>
        <v>5</v>
      </c>
      <c r="D11" s="59">
        <f>'DCWW ALWEN'!D11</f>
        <v>4</v>
      </c>
      <c r="E11" s="59">
        <f>'DCWW ALWEN'!E11</f>
        <v>4</v>
      </c>
      <c r="F11" s="59">
        <f>'DCWW ALWEN'!F11</f>
        <v>2</v>
      </c>
      <c r="G11" s="59">
        <f>'DCWW ALWEN'!G11</f>
        <v>1</v>
      </c>
      <c r="H11" s="59">
        <f>'DCWW ALWEN'!H11</f>
        <v>3</v>
      </c>
      <c r="I11" s="59">
        <f>'DCWW ALWEN'!I11</f>
        <v>4</v>
      </c>
      <c r="J11" s="59">
        <f>'DCWW ALWEN'!J11</f>
        <v>4</v>
      </c>
      <c r="K11" s="59">
        <f>'DCWW ALWEN'!K11</f>
        <v>4</v>
      </c>
      <c r="L11" s="59">
        <f>'DCWW ALWEN'!L11</f>
        <v>3</v>
      </c>
      <c r="M11" s="59">
        <f>'DCWW ALWEN'!M11</f>
        <v>2</v>
      </c>
      <c r="N11" s="59">
        <f>'DCWW ALWEN'!N11</f>
        <v>0</v>
      </c>
      <c r="O11" s="59">
        <f>'DCWW ALWEN'!O11</f>
        <v>0</v>
      </c>
      <c r="P11" s="59">
        <f>'DCWW ALWEN'!P11</f>
        <v>0</v>
      </c>
      <c r="Q11" s="59">
        <f>'DCWW ALWEN'!Q11</f>
        <v>0</v>
      </c>
      <c r="R11" s="59">
        <f>'DCWW ALWEN'!R11</f>
        <v>0</v>
      </c>
      <c r="S11" s="59">
        <f>'DCWW ALWEN'!S11</f>
        <v>0</v>
      </c>
      <c r="T11" s="59">
        <f>'DCWW ALWEN'!T11</f>
        <v>0</v>
      </c>
      <c r="U11" s="59">
        <f>'DCWW ALWEN'!U11</f>
        <v>0</v>
      </c>
      <c r="V11" s="59">
        <f>'DCWW ALWEN'!V11</f>
        <v>0</v>
      </c>
      <c r="AB11" s="17"/>
      <c r="AC11" s="17"/>
      <c r="AD11" s="51" t="s">
        <v>142</v>
      </c>
      <c r="AE11" s="29">
        <v>6</v>
      </c>
      <c r="AF11" s="17"/>
      <c r="AG11" s="18"/>
      <c r="AH11" s="18"/>
      <c r="AI11" s="52" t="s">
        <v>123</v>
      </c>
      <c r="AJ11" s="53">
        <v>15</v>
      </c>
      <c r="AK11" s="54">
        <v>17.5</v>
      </c>
      <c r="AL11" s="11">
        <v>9</v>
      </c>
      <c r="AM11" s="11">
        <v>7</v>
      </c>
      <c r="AN11" s="11" t="s">
        <v>136</v>
      </c>
    </row>
    <row r="12" spans="1:41" x14ac:dyDescent="0.2">
      <c r="A12" s="128" t="s">
        <v>6</v>
      </c>
      <c r="B12" s="128"/>
      <c r="C12" s="59">
        <f>'DCWW ALWEN'!C12</f>
        <v>3</v>
      </c>
      <c r="D12" s="59">
        <f>'DCWW ALWEN'!D12</f>
        <v>3</v>
      </c>
      <c r="E12" s="59">
        <f>'DCWW ALWEN'!E12</f>
        <v>3</v>
      </c>
      <c r="F12" s="59">
        <f>'DCWW ALWEN'!F12</f>
        <v>3</v>
      </c>
      <c r="G12" s="59">
        <f>'DCWW ALWEN'!G12</f>
        <v>3</v>
      </c>
      <c r="H12" s="59">
        <f>'DCWW ALWEN'!H12</f>
        <v>1</v>
      </c>
      <c r="I12" s="59">
        <f>'DCWW ALWEN'!I12</f>
        <v>2</v>
      </c>
      <c r="J12" s="59">
        <f>'DCWW ALWEN'!J12</f>
        <v>2</v>
      </c>
      <c r="K12" s="59">
        <f>'DCWW ALWEN'!K12</f>
        <v>3</v>
      </c>
      <c r="L12" s="59">
        <f>'DCWW ALWEN'!L12</f>
        <v>3</v>
      </c>
      <c r="M12" s="59">
        <f>'DCWW ALWEN'!M12</f>
        <v>3</v>
      </c>
      <c r="N12" s="59">
        <f>'DCWW ALWEN'!N12</f>
        <v>0</v>
      </c>
      <c r="O12" s="59">
        <f>'DCWW ALWEN'!O12</f>
        <v>0</v>
      </c>
      <c r="P12" s="59">
        <f>'DCWW ALWEN'!P12</f>
        <v>0</v>
      </c>
      <c r="Q12" s="59">
        <f>'DCWW ALWEN'!Q12</f>
        <v>0</v>
      </c>
      <c r="R12" s="59">
        <f>'DCWW ALWEN'!R12</f>
        <v>0</v>
      </c>
      <c r="S12" s="59">
        <f>'DCWW ALWEN'!S12</f>
        <v>0</v>
      </c>
      <c r="T12" s="59">
        <f>'DCWW ALWEN'!T12</f>
        <v>0</v>
      </c>
      <c r="U12" s="59">
        <f>'DCWW ALWEN'!U12</f>
        <v>0</v>
      </c>
      <c r="V12" s="59">
        <f>'DCWW ALWEN'!V12</f>
        <v>0</v>
      </c>
      <c r="AB12" s="17"/>
      <c r="AC12" s="17"/>
      <c r="AD12" s="51" t="s">
        <v>143</v>
      </c>
      <c r="AE12" s="29">
        <v>7.5</v>
      </c>
      <c r="AF12" s="17"/>
      <c r="AG12" s="18"/>
      <c r="AH12" s="18"/>
      <c r="AI12" s="52" t="s">
        <v>122</v>
      </c>
      <c r="AJ12" s="53">
        <v>14</v>
      </c>
      <c r="AK12" s="54">
        <v>11</v>
      </c>
      <c r="AL12" s="11">
        <v>10</v>
      </c>
      <c r="AM12" s="11">
        <v>7</v>
      </c>
      <c r="AN12" s="11" t="s">
        <v>136</v>
      </c>
    </row>
    <row r="13" spans="1:41" x14ac:dyDescent="0.2">
      <c r="A13" s="128" t="s">
        <v>7</v>
      </c>
      <c r="B13" s="128"/>
      <c r="C13" s="59">
        <f>'DCWW ALWEN'!C13</f>
        <v>3</v>
      </c>
      <c r="D13" s="59">
        <f>'DCWW ALWEN'!D13</f>
        <v>2</v>
      </c>
      <c r="E13" s="59">
        <f>'DCWW ALWEN'!E13</f>
        <v>2</v>
      </c>
      <c r="F13" s="59">
        <f>'DCWW ALWEN'!F13</f>
        <v>1</v>
      </c>
      <c r="G13" s="59">
        <f>'DCWW ALWEN'!G13</f>
        <v>2</v>
      </c>
      <c r="H13" s="59">
        <f>'DCWW ALWEN'!H13</f>
        <v>2</v>
      </c>
      <c r="I13" s="59">
        <f>'DCWW ALWEN'!I13</f>
        <v>2</v>
      </c>
      <c r="J13" s="59">
        <f>'DCWW ALWEN'!J13</f>
        <v>2</v>
      </c>
      <c r="K13" s="59">
        <f>'DCWW ALWEN'!K13</f>
        <v>2</v>
      </c>
      <c r="L13" s="59">
        <f>'DCWW ALWEN'!L13</f>
        <v>2</v>
      </c>
      <c r="M13" s="59">
        <f>'DCWW ALWEN'!M13</f>
        <v>2</v>
      </c>
      <c r="N13" s="59">
        <f>'DCWW ALWEN'!N13</f>
        <v>0</v>
      </c>
      <c r="O13" s="59">
        <f>'DCWW ALWEN'!O13</f>
        <v>0</v>
      </c>
      <c r="P13" s="59">
        <f>'DCWW ALWEN'!P13</f>
        <v>0</v>
      </c>
      <c r="Q13" s="59">
        <f>'DCWW ALWEN'!Q13</f>
        <v>0</v>
      </c>
      <c r="R13" s="59">
        <f>'DCWW ALWEN'!R13</f>
        <v>0</v>
      </c>
      <c r="S13" s="59">
        <f>'DCWW ALWEN'!S13</f>
        <v>0</v>
      </c>
      <c r="T13" s="59">
        <f>'DCWW ALWEN'!T13</f>
        <v>0</v>
      </c>
      <c r="U13" s="59">
        <f>'DCWW ALWEN'!U13</f>
        <v>0</v>
      </c>
      <c r="V13" s="59">
        <f>'DCWW ALWEN'!V13</f>
        <v>0</v>
      </c>
      <c r="AB13" s="17"/>
      <c r="AC13" s="17"/>
      <c r="AD13" s="51" t="s">
        <v>144</v>
      </c>
      <c r="AE13" s="29">
        <v>12</v>
      </c>
      <c r="AF13" s="17"/>
      <c r="AG13" s="18"/>
      <c r="AH13" s="18"/>
      <c r="AI13" s="52" t="s">
        <v>121</v>
      </c>
      <c r="AJ13" s="53">
        <v>1.9</v>
      </c>
      <c r="AK13" s="54">
        <v>7.5</v>
      </c>
      <c r="AL13" s="11">
        <v>11</v>
      </c>
      <c r="AM13" s="11">
        <v>6.7</v>
      </c>
      <c r="AN13" s="11" t="s">
        <v>136</v>
      </c>
    </row>
    <row r="14" spans="1:41" x14ac:dyDescent="0.2">
      <c r="A14" s="137" t="s">
        <v>8</v>
      </c>
      <c r="B14" s="137"/>
      <c r="C14" s="100" t="str">
        <f>'DCWW ALWEN'!C14</f>
        <v xml:space="preserve">Grass Silage (25% DM) </v>
      </c>
      <c r="D14" s="100" t="str">
        <f>'DCWW ALWEN'!D14</f>
        <v xml:space="preserve">Grass Silage (25% DM) </v>
      </c>
      <c r="E14" s="100" t="str">
        <f>'DCWW ALWEN'!E14</f>
        <v xml:space="preserve">Grass Silage (25% DM) </v>
      </c>
      <c r="F14" s="100" t="str">
        <f>'DCWW ALWEN'!F14</f>
        <v xml:space="preserve">Grass Silage (25% DM) </v>
      </c>
      <c r="G14" s="100" t="str">
        <f>'DCWW ALWEN'!G14</f>
        <v xml:space="preserve">Grass Silage (25% DM) </v>
      </c>
      <c r="H14" s="100" t="str">
        <f>'DCWW ALWEN'!H14</f>
        <v xml:space="preserve">Grass Silage (25% DM) </v>
      </c>
      <c r="I14" s="100" t="str">
        <f>'DCWW ALWEN'!I14</f>
        <v xml:space="preserve">Grass Silage (25% DM) </v>
      </c>
      <c r="J14" s="100" t="str">
        <f>'DCWW ALWEN'!J14</f>
        <v xml:space="preserve">Grass Silage (25% DM) </v>
      </c>
      <c r="K14" s="100" t="str">
        <f>'DCWW ALWEN'!K14</f>
        <v xml:space="preserve">Grass Silage (25% DM) </v>
      </c>
      <c r="L14" s="100" t="str">
        <f>'DCWW ALWEN'!L14</f>
        <v xml:space="preserve">Grass Silage (25% DM) </v>
      </c>
      <c r="M14" s="100" t="str">
        <f>'DCWW ALWEN'!M14</f>
        <v xml:space="preserve">Grass Silage (25% DM) </v>
      </c>
      <c r="N14" s="100">
        <f>'DCWW ALWEN'!N14</f>
        <v>0</v>
      </c>
      <c r="O14" s="100">
        <f>'DCWW ALWEN'!O14</f>
        <v>0</v>
      </c>
      <c r="P14" s="100">
        <f>'DCWW ALWEN'!P14</f>
        <v>0</v>
      </c>
      <c r="Q14" s="100">
        <f>'DCWW ALWEN'!Q14</f>
        <v>0</v>
      </c>
      <c r="R14" s="100">
        <f>'DCWW ALWEN'!R14</f>
        <v>0</v>
      </c>
      <c r="S14" s="100">
        <f>'DCWW ALWEN'!S14</f>
        <v>0</v>
      </c>
      <c r="T14" s="100">
        <f>'DCWW ALWEN'!T14</f>
        <v>0</v>
      </c>
      <c r="U14" s="100">
        <f>'DCWW ALWEN'!U14</f>
        <v>0</v>
      </c>
      <c r="V14" s="100">
        <f>'DCWW ALWEN'!V14</f>
        <v>0</v>
      </c>
      <c r="AD14" s="29" t="s">
        <v>139</v>
      </c>
      <c r="AE14" s="29">
        <v>6</v>
      </c>
      <c r="AI14" s="52" t="s">
        <v>120</v>
      </c>
      <c r="AJ14" s="53">
        <v>0.8</v>
      </c>
      <c r="AK14" s="54">
        <v>1.7</v>
      </c>
      <c r="AL14" s="11">
        <v>12</v>
      </c>
      <c r="AM14" s="11">
        <v>6.7</v>
      </c>
      <c r="AN14" s="11" t="s">
        <v>136</v>
      </c>
    </row>
    <row r="15" spans="1:41" x14ac:dyDescent="0.2">
      <c r="A15" s="136" t="s">
        <v>9</v>
      </c>
      <c r="B15" s="136"/>
      <c r="C15" s="59">
        <f>'DCWW ALWEN'!C15</f>
        <v>38</v>
      </c>
      <c r="D15" s="59">
        <f>'DCWW ALWEN'!D15</f>
        <v>38</v>
      </c>
      <c r="E15" s="59">
        <f>'DCWW ALWEN'!E15</f>
        <v>38</v>
      </c>
      <c r="F15" s="59">
        <f>'DCWW ALWEN'!F15</f>
        <v>38</v>
      </c>
      <c r="G15" s="59">
        <f>'DCWW ALWEN'!G15</f>
        <v>38</v>
      </c>
      <c r="H15" s="59">
        <f>'DCWW ALWEN'!H15</f>
        <v>38</v>
      </c>
      <c r="I15" s="59">
        <f>'DCWW ALWEN'!I15</f>
        <v>38</v>
      </c>
      <c r="J15" s="59">
        <f>'DCWW ALWEN'!J15</f>
        <v>38</v>
      </c>
      <c r="K15" s="59">
        <f>'DCWW ALWEN'!K15</f>
        <v>38</v>
      </c>
      <c r="L15" s="59">
        <f>'DCWW ALWEN'!L15</f>
        <v>38</v>
      </c>
      <c r="M15" s="59">
        <f>'DCWW ALWEN'!M15</f>
        <v>38</v>
      </c>
      <c r="N15" s="59">
        <f>'DCWW ALWEN'!N15</f>
        <v>0</v>
      </c>
      <c r="O15" s="59">
        <f>'DCWW ALWEN'!O15</f>
        <v>0</v>
      </c>
      <c r="P15" s="59">
        <f>'DCWW ALWEN'!P15</f>
        <v>0</v>
      </c>
      <c r="Q15" s="59">
        <f>'DCWW ALWEN'!Q15</f>
        <v>0</v>
      </c>
      <c r="R15" s="59">
        <f>'DCWW ALWEN'!R15</f>
        <v>0</v>
      </c>
      <c r="S15" s="59">
        <f>'DCWW ALWEN'!S15</f>
        <v>0</v>
      </c>
      <c r="T15" s="59">
        <f>'DCWW ALWEN'!T15</f>
        <v>0</v>
      </c>
      <c r="U15" s="59">
        <f>'DCWW ALWEN'!U15</f>
        <v>0</v>
      </c>
      <c r="V15" s="59">
        <f>'DCWW ALWEN'!V15</f>
        <v>0</v>
      </c>
      <c r="AD15" s="29" t="s">
        <v>145</v>
      </c>
      <c r="AE15" s="29">
        <v>7</v>
      </c>
      <c r="AI15" s="52" t="s">
        <v>101</v>
      </c>
      <c r="AJ15" s="61">
        <v>1.8</v>
      </c>
      <c r="AK15" s="54">
        <v>5.4</v>
      </c>
      <c r="AL15" s="11">
        <v>13</v>
      </c>
      <c r="AM15" s="11">
        <v>6.7</v>
      </c>
      <c r="AN15" s="11" t="s">
        <v>136</v>
      </c>
    </row>
    <row r="16" spans="1:41" ht="13.5" thickBot="1" x14ac:dyDescent="0.25">
      <c r="A16" s="138" t="s">
        <v>44</v>
      </c>
      <c r="B16" s="138"/>
      <c r="C16" s="101" t="str">
        <f>'DCWW ALWEN'!C16</f>
        <v>Medium/Clay</v>
      </c>
      <c r="D16" s="101" t="str">
        <f>'DCWW ALWEN'!D16</f>
        <v>Medium/Clay</v>
      </c>
      <c r="E16" s="101" t="str">
        <f>'DCWW ALWEN'!E16</f>
        <v>Medium/Clay</v>
      </c>
      <c r="F16" s="101" t="str">
        <f>'DCWW ALWEN'!F16</f>
        <v>Medium/Clay</v>
      </c>
      <c r="G16" s="101" t="str">
        <f>'DCWW ALWEN'!G16</f>
        <v>Medium/Clay</v>
      </c>
      <c r="H16" s="101" t="str">
        <f>'DCWW ALWEN'!H16</f>
        <v>Medium/Clay</v>
      </c>
      <c r="I16" s="101" t="str">
        <f>'DCWW ALWEN'!I16</f>
        <v>Medium/Clay</v>
      </c>
      <c r="J16" s="101" t="str">
        <f>'DCWW ALWEN'!J16</f>
        <v>Medium/Clay</v>
      </c>
      <c r="K16" s="101" t="str">
        <f>'DCWW ALWEN'!K16</f>
        <v>Medium/Clay</v>
      </c>
      <c r="L16" s="101" t="str">
        <f>'DCWW ALWEN'!L16</f>
        <v>Medium/Clay</v>
      </c>
      <c r="M16" s="101" t="str">
        <f>'DCWW ALWEN'!M16</f>
        <v>Medium/Clay</v>
      </c>
      <c r="N16" s="101">
        <f>'DCWW ALWEN'!N16</f>
        <v>0</v>
      </c>
      <c r="O16" s="101">
        <f>'DCWW ALWEN'!O16</f>
        <v>0</v>
      </c>
      <c r="P16" s="101">
        <f>'DCWW ALWEN'!P16</f>
        <v>0</v>
      </c>
      <c r="Q16" s="101">
        <f>'DCWW ALWEN'!Q16</f>
        <v>0</v>
      </c>
      <c r="R16" s="101">
        <f>'DCWW ALWEN'!R16</f>
        <v>0</v>
      </c>
      <c r="S16" s="101">
        <f>'DCWW ALWEN'!S16</f>
        <v>0</v>
      </c>
      <c r="T16" s="101">
        <f>'DCWW ALWEN'!T16</f>
        <v>0</v>
      </c>
      <c r="U16" s="101">
        <f>'DCWW ALWEN'!U16</f>
        <v>0</v>
      </c>
      <c r="V16" s="101">
        <f>'DCWW ALWEN'!V16</f>
        <v>0</v>
      </c>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63.619924499999996</v>
      </c>
      <c r="D18" s="16">
        <f>$D32</f>
        <v>63.619924499999996</v>
      </c>
      <c r="E18" s="16">
        <f>$D33</f>
        <v>63.619924499999996</v>
      </c>
      <c r="F18" s="16">
        <f>$D34</f>
        <v>63.619924499999996</v>
      </c>
      <c r="G18" s="16">
        <f>$D35</f>
        <v>63.619924499999996</v>
      </c>
      <c r="H18" s="16">
        <f>$D36</f>
        <v>63.619924499999996</v>
      </c>
      <c r="I18" s="16">
        <f>$D37</f>
        <v>63.619924499999996</v>
      </c>
      <c r="J18" s="16">
        <f>$D38</f>
        <v>63.619924499999996</v>
      </c>
      <c r="K18" s="16">
        <f>$D39</f>
        <v>63.619924499999996</v>
      </c>
      <c r="L18" s="16">
        <f>$D40</f>
        <v>63.619924499999996</v>
      </c>
      <c r="M18" s="16">
        <f>$D41</f>
        <v>63.619924499999996</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-0.9800754999999981</v>
      </c>
      <c r="D19" s="16">
        <f t="shared" ref="D19:V19" si="1">D18-D17</f>
        <v>-0.9800754999999981</v>
      </c>
      <c r="E19" s="16">
        <f t="shared" si="1"/>
        <v>-0.9800754999999981</v>
      </c>
      <c r="F19" s="16">
        <f t="shared" si="1"/>
        <v>-0.9800754999999981</v>
      </c>
      <c r="G19" s="16">
        <f t="shared" si="1"/>
        <v>-0.9800754999999981</v>
      </c>
      <c r="H19" s="16">
        <f t="shared" si="1"/>
        <v>-0.9800754999999981</v>
      </c>
      <c r="I19" s="16">
        <f t="shared" si="1"/>
        <v>-0.9800754999999981</v>
      </c>
      <c r="J19" s="16">
        <f t="shared" si="1"/>
        <v>-0.9800754999999981</v>
      </c>
      <c r="K19" s="16">
        <f t="shared" si="1"/>
        <v>-0.9800754999999981</v>
      </c>
      <c r="L19" s="16">
        <f t="shared" si="1"/>
        <v>-0.9800754999999981</v>
      </c>
      <c r="M19" s="16">
        <f t="shared" si="1"/>
        <v>-0.9800754999999981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3.4679056500000005</v>
      </c>
      <c r="D22" s="16">
        <f>$E32</f>
        <v>3.4679056500000005</v>
      </c>
      <c r="E22" s="16">
        <f>$E33</f>
        <v>3.4679056500000005</v>
      </c>
      <c r="F22" s="16">
        <f>$E34</f>
        <v>3.4679056500000005</v>
      </c>
      <c r="G22" s="16">
        <f>$E35</f>
        <v>3.4679056500000005</v>
      </c>
      <c r="H22" s="16">
        <f>$E36</f>
        <v>3.4679056500000005</v>
      </c>
      <c r="I22" s="16">
        <f>$E37</f>
        <v>3.4679056500000005</v>
      </c>
      <c r="J22" s="16">
        <f>$E38</f>
        <v>3.4679056500000005</v>
      </c>
      <c r="K22" s="16">
        <f>$E39</f>
        <v>3.4679056500000005</v>
      </c>
      <c r="L22" s="16">
        <f>$E40</f>
        <v>3.4679056500000005</v>
      </c>
      <c r="M22" s="16">
        <f>$E41</f>
        <v>3.4679056500000005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-224.53209434999999</v>
      </c>
      <c r="D23" s="16">
        <f t="shared" ref="D23:V23" si="3">D22-D21</f>
        <v>-224.53209434999999</v>
      </c>
      <c r="E23" s="16">
        <f t="shared" si="3"/>
        <v>-224.53209434999999</v>
      </c>
      <c r="F23" s="16">
        <f t="shared" si="3"/>
        <v>-224.53209434999999</v>
      </c>
      <c r="G23" s="16">
        <f t="shared" si="3"/>
        <v>-224.53209434999999</v>
      </c>
      <c r="H23" s="16">
        <f t="shared" si="3"/>
        <v>-224.53209434999999</v>
      </c>
      <c r="I23" s="16">
        <f t="shared" si="3"/>
        <v>-224.53209434999999</v>
      </c>
      <c r="J23" s="16">
        <f t="shared" si="3"/>
        <v>-224.53209434999999</v>
      </c>
      <c r="K23" s="16">
        <f t="shared" si="3"/>
        <v>-224.53209434999999</v>
      </c>
      <c r="L23" s="16">
        <f t="shared" si="3"/>
        <v>-224.53209434999999</v>
      </c>
      <c r="M23" s="16">
        <f t="shared" si="3"/>
        <v>-224.53209434999999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c r="S27" s="105" t="s">
        <v>55</v>
      </c>
      <c r="T27" s="105"/>
      <c r="U27" s="105"/>
    </row>
    <row r="28" spans="1:40" s="56" customFormat="1" x14ac:dyDescent="0.25">
      <c r="A28" s="106"/>
      <c r="B28" s="23">
        <v>15.3</v>
      </c>
      <c r="C28" s="15">
        <v>0.83499999999999996</v>
      </c>
      <c r="D28" s="15">
        <v>0.16500000000000001</v>
      </c>
      <c r="E28" s="15">
        <v>1.7100000000000001E-2</v>
      </c>
      <c r="F28" s="15">
        <v>680</v>
      </c>
      <c r="G28" s="15">
        <v>24.4</v>
      </c>
      <c r="H28" s="15">
        <v>127</v>
      </c>
      <c r="I28" s="15">
        <v>38.5</v>
      </c>
      <c r="J28" s="15">
        <v>0.15</v>
      </c>
      <c r="K28" s="15">
        <v>0.32</v>
      </c>
      <c r="L28" s="15">
        <v>34.4</v>
      </c>
      <c r="M28" s="15">
        <v>7.47</v>
      </c>
      <c r="N28" s="15">
        <v>2560</v>
      </c>
      <c r="O28" s="15">
        <v>432000</v>
      </c>
      <c r="P28" s="15"/>
      <c r="Q28" s="15">
        <v>5140</v>
      </c>
      <c r="R28" s="15"/>
      <c r="S28" s="15">
        <v>9.6</v>
      </c>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110</v>
      </c>
      <c r="C31" s="76">
        <f>IF(C$27="%w/w SAR",((C$28*10)*$B31),IF(C$27="%w/w DM",(((C$28*10)*($B$28/100))*$B31),IF(C$27="kg/t SAR",(C$28*$B31),IF(C$27="kg/t DM",((C$28*($B$28/100))*$B31),IF(C$27="mg/kg SAR",((C$28*0.001)*$B31),IF(C$27="mg/kg DM",(((C$28*0.001)*($B$28/100))*$B31),0))))))</f>
        <v>140.53049999999999</v>
      </c>
      <c r="D31" s="76">
        <f>(IF(D$27="%w/w SAR",((D$28*10)*$B31),IF(D$27="%w/w DM",(((D$28*10)*($B$28/100))*$B31),IF(D$27="kg/t SAR",(D$28*$B31),IF(D$27="kg/t DM",((D$28*($B$28/100))*$B31),IF(D$27="mg/kg SAR",((D$28*0.001)*$B31),IF(D$27="mg/kg DM",(((D$28*0.001)*($B$28/100))*$B31),"0")))))))*2.291</f>
        <v>63.619924499999996</v>
      </c>
      <c r="E31" s="76">
        <f>(IF(E$27="%w/w SAR",((E$28*10)*$B31),IF(E$27="%w/w DM",(((E$28*10)*($B$28/100))*$B31),IF(E$27="kg/t SAR",(E$28*$B31),IF(E$27="kg/t DM",((E$28*($B$28/100))*$B31),IF(E$27="mg/kg SAR",((E$28*0.001)*$B31),IF(E$27="mg/kg DM",(((E$28*0.001)*($B$28/100))*$B31),"0")))))))*1.205</f>
        <v>3.4679056500000005</v>
      </c>
      <c r="F31" s="76">
        <f>(IF(F$27="%w/w SAR",((F$28*10)*$B31),IF(F$27="%w/w DM",(((F$28*10)*($B$28/100))*$B31),IF(F$27="kg/t SAR",(F$28*$B31),IF(F$27="kg/t DM",((F$28*($B$28/100))*$B31),IF(F$27="mg/kg SAR",((F$28*0.001)*$B31),IF(F$27="mg/kg DM",(((F$28*0.001)*($B$28/100))*$B31),"0")))))))*1.658</f>
        <v>18.974815200000002</v>
      </c>
      <c r="G31" s="76">
        <f t="shared" ref="G31:P46" si="5">IF(G$27="%w/w SAR",((G$28*10)*$B31),IF(G$27="%w/w DM",(((G$28*10)*($B$28/100))*$B31),IF(G$27="kg/t SAR",(G$28*$B31),IF(G$27="kg/t DM",((G$28*($B$28/100))*$B31),IF(G$27="mg/kg SAR",((G$28*0.001)*$B31),IF(G$27="mg/kg DM",(((G$28*0.001)*($B$28/100))*$B31),0))))))</f>
        <v>0.41065199999999996</v>
      </c>
      <c r="H31" s="76">
        <f t="shared" si="5"/>
        <v>2.13741</v>
      </c>
      <c r="I31" s="76">
        <f t="shared" si="5"/>
        <v>0.64795499999999995</v>
      </c>
      <c r="J31" s="76">
        <f t="shared" si="5"/>
        <v>2.5244999999999998E-3</v>
      </c>
      <c r="K31" s="76">
        <f t="shared" si="5"/>
        <v>5.3856000000000008E-3</v>
      </c>
      <c r="L31" s="76">
        <f t="shared" si="5"/>
        <v>0.57895200000000002</v>
      </c>
      <c r="M31" s="76">
        <f t="shared" si="5"/>
        <v>0.1257201</v>
      </c>
      <c r="N31" s="76">
        <f t="shared" si="5"/>
        <v>43.084800000000001</v>
      </c>
      <c r="O31" s="76">
        <f t="shared" si="5"/>
        <v>7270.56</v>
      </c>
      <c r="P31" s="76">
        <f t="shared" si="5"/>
        <v>0</v>
      </c>
      <c r="Q31" s="76">
        <f>(IF(Q$27="%w/w SAR",((Q$28*10)*$B31),IF(Q$27="%w/w DM",(((Q$28*10)*($B$28/100))*$B31),IF(Q$27="kg/t SAR",(Q$28*$B31),IF(Q$27="kg/t DM",((Q$28*($B$28/100))*$B31),IF(Q$27="mg/kg SAR",((Q$28*0.001)*$B31),IF(Q$27="mg/kg DM",(((Q$28*0.001)*($B$28/100))*$B31),0)))))))*2.5</f>
        <v>216.26549999999997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0.16156799999999999</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110</v>
      </c>
      <c r="C32" s="76">
        <f t="shared" ref="C32:C50" si="6">IF(C$27="%w/w SAR",((C$28*10)*$B32),IF(C$27="%w/w DM",(((C$28*10)*($B$28/100))*$B32),IF(C$27="kg/t SAR",(C$28*$B32),IF(C$27="kg/t DM",((C$28*($B$28/100))*$B32),IF(C$27="mg/kg SAR",((C$28*0.001)*$B32),IF(C$27="mg/kg DM",(((C$28*0.001)*($B$28/100))*$B32),0))))))</f>
        <v>140.53049999999999</v>
      </c>
      <c r="D32" s="76">
        <f t="shared" ref="D32:D50" si="7">(IF(D$27="%w/w SAR",((D$28*10)*$B32),IF(D$27="%w/w DM",(((D$28*10)*($B$28/100))*$B32),IF(D$27="kg/t SAR",(D$28*$B32),IF(D$27="kg/t DM",((D$28*($B$28/100))*$B32),IF(D$27="mg/kg SAR",((D$28*0.001)*$B32),IF(D$27="mg/kg DM",(((D$28*0.001)*($B$28/100))*$B32),"0")))))))*2.291</f>
        <v>63.619924499999996</v>
      </c>
      <c r="E32" s="76">
        <f t="shared" ref="E32:E50" si="8">(IF(E$27="%w/w SAR",((E$28*10)*$B32),IF(E$27="%w/w DM",(((E$28*10)*($B$28/100))*$B32),IF(E$27="kg/t SAR",(E$28*$B32),IF(E$27="kg/t DM",((E$28*($B$28/100))*$B32),IF(E$27="mg/kg SAR",((E$28*0.001)*$B32),IF(E$27="mg/kg DM",(((E$28*0.001)*($B$28/100))*$B32),"0")))))))*1.205</f>
        <v>3.4679056500000005</v>
      </c>
      <c r="F32" s="76">
        <f t="shared" ref="F32:F50" si="9">(IF(F$27="%w/w SAR",((F$28*10)*$B32),IF(F$27="%w/w DM",(((F$28*10)*($B$28/100))*$B32),IF(F$27="kg/t SAR",(F$28*$B32),IF(F$27="kg/t DM",((F$28*($B$28/100))*$B32),IF(F$27="mg/kg SAR",((F$28*0.001)*$B32),IF(F$27="mg/kg DM",(((F$28*0.001)*($B$28/100))*$B32),"0")))))))*1.658</f>
        <v>18.974815200000002</v>
      </c>
      <c r="G32" s="76">
        <f t="shared" si="5"/>
        <v>0.41065199999999996</v>
      </c>
      <c r="H32" s="76">
        <f t="shared" si="5"/>
        <v>2.13741</v>
      </c>
      <c r="I32" s="76">
        <f t="shared" si="5"/>
        <v>0.64795499999999995</v>
      </c>
      <c r="J32" s="76">
        <f t="shared" si="5"/>
        <v>2.5244999999999998E-3</v>
      </c>
      <c r="K32" s="76">
        <f t="shared" si="5"/>
        <v>5.3856000000000008E-3</v>
      </c>
      <c r="L32" s="76">
        <f t="shared" si="5"/>
        <v>0.57895200000000002</v>
      </c>
      <c r="M32" s="76">
        <f t="shared" si="5"/>
        <v>0.1257201</v>
      </c>
      <c r="N32" s="76">
        <f t="shared" si="5"/>
        <v>43.084800000000001</v>
      </c>
      <c r="O32" s="76">
        <f t="shared" si="5"/>
        <v>7270.56</v>
      </c>
      <c r="P32" s="76">
        <f t="shared" si="5"/>
        <v>0</v>
      </c>
      <c r="Q32" s="76">
        <f t="shared" ref="Q32:Q50" si="10">(IF(Q$27="%w/w SAR",((Q$28*10)*$B32),IF(Q$27="%w/w DM",(((Q$28*10)*($B$28/100))*$B32),IF(Q$27="kg/t SAR",(Q$28*$B32),IF(Q$27="kg/t DM",((Q$28*($B$28/100))*$B32),IF(Q$27="mg/kg SAR",((Q$28*0.001)*$B32),IF(Q$27="mg/kg DM",(((Q$28*0.001)*($B$28/100))*$B32),0)))))))*2.5</f>
        <v>216.26549999999997</v>
      </c>
      <c r="R32" s="76">
        <f t="shared" ref="R32:U50" si="11">IF(R$27="%w/w SAR",((R$28*10)*$B32),IF(R$27="%w/w DM",(((R$28*10)*($B$28/100))*$B32),IF(R$27="kg/t SAR",(R$28*$B32),IF(R$27="kg/t DM",((R$28*($B$28/100))*$B32),IF(R$27="mg/kg SAR",((R$28*0.001)*$B32),IF(R$27="mg/kg DM",(((R$28*0.001)*($B$28/100))*$B32),0))))))</f>
        <v>0</v>
      </c>
      <c r="S32" s="76">
        <f t="shared" si="11"/>
        <v>0.16156799999999999</v>
      </c>
      <c r="T32" s="76">
        <f t="shared" si="11"/>
        <v>0</v>
      </c>
      <c r="U32" s="76">
        <f t="shared" si="11"/>
        <v>0</v>
      </c>
      <c r="AB32" s="58"/>
      <c r="AC32" s="58"/>
      <c r="AD32" s="58"/>
      <c r="AE32" s="58"/>
      <c r="AF32" s="58"/>
      <c r="AG32" s="58"/>
      <c r="AH32" s="58"/>
      <c r="AI32" s="58"/>
    </row>
    <row r="33" spans="1:35" s="71" customFormat="1" x14ac:dyDescent="0.25">
      <c r="A33" s="13">
        <f>E8</f>
        <v>5</v>
      </c>
      <c r="B33" s="15">
        <v>110</v>
      </c>
      <c r="C33" s="76">
        <f t="shared" si="6"/>
        <v>140.53049999999999</v>
      </c>
      <c r="D33" s="76">
        <f t="shared" si="7"/>
        <v>63.619924499999996</v>
      </c>
      <c r="E33" s="76">
        <f t="shared" si="8"/>
        <v>3.4679056500000005</v>
      </c>
      <c r="F33" s="76">
        <f t="shared" si="9"/>
        <v>18.974815200000002</v>
      </c>
      <c r="G33" s="76">
        <f t="shared" si="5"/>
        <v>0.41065199999999996</v>
      </c>
      <c r="H33" s="76">
        <f t="shared" si="5"/>
        <v>2.13741</v>
      </c>
      <c r="I33" s="76">
        <f t="shared" si="5"/>
        <v>0.64795499999999995</v>
      </c>
      <c r="J33" s="76">
        <f t="shared" si="5"/>
        <v>2.5244999999999998E-3</v>
      </c>
      <c r="K33" s="76">
        <f t="shared" si="5"/>
        <v>5.3856000000000008E-3</v>
      </c>
      <c r="L33" s="76">
        <f t="shared" si="5"/>
        <v>0.57895200000000002</v>
      </c>
      <c r="M33" s="76">
        <f t="shared" si="5"/>
        <v>0.1257201</v>
      </c>
      <c r="N33" s="76">
        <f t="shared" si="5"/>
        <v>43.084800000000001</v>
      </c>
      <c r="O33" s="76">
        <f t="shared" si="5"/>
        <v>7270.56</v>
      </c>
      <c r="P33" s="76">
        <f t="shared" si="5"/>
        <v>0</v>
      </c>
      <c r="Q33" s="76">
        <f t="shared" si="10"/>
        <v>216.26549999999997</v>
      </c>
      <c r="R33" s="76">
        <f t="shared" si="11"/>
        <v>0</v>
      </c>
      <c r="S33" s="76">
        <f t="shared" si="11"/>
        <v>0.16156799999999999</v>
      </c>
      <c r="T33" s="76">
        <f t="shared" si="11"/>
        <v>0</v>
      </c>
      <c r="U33" s="76">
        <f t="shared" si="11"/>
        <v>0</v>
      </c>
      <c r="AB33" s="58"/>
      <c r="AC33" s="58"/>
      <c r="AD33" s="58"/>
      <c r="AE33" s="58"/>
      <c r="AF33" s="58"/>
      <c r="AG33" s="58"/>
      <c r="AH33" s="58"/>
      <c r="AI33" s="58"/>
    </row>
    <row r="34" spans="1:35" s="71" customFormat="1" x14ac:dyDescent="0.25">
      <c r="A34" s="13">
        <f>F8</f>
        <v>6</v>
      </c>
      <c r="B34" s="15">
        <v>110</v>
      </c>
      <c r="C34" s="76">
        <f t="shared" si="6"/>
        <v>140.53049999999999</v>
      </c>
      <c r="D34" s="76">
        <f t="shared" si="7"/>
        <v>63.619924499999996</v>
      </c>
      <c r="E34" s="76">
        <f t="shared" si="8"/>
        <v>3.4679056500000005</v>
      </c>
      <c r="F34" s="76">
        <f t="shared" si="9"/>
        <v>18.974815200000002</v>
      </c>
      <c r="G34" s="76">
        <f t="shared" si="5"/>
        <v>0.41065199999999996</v>
      </c>
      <c r="H34" s="76">
        <f t="shared" si="5"/>
        <v>2.13741</v>
      </c>
      <c r="I34" s="76">
        <f t="shared" si="5"/>
        <v>0.64795499999999995</v>
      </c>
      <c r="J34" s="76">
        <f t="shared" si="5"/>
        <v>2.5244999999999998E-3</v>
      </c>
      <c r="K34" s="76">
        <f t="shared" si="5"/>
        <v>5.3856000000000008E-3</v>
      </c>
      <c r="L34" s="76">
        <f t="shared" si="5"/>
        <v>0.57895200000000002</v>
      </c>
      <c r="M34" s="76">
        <f t="shared" si="5"/>
        <v>0.1257201</v>
      </c>
      <c r="N34" s="76">
        <f t="shared" si="5"/>
        <v>43.084800000000001</v>
      </c>
      <c r="O34" s="76">
        <f t="shared" si="5"/>
        <v>7270.56</v>
      </c>
      <c r="P34" s="76">
        <f t="shared" si="5"/>
        <v>0</v>
      </c>
      <c r="Q34" s="76">
        <f t="shared" si="10"/>
        <v>216.26549999999997</v>
      </c>
      <c r="R34" s="76">
        <f t="shared" si="11"/>
        <v>0</v>
      </c>
      <c r="S34" s="76">
        <f t="shared" si="11"/>
        <v>0.16156799999999999</v>
      </c>
      <c r="T34" s="76">
        <f t="shared" si="11"/>
        <v>0</v>
      </c>
      <c r="U34" s="76">
        <f t="shared" si="11"/>
        <v>0</v>
      </c>
      <c r="AB34" s="58"/>
      <c r="AC34" s="58"/>
      <c r="AD34" s="58"/>
      <c r="AE34" s="58"/>
      <c r="AF34" s="58"/>
      <c r="AG34" s="58"/>
      <c r="AH34" s="58"/>
      <c r="AI34" s="58"/>
    </row>
    <row r="35" spans="1:35" s="71" customFormat="1" x14ac:dyDescent="0.25">
      <c r="A35" s="13">
        <f>G8</f>
        <v>7</v>
      </c>
      <c r="B35" s="15">
        <v>110</v>
      </c>
      <c r="C35" s="76">
        <f t="shared" si="6"/>
        <v>140.53049999999999</v>
      </c>
      <c r="D35" s="76">
        <f t="shared" si="7"/>
        <v>63.619924499999996</v>
      </c>
      <c r="E35" s="76">
        <f t="shared" si="8"/>
        <v>3.4679056500000005</v>
      </c>
      <c r="F35" s="76">
        <f t="shared" si="9"/>
        <v>18.974815200000002</v>
      </c>
      <c r="G35" s="76">
        <f t="shared" si="5"/>
        <v>0.41065199999999996</v>
      </c>
      <c r="H35" s="76">
        <f t="shared" si="5"/>
        <v>2.13741</v>
      </c>
      <c r="I35" s="76">
        <f t="shared" si="5"/>
        <v>0.64795499999999995</v>
      </c>
      <c r="J35" s="76">
        <f t="shared" si="5"/>
        <v>2.5244999999999998E-3</v>
      </c>
      <c r="K35" s="76">
        <f t="shared" si="5"/>
        <v>5.3856000000000008E-3</v>
      </c>
      <c r="L35" s="76">
        <f t="shared" si="5"/>
        <v>0.57895200000000002</v>
      </c>
      <c r="M35" s="76">
        <f t="shared" si="5"/>
        <v>0.1257201</v>
      </c>
      <c r="N35" s="76">
        <f t="shared" si="5"/>
        <v>43.084800000000001</v>
      </c>
      <c r="O35" s="76">
        <f t="shared" si="5"/>
        <v>7270.56</v>
      </c>
      <c r="P35" s="76">
        <f t="shared" si="5"/>
        <v>0</v>
      </c>
      <c r="Q35" s="76">
        <f t="shared" si="10"/>
        <v>216.26549999999997</v>
      </c>
      <c r="R35" s="76">
        <f t="shared" si="11"/>
        <v>0</v>
      </c>
      <c r="S35" s="76">
        <f t="shared" si="11"/>
        <v>0.16156799999999999</v>
      </c>
      <c r="T35" s="76">
        <f t="shared" si="11"/>
        <v>0</v>
      </c>
      <c r="U35" s="76">
        <f t="shared" si="11"/>
        <v>0</v>
      </c>
      <c r="AB35" s="58"/>
      <c r="AC35" s="58"/>
      <c r="AD35" s="58"/>
      <c r="AE35" s="58"/>
      <c r="AF35" s="58"/>
      <c r="AG35" s="58"/>
      <c r="AH35" s="58"/>
      <c r="AI35" s="58"/>
    </row>
    <row r="36" spans="1:35" s="71" customFormat="1" x14ac:dyDescent="0.25">
      <c r="A36" s="13">
        <f>H8</f>
        <v>8</v>
      </c>
      <c r="B36" s="15">
        <v>110</v>
      </c>
      <c r="C36" s="76">
        <f t="shared" si="6"/>
        <v>140.53049999999999</v>
      </c>
      <c r="D36" s="76">
        <f t="shared" si="7"/>
        <v>63.619924499999996</v>
      </c>
      <c r="E36" s="76">
        <f t="shared" si="8"/>
        <v>3.4679056500000005</v>
      </c>
      <c r="F36" s="76">
        <f t="shared" si="9"/>
        <v>18.974815200000002</v>
      </c>
      <c r="G36" s="76">
        <f t="shared" si="5"/>
        <v>0.41065199999999996</v>
      </c>
      <c r="H36" s="76">
        <f t="shared" si="5"/>
        <v>2.13741</v>
      </c>
      <c r="I36" s="76">
        <f t="shared" si="5"/>
        <v>0.64795499999999995</v>
      </c>
      <c r="J36" s="76">
        <f t="shared" si="5"/>
        <v>2.5244999999999998E-3</v>
      </c>
      <c r="K36" s="76">
        <f t="shared" si="5"/>
        <v>5.3856000000000008E-3</v>
      </c>
      <c r="L36" s="76">
        <f t="shared" si="5"/>
        <v>0.57895200000000002</v>
      </c>
      <c r="M36" s="76">
        <f t="shared" si="5"/>
        <v>0.1257201</v>
      </c>
      <c r="N36" s="76">
        <f t="shared" si="5"/>
        <v>43.084800000000001</v>
      </c>
      <c r="O36" s="76">
        <f t="shared" si="5"/>
        <v>7270.56</v>
      </c>
      <c r="P36" s="76">
        <f t="shared" si="5"/>
        <v>0</v>
      </c>
      <c r="Q36" s="76">
        <f t="shared" si="10"/>
        <v>216.26549999999997</v>
      </c>
      <c r="R36" s="76">
        <f t="shared" si="11"/>
        <v>0</v>
      </c>
      <c r="S36" s="76">
        <f t="shared" si="11"/>
        <v>0.16156799999999999</v>
      </c>
      <c r="T36" s="76">
        <f t="shared" si="11"/>
        <v>0</v>
      </c>
      <c r="U36" s="76">
        <f t="shared" si="11"/>
        <v>0</v>
      </c>
      <c r="AB36" s="58"/>
      <c r="AC36" s="58"/>
      <c r="AD36" s="58"/>
      <c r="AE36" s="58"/>
      <c r="AF36" s="58"/>
      <c r="AG36" s="58"/>
      <c r="AH36" s="58"/>
      <c r="AI36" s="58"/>
    </row>
    <row r="37" spans="1:35" s="71" customFormat="1" x14ac:dyDescent="0.25">
      <c r="A37" s="13">
        <f>I8</f>
        <v>10</v>
      </c>
      <c r="B37" s="15">
        <v>110</v>
      </c>
      <c r="C37" s="76">
        <f t="shared" si="6"/>
        <v>140.53049999999999</v>
      </c>
      <c r="D37" s="76">
        <f t="shared" si="7"/>
        <v>63.619924499999996</v>
      </c>
      <c r="E37" s="76">
        <f t="shared" si="8"/>
        <v>3.4679056500000005</v>
      </c>
      <c r="F37" s="76">
        <f t="shared" si="9"/>
        <v>18.974815200000002</v>
      </c>
      <c r="G37" s="76">
        <f t="shared" si="5"/>
        <v>0.41065199999999996</v>
      </c>
      <c r="H37" s="76">
        <f t="shared" si="5"/>
        <v>2.13741</v>
      </c>
      <c r="I37" s="76">
        <f t="shared" si="5"/>
        <v>0.64795499999999995</v>
      </c>
      <c r="J37" s="76">
        <f t="shared" si="5"/>
        <v>2.5244999999999998E-3</v>
      </c>
      <c r="K37" s="76">
        <f t="shared" si="5"/>
        <v>5.3856000000000008E-3</v>
      </c>
      <c r="L37" s="76">
        <f t="shared" si="5"/>
        <v>0.57895200000000002</v>
      </c>
      <c r="M37" s="76">
        <f t="shared" si="5"/>
        <v>0.1257201</v>
      </c>
      <c r="N37" s="76">
        <f t="shared" si="5"/>
        <v>43.084800000000001</v>
      </c>
      <c r="O37" s="76">
        <f t="shared" si="5"/>
        <v>7270.56</v>
      </c>
      <c r="P37" s="76">
        <f t="shared" si="5"/>
        <v>0</v>
      </c>
      <c r="Q37" s="76">
        <f t="shared" si="10"/>
        <v>216.26549999999997</v>
      </c>
      <c r="R37" s="76">
        <f t="shared" si="11"/>
        <v>0</v>
      </c>
      <c r="S37" s="76">
        <f t="shared" si="11"/>
        <v>0.16156799999999999</v>
      </c>
      <c r="T37" s="76">
        <f t="shared" si="11"/>
        <v>0</v>
      </c>
      <c r="U37" s="76">
        <f t="shared" si="11"/>
        <v>0</v>
      </c>
      <c r="AB37" s="58"/>
      <c r="AC37" s="58"/>
      <c r="AD37" s="58"/>
      <c r="AE37" s="58"/>
      <c r="AF37" s="58"/>
      <c r="AG37" s="58"/>
      <c r="AH37" s="58"/>
      <c r="AI37" s="58"/>
    </row>
    <row r="38" spans="1:35" s="71" customFormat="1" x14ac:dyDescent="0.25">
      <c r="A38" s="13" t="str">
        <f>J8</f>
        <v>11a</v>
      </c>
      <c r="B38" s="15">
        <v>110</v>
      </c>
      <c r="C38" s="76">
        <f t="shared" si="6"/>
        <v>140.53049999999999</v>
      </c>
      <c r="D38" s="76">
        <f t="shared" si="7"/>
        <v>63.619924499999996</v>
      </c>
      <c r="E38" s="76">
        <f t="shared" si="8"/>
        <v>3.4679056500000005</v>
      </c>
      <c r="F38" s="76">
        <f t="shared" si="9"/>
        <v>18.974815200000002</v>
      </c>
      <c r="G38" s="76">
        <f t="shared" si="5"/>
        <v>0.41065199999999996</v>
      </c>
      <c r="H38" s="76">
        <f t="shared" si="5"/>
        <v>2.13741</v>
      </c>
      <c r="I38" s="76">
        <f t="shared" si="5"/>
        <v>0.64795499999999995</v>
      </c>
      <c r="J38" s="76">
        <f t="shared" si="5"/>
        <v>2.5244999999999998E-3</v>
      </c>
      <c r="K38" s="76">
        <f t="shared" si="5"/>
        <v>5.3856000000000008E-3</v>
      </c>
      <c r="L38" s="76">
        <f t="shared" si="5"/>
        <v>0.57895200000000002</v>
      </c>
      <c r="M38" s="76">
        <f t="shared" si="5"/>
        <v>0.1257201</v>
      </c>
      <c r="N38" s="76">
        <f t="shared" si="5"/>
        <v>43.084800000000001</v>
      </c>
      <c r="O38" s="76">
        <f t="shared" si="5"/>
        <v>7270.56</v>
      </c>
      <c r="P38" s="76">
        <f t="shared" si="5"/>
        <v>0</v>
      </c>
      <c r="Q38" s="76">
        <f t="shared" si="10"/>
        <v>216.26549999999997</v>
      </c>
      <c r="R38" s="76">
        <f t="shared" si="11"/>
        <v>0</v>
      </c>
      <c r="S38" s="76">
        <f t="shared" si="11"/>
        <v>0.16156799999999999</v>
      </c>
      <c r="T38" s="76">
        <f t="shared" si="11"/>
        <v>0</v>
      </c>
      <c r="U38" s="76">
        <f t="shared" si="11"/>
        <v>0</v>
      </c>
      <c r="AB38" s="58"/>
      <c r="AC38" s="58"/>
      <c r="AD38" s="58"/>
      <c r="AE38" s="58"/>
      <c r="AF38" s="58"/>
      <c r="AG38" s="58"/>
      <c r="AH38" s="58"/>
      <c r="AI38" s="58"/>
    </row>
    <row r="39" spans="1:35" s="71" customFormat="1" x14ac:dyDescent="0.25">
      <c r="A39" s="13" t="str">
        <f>K8</f>
        <v>11b</v>
      </c>
      <c r="B39" s="15">
        <v>110</v>
      </c>
      <c r="C39" s="76">
        <f t="shared" si="6"/>
        <v>140.53049999999999</v>
      </c>
      <c r="D39" s="76">
        <f t="shared" si="7"/>
        <v>63.619924499999996</v>
      </c>
      <c r="E39" s="76">
        <f t="shared" si="8"/>
        <v>3.4679056500000005</v>
      </c>
      <c r="F39" s="76">
        <f t="shared" si="9"/>
        <v>18.974815200000002</v>
      </c>
      <c r="G39" s="76">
        <f t="shared" si="5"/>
        <v>0.41065199999999996</v>
      </c>
      <c r="H39" s="76">
        <f t="shared" si="5"/>
        <v>2.13741</v>
      </c>
      <c r="I39" s="76">
        <f t="shared" si="5"/>
        <v>0.64795499999999995</v>
      </c>
      <c r="J39" s="76">
        <f t="shared" si="5"/>
        <v>2.5244999999999998E-3</v>
      </c>
      <c r="K39" s="76">
        <f t="shared" si="5"/>
        <v>5.3856000000000008E-3</v>
      </c>
      <c r="L39" s="76">
        <f t="shared" si="5"/>
        <v>0.57895200000000002</v>
      </c>
      <c r="M39" s="76">
        <f t="shared" si="5"/>
        <v>0.1257201</v>
      </c>
      <c r="N39" s="76">
        <f t="shared" si="5"/>
        <v>43.084800000000001</v>
      </c>
      <c r="O39" s="76">
        <f t="shared" si="5"/>
        <v>7270.56</v>
      </c>
      <c r="P39" s="76">
        <f t="shared" si="5"/>
        <v>0</v>
      </c>
      <c r="Q39" s="76">
        <f t="shared" si="10"/>
        <v>216.26549999999997</v>
      </c>
      <c r="R39" s="76">
        <f t="shared" si="11"/>
        <v>0</v>
      </c>
      <c r="S39" s="76">
        <f t="shared" si="11"/>
        <v>0.16156799999999999</v>
      </c>
      <c r="T39" s="76">
        <f t="shared" si="11"/>
        <v>0</v>
      </c>
      <c r="U39" s="76">
        <f t="shared" si="11"/>
        <v>0</v>
      </c>
      <c r="AB39" s="58"/>
      <c r="AC39" s="58"/>
      <c r="AD39" s="58"/>
      <c r="AE39" s="58"/>
      <c r="AF39" s="58"/>
      <c r="AG39" s="58"/>
      <c r="AH39" s="58"/>
      <c r="AI39" s="58"/>
    </row>
    <row r="40" spans="1:35" s="71" customFormat="1" x14ac:dyDescent="0.25">
      <c r="A40" s="13">
        <f>L8</f>
        <v>12</v>
      </c>
      <c r="B40" s="15">
        <v>110</v>
      </c>
      <c r="C40" s="76">
        <f t="shared" si="6"/>
        <v>140.53049999999999</v>
      </c>
      <c r="D40" s="76">
        <f t="shared" si="7"/>
        <v>63.619924499999996</v>
      </c>
      <c r="E40" s="76">
        <f t="shared" si="8"/>
        <v>3.4679056500000005</v>
      </c>
      <c r="F40" s="76">
        <f t="shared" si="9"/>
        <v>18.974815200000002</v>
      </c>
      <c r="G40" s="76">
        <f t="shared" si="5"/>
        <v>0.41065199999999996</v>
      </c>
      <c r="H40" s="76">
        <f t="shared" si="5"/>
        <v>2.13741</v>
      </c>
      <c r="I40" s="76">
        <f t="shared" si="5"/>
        <v>0.64795499999999995</v>
      </c>
      <c r="J40" s="76">
        <f t="shared" si="5"/>
        <v>2.5244999999999998E-3</v>
      </c>
      <c r="K40" s="76">
        <f t="shared" si="5"/>
        <v>5.3856000000000008E-3</v>
      </c>
      <c r="L40" s="76">
        <f t="shared" si="5"/>
        <v>0.57895200000000002</v>
      </c>
      <c r="M40" s="76">
        <f t="shared" si="5"/>
        <v>0.1257201</v>
      </c>
      <c r="N40" s="76">
        <f t="shared" si="5"/>
        <v>43.084800000000001</v>
      </c>
      <c r="O40" s="76">
        <f t="shared" si="5"/>
        <v>7270.56</v>
      </c>
      <c r="P40" s="76">
        <f t="shared" si="5"/>
        <v>0</v>
      </c>
      <c r="Q40" s="76">
        <f t="shared" si="10"/>
        <v>216.26549999999997</v>
      </c>
      <c r="R40" s="76">
        <f t="shared" si="11"/>
        <v>0</v>
      </c>
      <c r="S40" s="76">
        <f t="shared" si="11"/>
        <v>0.16156799999999999</v>
      </c>
      <c r="T40" s="76">
        <f t="shared" si="11"/>
        <v>0</v>
      </c>
      <c r="U40" s="76">
        <f t="shared" si="11"/>
        <v>0</v>
      </c>
      <c r="AB40" s="58"/>
      <c r="AC40" s="58"/>
      <c r="AD40" s="58"/>
      <c r="AE40" s="58"/>
      <c r="AF40" s="58"/>
      <c r="AG40" s="58"/>
      <c r="AH40" s="58"/>
      <c r="AI40" s="58"/>
    </row>
    <row r="41" spans="1:35" s="71" customFormat="1" x14ac:dyDescent="0.25">
      <c r="A41" s="13">
        <f>M8</f>
        <v>13</v>
      </c>
      <c r="B41" s="15">
        <v>110</v>
      </c>
      <c r="C41" s="76">
        <f t="shared" si="6"/>
        <v>140.53049999999999</v>
      </c>
      <c r="D41" s="76">
        <f t="shared" si="7"/>
        <v>63.619924499999996</v>
      </c>
      <c r="E41" s="76">
        <f t="shared" si="8"/>
        <v>3.4679056500000005</v>
      </c>
      <c r="F41" s="76">
        <f t="shared" si="9"/>
        <v>18.974815200000002</v>
      </c>
      <c r="G41" s="76">
        <f t="shared" si="5"/>
        <v>0.41065199999999996</v>
      </c>
      <c r="H41" s="76">
        <f t="shared" si="5"/>
        <v>2.13741</v>
      </c>
      <c r="I41" s="76">
        <f t="shared" si="5"/>
        <v>0.64795499999999995</v>
      </c>
      <c r="J41" s="76">
        <f t="shared" si="5"/>
        <v>2.5244999999999998E-3</v>
      </c>
      <c r="K41" s="76">
        <f t="shared" si="5"/>
        <v>5.3856000000000008E-3</v>
      </c>
      <c r="L41" s="76">
        <f t="shared" si="5"/>
        <v>0.57895200000000002</v>
      </c>
      <c r="M41" s="76">
        <f t="shared" si="5"/>
        <v>0.1257201</v>
      </c>
      <c r="N41" s="76">
        <f t="shared" si="5"/>
        <v>43.084800000000001</v>
      </c>
      <c r="O41" s="76">
        <f t="shared" si="5"/>
        <v>7270.56</v>
      </c>
      <c r="P41" s="76">
        <f t="shared" si="5"/>
        <v>0</v>
      </c>
      <c r="Q41" s="76">
        <f t="shared" si="10"/>
        <v>216.26549999999997</v>
      </c>
      <c r="R41" s="76">
        <f t="shared" si="11"/>
        <v>0</v>
      </c>
      <c r="S41" s="76">
        <f t="shared" si="11"/>
        <v>0.16156799999999999</v>
      </c>
      <c r="T41" s="76">
        <f t="shared" si="11"/>
        <v>0</v>
      </c>
      <c r="U41" s="76">
        <f t="shared" si="11"/>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2"/>
        <v>0</v>
      </c>
      <c r="H50" s="96">
        <f t="shared" si="12"/>
        <v>0</v>
      </c>
      <c r="I50" s="96">
        <f t="shared" si="12"/>
        <v>0</v>
      </c>
      <c r="J50" s="96">
        <f t="shared" si="12"/>
        <v>0</v>
      </c>
      <c r="K50" s="96">
        <f t="shared" si="12"/>
        <v>0</v>
      </c>
      <c r="L50" s="96">
        <f t="shared" si="12"/>
        <v>0</v>
      </c>
      <c r="M50" s="96">
        <f t="shared" si="12"/>
        <v>0</v>
      </c>
      <c r="N50" s="96">
        <f t="shared" si="12"/>
        <v>0</v>
      </c>
      <c r="O50" s="96">
        <f t="shared" si="12"/>
        <v>0</v>
      </c>
      <c r="P50" s="96">
        <f t="shared" si="12"/>
        <v>0</v>
      </c>
      <c r="Q50" s="96">
        <f t="shared" si="10"/>
        <v>0</v>
      </c>
      <c r="R50" s="96">
        <f t="shared" si="11"/>
        <v>0</v>
      </c>
      <c r="S50" s="96">
        <f t="shared" si="11"/>
        <v>0</v>
      </c>
      <c r="T50" s="96">
        <f t="shared" si="11"/>
        <v>0</v>
      </c>
      <c r="U50" s="96">
        <f t="shared" si="11"/>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09" t="s">
        <v>133</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f>VLOOKUP(L$14,Table245810[],5,FALSE)</f>
        <v>6.2</v>
      </c>
      <c r="L59" s="75">
        <f>VLOOKUP(M$14,Table245810[],5,FALSE)</f>
        <v>6.2</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110</v>
      </c>
      <c r="C62" s="76">
        <f>B32</f>
        <v>110</v>
      </c>
      <c r="D62" s="76">
        <f>B33</f>
        <v>110</v>
      </c>
      <c r="E62" s="76">
        <f>B34</f>
        <v>110</v>
      </c>
      <c r="F62" s="76">
        <f>B35</f>
        <v>110</v>
      </c>
      <c r="G62" s="76">
        <f>B36</f>
        <v>110</v>
      </c>
      <c r="H62" s="76">
        <f>B37</f>
        <v>110</v>
      </c>
      <c r="I62" s="76">
        <f>B38</f>
        <v>110</v>
      </c>
      <c r="J62" s="76">
        <f>B39</f>
        <v>110</v>
      </c>
      <c r="K62" s="76">
        <f>B40</f>
        <v>110</v>
      </c>
      <c r="L62" s="76">
        <f>B41</f>
        <v>110</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2xMp4uQoQViWrxglECPSHPcPMAIYwSFeD7gr02W6fbeK22Y8TI0KUkEd1h7UaR/p23e1WOe1xAX8XXXVy/JdKA==" saltValue="0u/gJRqoP1syOrVAkf1Cz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2" operator="equal">
      <formula>"DECREASE"</formula>
    </cfRule>
    <cfRule type="cellIs" dxfId="82" priority="33" operator="equal">
      <formula>"INCREASE"</formula>
    </cfRule>
  </conditionalFormatting>
  <conditionalFormatting sqref="B62:U66 B31:B50">
    <cfRule type="cellIs" dxfId="81" priority="31" operator="greaterThan">
      <formula>$B$51</formula>
    </cfRule>
  </conditionalFormatting>
  <conditionalFormatting sqref="C31:C50">
    <cfRule type="cellIs" dxfId="80" priority="30" operator="greaterThan">
      <formula>$C$51</formula>
    </cfRule>
  </conditionalFormatting>
  <conditionalFormatting sqref="C18:V18">
    <cfRule type="cellIs" dxfId="79" priority="29" operator="equal">
      <formula>0</formula>
    </cfRule>
  </conditionalFormatting>
  <conditionalFormatting sqref="C17:V17">
    <cfRule type="cellIs" dxfId="78" priority="28" operator="equal">
      <formula>0</formula>
    </cfRule>
  </conditionalFormatting>
  <conditionalFormatting sqref="C19:V19">
    <cfRule type="cellIs" dxfId="77" priority="27" operator="equal">
      <formula>0</formula>
    </cfRule>
  </conditionalFormatting>
  <conditionalFormatting sqref="G31:G50">
    <cfRule type="cellIs" dxfId="76" priority="26" operator="greaterThan">
      <formula>$G$51</formula>
    </cfRule>
  </conditionalFormatting>
  <conditionalFormatting sqref="H31:H50">
    <cfRule type="cellIs" dxfId="75" priority="25" operator="greaterThan">
      <formula>$H$51</formula>
    </cfRule>
  </conditionalFormatting>
  <conditionalFormatting sqref="I31:I50">
    <cfRule type="cellIs" dxfId="74" priority="24" operator="greaterThan">
      <formula>$I$51</formula>
    </cfRule>
  </conditionalFormatting>
  <conditionalFormatting sqref="K31:K50">
    <cfRule type="cellIs" dxfId="73" priority="23" operator="greaterThan">
      <formula>$K$51</formula>
    </cfRule>
  </conditionalFormatting>
  <conditionalFormatting sqref="L31:L50">
    <cfRule type="cellIs" dxfId="72" priority="22" operator="greaterThan">
      <formula>$L$51</formula>
    </cfRule>
  </conditionalFormatting>
  <conditionalFormatting sqref="M31:M50">
    <cfRule type="cellIs" dxfId="71" priority="21" operator="greaterThan">
      <formula>$M$51</formula>
    </cfRule>
  </conditionalFormatting>
  <conditionalFormatting sqref="P31:P50">
    <cfRule type="cellIs" dxfId="70" priority="20" operator="greaterThan">
      <formula>$P$51</formula>
    </cfRule>
  </conditionalFormatting>
  <conditionalFormatting sqref="R31:R50">
    <cfRule type="cellIs" dxfId="69" priority="19" operator="greaterThan">
      <formula>$R$51</formula>
    </cfRule>
  </conditionalFormatting>
  <conditionalFormatting sqref="S31:S50">
    <cfRule type="cellIs" dxfId="68" priority="18" operator="greaterThan">
      <formula>$S$51</formula>
    </cfRule>
  </conditionalFormatting>
  <conditionalFormatting sqref="T31:T50">
    <cfRule type="cellIs" dxfId="67" priority="17" operator="greaterThan">
      <formula>$T$51</formula>
    </cfRule>
  </conditionalFormatting>
  <conditionalFormatting sqref="U31:U50">
    <cfRule type="cellIs" dxfId="66" priority="16" operator="greaterThan">
      <formula>$U$51</formula>
    </cfRule>
  </conditionalFormatting>
  <conditionalFormatting sqref="C22:V22">
    <cfRule type="cellIs" dxfId="65" priority="15" operator="equal">
      <formula>0</formula>
    </cfRule>
  </conditionalFormatting>
  <conditionalFormatting sqref="C24:V24">
    <cfRule type="cellIs" dxfId="64" priority="13" operator="equal">
      <formula>"DECREASE"</formula>
    </cfRule>
    <cfRule type="cellIs" dxfId="63" priority="14" operator="equal">
      <formula>"INCREASE"</formula>
    </cfRule>
  </conditionalFormatting>
  <conditionalFormatting sqref="C23:V23">
    <cfRule type="cellIs" dxfId="62" priority="12" operator="equal">
      <formula>0</formula>
    </cfRule>
  </conditionalFormatting>
  <conditionalFormatting sqref="I1">
    <cfRule type="cellIs" dxfId="61" priority="11" operator="lessThan">
      <formula>5</formula>
    </cfRule>
  </conditionalFormatting>
  <conditionalFormatting sqref="C21:V21">
    <cfRule type="cellIs" dxfId="60" priority="8" operator="equal">
      <formula>0</formula>
    </cfRule>
  </conditionalFormatting>
  <conditionalFormatting sqref="B66:U66">
    <cfRule type="cellIs" dxfId="59" priority="6" operator="equal">
      <formula>"UNDER"</formula>
    </cfRule>
    <cfRule type="cellIs" dxfId="58" priority="7" operator="equal">
      <formula>"OVER"</formula>
    </cfRule>
  </conditionalFormatting>
  <conditionalFormatting sqref="I2">
    <cfRule type="cellIs" dxfId="57" priority="5" operator="greaterThan">
      <formula>5000.1</formula>
    </cfRule>
  </conditionalFormatting>
  <conditionalFormatting sqref="I3">
    <cfRule type="cellIs" dxfId="56" priority="4" operator="greaterThan">
      <formula>4.1</formula>
    </cfRule>
  </conditionalFormatting>
  <conditionalFormatting sqref="J31:J50">
    <cfRule type="cellIs" dxfId="55" priority="3"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E27" sqref="E2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'DCWW ALWEN'!C1:D1</f>
        <v>PAN-021010</v>
      </c>
      <c r="D1" s="142"/>
      <c r="E1" s="92" t="s">
        <v>45</v>
      </c>
      <c r="F1" s="38">
        <f>'DCWW ALWEN'!F1</f>
        <v>49.8</v>
      </c>
      <c r="G1" s="124" t="s">
        <v>43</v>
      </c>
      <c r="H1" s="125"/>
      <c r="I1" s="95">
        <v>6.8</v>
      </c>
      <c r="J1" s="128" t="s">
        <v>154</v>
      </c>
      <c r="K1" s="128"/>
      <c r="L1" s="95">
        <v>197</v>
      </c>
      <c r="AB1" s="18"/>
      <c r="AC1" s="18"/>
      <c r="AD1" s="29" t="s">
        <v>127</v>
      </c>
      <c r="AE1" s="17"/>
      <c r="AF1" s="17"/>
      <c r="AG1" s="18"/>
      <c r="AH1" s="18"/>
      <c r="AI1" s="39" t="s">
        <v>79</v>
      </c>
      <c r="AJ1" s="40" t="s">
        <v>94</v>
      </c>
      <c r="AK1" s="41" t="s">
        <v>95</v>
      </c>
      <c r="AL1" s="42" t="s">
        <v>126</v>
      </c>
      <c r="AM1" s="42" t="s">
        <v>132</v>
      </c>
      <c r="AN1" s="42" t="s">
        <v>112</v>
      </c>
    </row>
    <row r="2" spans="1:41" x14ac:dyDescent="0.2">
      <c r="A2" s="128" t="s">
        <v>87</v>
      </c>
      <c r="B2" s="128"/>
      <c r="C2" s="143" t="str">
        <f>'DCWW ALWEN'!C2:D2</f>
        <v>EPR/ GP3792SK</v>
      </c>
      <c r="D2" s="144"/>
      <c r="E2" s="92" t="s">
        <v>109</v>
      </c>
      <c r="F2" s="116" t="s">
        <v>164</v>
      </c>
      <c r="G2" s="126" t="s">
        <v>110</v>
      </c>
      <c r="H2" s="127"/>
      <c r="I2" s="95"/>
      <c r="J2" s="128" t="s">
        <v>155</v>
      </c>
      <c r="K2" s="128"/>
      <c r="L2" s="95">
        <v>9350</v>
      </c>
      <c r="AB2" s="29" t="s">
        <v>56</v>
      </c>
      <c r="AC2" s="17"/>
      <c r="AD2" s="29" t="s">
        <v>70</v>
      </c>
      <c r="AE2" s="17"/>
      <c r="AF2" s="17"/>
      <c r="AG2" s="43" t="s">
        <v>76</v>
      </c>
      <c r="AH2" s="18"/>
      <c r="AI2" s="44" t="s">
        <v>127</v>
      </c>
      <c r="AJ2" s="45">
        <v>0</v>
      </c>
      <c r="AK2" s="46">
        <v>0</v>
      </c>
      <c r="AL2" s="10">
        <v>0</v>
      </c>
      <c r="AM2" s="11">
        <v>0</v>
      </c>
      <c r="AN2" s="11">
        <v>0</v>
      </c>
    </row>
    <row r="3" spans="1:41" x14ac:dyDescent="0.2">
      <c r="A3" s="124" t="s">
        <v>42</v>
      </c>
      <c r="B3" s="125"/>
      <c r="C3" s="143" t="str">
        <f>'DCWW ALWEN'!C3:D3</f>
        <v>ByProduct recovery LIMITED.</v>
      </c>
      <c r="D3" s="144"/>
      <c r="E3" s="92" t="s">
        <v>108</v>
      </c>
      <c r="F3" s="30" t="s">
        <v>76</v>
      </c>
      <c r="G3" s="124" t="s">
        <v>111</v>
      </c>
      <c r="H3" s="125"/>
      <c r="I3" s="95"/>
      <c r="J3" s="124" t="s">
        <v>156</v>
      </c>
      <c r="K3" s="125"/>
      <c r="L3" s="95">
        <f>(L1/L2)*100</f>
        <v>2.106951871657754</v>
      </c>
      <c r="AB3" s="29" t="s">
        <v>57</v>
      </c>
      <c r="AC3" s="17"/>
      <c r="AD3" s="29" t="s">
        <v>71</v>
      </c>
      <c r="AE3" s="17"/>
      <c r="AF3" s="17"/>
      <c r="AG3" s="43" t="s">
        <v>77</v>
      </c>
      <c r="AH3" s="18"/>
      <c r="AI3" s="47" t="s">
        <v>114</v>
      </c>
      <c r="AJ3" s="48">
        <v>1.7</v>
      </c>
      <c r="AK3" s="49">
        <v>6</v>
      </c>
      <c r="AL3" s="50">
        <v>1</v>
      </c>
      <c r="AM3" s="11">
        <v>6.2</v>
      </c>
      <c r="AN3" s="11" t="s">
        <v>113</v>
      </c>
    </row>
    <row r="4" spans="1:41" ht="51" x14ac:dyDescent="0.2">
      <c r="A4" s="128" t="s">
        <v>0</v>
      </c>
      <c r="B4" s="128"/>
      <c r="C4" s="141" t="str">
        <f>'DCWW ALWEN'!C4:D4</f>
        <v>Meas Truan Farm ,Llanelidan, LL15 2RN</v>
      </c>
      <c r="D4" s="142"/>
      <c r="E4" s="93" t="s">
        <v>1</v>
      </c>
      <c r="F4" s="117" t="s">
        <v>165</v>
      </c>
      <c r="G4" s="124"/>
      <c r="H4" s="125"/>
      <c r="I4" s="38"/>
      <c r="J4" s="124"/>
      <c r="K4" s="125"/>
      <c r="L4" s="95"/>
      <c r="AB4" s="29" t="s">
        <v>52</v>
      </c>
      <c r="AC4" s="17"/>
      <c r="AD4" s="51" t="s">
        <v>72</v>
      </c>
      <c r="AE4" s="17"/>
      <c r="AF4" s="17"/>
      <c r="AG4" s="43" t="s">
        <v>78</v>
      </c>
      <c r="AH4" s="18"/>
      <c r="AI4" s="52" t="s">
        <v>125</v>
      </c>
      <c r="AJ4" s="53">
        <v>7</v>
      </c>
      <c r="AK4" s="54">
        <v>10.5</v>
      </c>
      <c r="AL4" s="11">
        <v>2</v>
      </c>
      <c r="AM4" s="11">
        <v>6.7</v>
      </c>
      <c r="AN4" s="11" t="s">
        <v>136</v>
      </c>
    </row>
    <row r="5" spans="1:41" x14ac:dyDescent="0.2">
      <c r="A5" s="128" t="s">
        <v>47</v>
      </c>
      <c r="B5" s="128"/>
      <c r="C5" s="141" t="str">
        <f>'DCWW ALWEN'!C5:D5</f>
        <v>Owen Clee</v>
      </c>
      <c r="D5" s="142"/>
      <c r="E5" s="92"/>
      <c r="F5" s="38"/>
      <c r="G5" s="124"/>
      <c r="H5" s="125"/>
      <c r="I5" s="38"/>
      <c r="J5" s="124"/>
      <c r="K5" s="125"/>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7"/>
    </row>
    <row r="8" spans="1:41" x14ac:dyDescent="0.2">
      <c r="A8" s="128" t="s">
        <v>2</v>
      </c>
      <c r="B8" s="128"/>
      <c r="C8" s="59">
        <f>'DCWW ALWEN'!C8</f>
        <v>2</v>
      </c>
      <c r="D8" s="59">
        <f>'DCWW ALWEN'!D8</f>
        <v>3</v>
      </c>
      <c r="E8" s="59">
        <f>'DCWW ALWEN'!E8</f>
        <v>5</v>
      </c>
      <c r="F8" s="59">
        <f>'DCWW ALWEN'!F8</f>
        <v>6</v>
      </c>
      <c r="G8" s="59">
        <f>'DCWW ALWEN'!G8</f>
        <v>7</v>
      </c>
      <c r="H8" s="59">
        <f>'DCWW ALWEN'!H8</f>
        <v>8</v>
      </c>
      <c r="I8" s="59">
        <f>'DCWW ALWEN'!I8</f>
        <v>10</v>
      </c>
      <c r="J8" s="59" t="str">
        <f>'DCWW ALWEN'!J8</f>
        <v>11a</v>
      </c>
      <c r="K8" s="59" t="str">
        <f>'DCWW ALWEN'!K8</f>
        <v>11b</v>
      </c>
      <c r="L8" s="59">
        <f>'DCWW ALWEN'!L8</f>
        <v>12</v>
      </c>
      <c r="M8" s="59">
        <f>'DCWW ALWEN'!M8</f>
        <v>13</v>
      </c>
      <c r="N8" s="59">
        <f>'DCWW ALWEN'!N8</f>
        <v>0</v>
      </c>
      <c r="O8" s="59">
        <f>'DCWW ALWEN'!O8</f>
        <v>0</v>
      </c>
      <c r="P8" s="59">
        <f>'DCWW ALWEN'!P8</f>
        <v>0</v>
      </c>
      <c r="Q8" s="59">
        <f>'DCWW ALWEN'!Q8</f>
        <v>0</v>
      </c>
      <c r="R8" s="59">
        <f>'DCWW ALWEN'!R8</f>
        <v>0</v>
      </c>
      <c r="S8" s="59">
        <f>'DCWW ALWEN'!S8</f>
        <v>0</v>
      </c>
      <c r="T8" s="59">
        <f>'DCWW ALWEN'!T8</f>
        <v>0</v>
      </c>
      <c r="U8" s="59">
        <f>'DCWW ALWEN'!U8</f>
        <v>0</v>
      </c>
      <c r="V8" s="59">
        <f>'DCWW ALWEN'!V8</f>
        <v>0</v>
      </c>
      <c r="AB8" s="60"/>
      <c r="AC8" s="60"/>
      <c r="AD8" s="18"/>
      <c r="AE8" s="17" t="s">
        <v>140</v>
      </c>
      <c r="AF8" s="17"/>
      <c r="AG8" s="18"/>
      <c r="AH8" s="18"/>
      <c r="AI8" s="52" t="s">
        <v>105</v>
      </c>
      <c r="AJ8" s="61">
        <v>1.4</v>
      </c>
      <c r="AK8" s="54">
        <v>4.4000000000000004</v>
      </c>
      <c r="AL8" s="11">
        <v>6</v>
      </c>
      <c r="AM8" s="11">
        <v>6.7</v>
      </c>
      <c r="AN8" s="11" t="s">
        <v>136</v>
      </c>
      <c r="AO8" s="78"/>
    </row>
    <row r="9" spans="1:41" x14ac:dyDescent="0.2">
      <c r="A9" s="128" t="s">
        <v>3</v>
      </c>
      <c r="B9" s="128"/>
      <c r="C9" s="59" t="str">
        <f>'DCWW ALWEN'!C9</f>
        <v>Moderate</v>
      </c>
      <c r="D9" s="59" t="str">
        <f>'DCWW ALWEN'!D9</f>
        <v>Moderate</v>
      </c>
      <c r="E9" s="59" t="str">
        <f>'DCWW ALWEN'!E9</f>
        <v>Moderate</v>
      </c>
      <c r="F9" s="59" t="str">
        <f>'DCWW ALWEN'!F9</f>
        <v>Moderate</v>
      </c>
      <c r="G9" s="59" t="str">
        <f>'DCWW ALWEN'!G9</f>
        <v>Moderate</v>
      </c>
      <c r="H9" s="59" t="str">
        <f>'DCWW ALWEN'!H9</f>
        <v>Moderate</v>
      </c>
      <c r="I9" s="59" t="str">
        <f>'DCWW ALWEN'!I9</f>
        <v>Moderate</v>
      </c>
      <c r="J9" s="59" t="str">
        <f>'DCWW ALWEN'!J9</f>
        <v>Moderate</v>
      </c>
      <c r="K9" s="59" t="str">
        <f>'DCWW ALWEN'!K9</f>
        <v>Moderate</v>
      </c>
      <c r="L9" s="59" t="str">
        <f>'DCWW ALWEN'!L9</f>
        <v>Moderate</v>
      </c>
      <c r="M9" s="59" t="str">
        <f>'DCWW ALWEN'!M9</f>
        <v>Moderate</v>
      </c>
      <c r="N9" s="59">
        <f>'DCWW ALWEN'!N9</f>
        <v>0</v>
      </c>
      <c r="O9" s="59">
        <f>'DCWW ALWEN'!O9</f>
        <v>0</v>
      </c>
      <c r="P9" s="59">
        <f>'DCWW ALWEN'!P9</f>
        <v>0</v>
      </c>
      <c r="Q9" s="59">
        <f>'DCWW ALWEN'!Q9</f>
        <v>0</v>
      </c>
      <c r="R9" s="59">
        <f>'DCWW ALWEN'!R9</f>
        <v>0</v>
      </c>
      <c r="S9" s="59">
        <f>'DCWW ALWEN'!S9</f>
        <v>0</v>
      </c>
      <c r="T9" s="59">
        <f>'DCWW ALWEN'!T9</f>
        <v>0</v>
      </c>
      <c r="U9" s="59">
        <f>'DCWW ALWEN'!U9</f>
        <v>0</v>
      </c>
      <c r="V9" s="59">
        <f>'DCWW ALWEN'!V9</f>
        <v>0</v>
      </c>
      <c r="AB9" s="17"/>
      <c r="AC9" s="17"/>
      <c r="AD9" s="29" t="s">
        <v>138</v>
      </c>
      <c r="AE9" s="29">
        <v>4.5</v>
      </c>
      <c r="AF9" s="17"/>
      <c r="AG9" s="18"/>
      <c r="AH9" s="18"/>
      <c r="AI9" s="62" t="s">
        <v>103</v>
      </c>
      <c r="AJ9" s="63">
        <v>0.7</v>
      </c>
      <c r="AK9" s="64">
        <v>4</v>
      </c>
      <c r="AL9" s="28">
        <v>7</v>
      </c>
      <c r="AM9" s="11">
        <v>6.7</v>
      </c>
      <c r="AN9" s="11" t="s">
        <v>136</v>
      </c>
      <c r="AO9" s="97"/>
    </row>
    <row r="10" spans="1:41" x14ac:dyDescent="0.2">
      <c r="A10" s="128" t="s">
        <v>4</v>
      </c>
      <c r="B10" s="128"/>
      <c r="C10" s="59">
        <f>'DCWW ALWEN'!C10</f>
        <v>6.5</v>
      </c>
      <c r="D10" s="59">
        <f>'DCWW ALWEN'!D10</f>
        <v>6.9</v>
      </c>
      <c r="E10" s="59">
        <f>'DCWW ALWEN'!E10</f>
        <v>7</v>
      </c>
      <c r="F10" s="59">
        <f>'DCWW ALWEN'!F10</f>
        <v>6.8</v>
      </c>
      <c r="G10" s="59">
        <f>'DCWW ALWEN'!G10</f>
        <v>6.9</v>
      </c>
      <c r="H10" s="59">
        <f>'DCWW ALWEN'!H10</f>
        <v>6.8</v>
      </c>
      <c r="I10" s="59">
        <f>'DCWW ALWEN'!I10</f>
        <v>7.3</v>
      </c>
      <c r="J10" s="59">
        <f>'DCWW ALWEN'!J10</f>
        <v>7.1</v>
      </c>
      <c r="K10" s="59">
        <f>'DCWW ALWEN'!K10</f>
        <v>7.4</v>
      </c>
      <c r="L10" s="59">
        <f>'DCWW ALWEN'!L10</f>
        <v>7.2</v>
      </c>
      <c r="M10" s="59">
        <f>'DCWW ALWEN'!M10</f>
        <v>7.1</v>
      </c>
      <c r="N10" s="59">
        <f>'DCWW ALWEN'!N10</f>
        <v>0</v>
      </c>
      <c r="O10" s="59">
        <f>'DCWW ALWEN'!O10</f>
        <v>0</v>
      </c>
      <c r="P10" s="59">
        <f>'DCWW ALWEN'!P10</f>
        <v>0</v>
      </c>
      <c r="Q10" s="59">
        <f>'DCWW ALWEN'!Q10</f>
        <v>0</v>
      </c>
      <c r="R10" s="59">
        <f>'DCWW ALWEN'!R10</f>
        <v>0</v>
      </c>
      <c r="S10" s="59">
        <f>'DCWW ALWEN'!S10</f>
        <v>0</v>
      </c>
      <c r="T10" s="59">
        <f>'DCWW ALWEN'!T10</f>
        <v>0</v>
      </c>
      <c r="U10" s="59">
        <f>'DCWW ALWEN'!U10</f>
        <v>0</v>
      </c>
      <c r="V10" s="59">
        <f>'DCWW ALWEN'!V10</f>
        <v>0</v>
      </c>
      <c r="AB10" s="17"/>
      <c r="AC10" s="17"/>
      <c r="AD10" s="29" t="s">
        <v>141</v>
      </c>
      <c r="AE10" s="29">
        <v>5</v>
      </c>
      <c r="AF10" s="17"/>
      <c r="AG10" s="18"/>
      <c r="AH10" s="18"/>
      <c r="AI10" s="52" t="s">
        <v>97</v>
      </c>
      <c r="AJ10" s="53">
        <v>9</v>
      </c>
      <c r="AK10" s="54">
        <v>16.5</v>
      </c>
      <c r="AL10" s="11">
        <v>8</v>
      </c>
      <c r="AM10" s="11">
        <v>6.7</v>
      </c>
      <c r="AN10" s="11" t="s">
        <v>136</v>
      </c>
    </row>
    <row r="11" spans="1:41" x14ac:dyDescent="0.2">
      <c r="A11" s="128" t="s">
        <v>5</v>
      </c>
      <c r="B11" s="128"/>
      <c r="C11" s="59">
        <f>'DCWW ALWEN'!C11</f>
        <v>5</v>
      </c>
      <c r="D11" s="59">
        <f>'DCWW ALWEN'!D11</f>
        <v>4</v>
      </c>
      <c r="E11" s="59">
        <f>'DCWW ALWEN'!E11</f>
        <v>4</v>
      </c>
      <c r="F11" s="59">
        <f>'DCWW ALWEN'!F11</f>
        <v>2</v>
      </c>
      <c r="G11" s="59">
        <f>'DCWW ALWEN'!G11</f>
        <v>1</v>
      </c>
      <c r="H11" s="59">
        <f>'DCWW ALWEN'!H11</f>
        <v>3</v>
      </c>
      <c r="I11" s="59">
        <f>'DCWW ALWEN'!I11</f>
        <v>4</v>
      </c>
      <c r="J11" s="59">
        <f>'DCWW ALWEN'!J11</f>
        <v>4</v>
      </c>
      <c r="K11" s="59">
        <f>'DCWW ALWEN'!K11</f>
        <v>4</v>
      </c>
      <c r="L11" s="59">
        <f>'DCWW ALWEN'!L11</f>
        <v>3</v>
      </c>
      <c r="M11" s="59">
        <f>'DCWW ALWEN'!M11</f>
        <v>2</v>
      </c>
      <c r="N11" s="59">
        <f>'DCWW ALWEN'!N11</f>
        <v>0</v>
      </c>
      <c r="O11" s="59">
        <f>'DCWW ALWEN'!O11</f>
        <v>0</v>
      </c>
      <c r="P11" s="59">
        <f>'DCWW ALWEN'!P11</f>
        <v>0</v>
      </c>
      <c r="Q11" s="59">
        <f>'DCWW ALWEN'!Q11</f>
        <v>0</v>
      </c>
      <c r="R11" s="59">
        <f>'DCWW ALWEN'!R11</f>
        <v>0</v>
      </c>
      <c r="S11" s="59">
        <f>'DCWW ALWEN'!S11</f>
        <v>0</v>
      </c>
      <c r="T11" s="59">
        <f>'DCWW ALWEN'!T11</f>
        <v>0</v>
      </c>
      <c r="U11" s="59">
        <f>'DCWW ALWEN'!U11</f>
        <v>0</v>
      </c>
      <c r="V11" s="59">
        <f>'DCWW ALWEN'!V11</f>
        <v>0</v>
      </c>
      <c r="AB11" s="17"/>
      <c r="AC11" s="17"/>
      <c r="AD11" s="51" t="s">
        <v>142</v>
      </c>
      <c r="AE11" s="29">
        <v>6</v>
      </c>
      <c r="AF11" s="17"/>
      <c r="AG11" s="18"/>
      <c r="AH11" s="18"/>
      <c r="AI11" s="52" t="s">
        <v>123</v>
      </c>
      <c r="AJ11" s="53">
        <v>15</v>
      </c>
      <c r="AK11" s="54">
        <v>17.5</v>
      </c>
      <c r="AL11" s="11">
        <v>9</v>
      </c>
      <c r="AM11" s="11">
        <v>7</v>
      </c>
      <c r="AN11" s="11" t="s">
        <v>136</v>
      </c>
    </row>
    <row r="12" spans="1:41" x14ac:dyDescent="0.2">
      <c r="A12" s="128" t="s">
        <v>6</v>
      </c>
      <c r="B12" s="128"/>
      <c r="C12" s="59">
        <f>'DCWW ALWEN'!C12</f>
        <v>3</v>
      </c>
      <c r="D12" s="59">
        <f>'DCWW ALWEN'!D12</f>
        <v>3</v>
      </c>
      <c r="E12" s="59">
        <f>'DCWW ALWEN'!E12</f>
        <v>3</v>
      </c>
      <c r="F12" s="59">
        <f>'DCWW ALWEN'!F12</f>
        <v>3</v>
      </c>
      <c r="G12" s="59">
        <f>'DCWW ALWEN'!G12</f>
        <v>3</v>
      </c>
      <c r="H12" s="59">
        <f>'DCWW ALWEN'!H12</f>
        <v>1</v>
      </c>
      <c r="I12" s="59">
        <f>'DCWW ALWEN'!I12</f>
        <v>2</v>
      </c>
      <c r="J12" s="59">
        <f>'DCWW ALWEN'!J12</f>
        <v>2</v>
      </c>
      <c r="K12" s="59">
        <f>'DCWW ALWEN'!K12</f>
        <v>3</v>
      </c>
      <c r="L12" s="59">
        <f>'DCWW ALWEN'!L12</f>
        <v>3</v>
      </c>
      <c r="M12" s="59">
        <f>'DCWW ALWEN'!M12</f>
        <v>3</v>
      </c>
      <c r="N12" s="59">
        <f>'DCWW ALWEN'!N12</f>
        <v>0</v>
      </c>
      <c r="O12" s="59">
        <f>'DCWW ALWEN'!O12</f>
        <v>0</v>
      </c>
      <c r="P12" s="59">
        <f>'DCWW ALWEN'!P12</f>
        <v>0</v>
      </c>
      <c r="Q12" s="59">
        <f>'DCWW ALWEN'!Q12</f>
        <v>0</v>
      </c>
      <c r="R12" s="59">
        <f>'DCWW ALWEN'!R12</f>
        <v>0</v>
      </c>
      <c r="S12" s="59">
        <f>'DCWW ALWEN'!S12</f>
        <v>0</v>
      </c>
      <c r="T12" s="59">
        <f>'DCWW ALWEN'!T12</f>
        <v>0</v>
      </c>
      <c r="U12" s="59">
        <f>'DCWW ALWEN'!U12</f>
        <v>0</v>
      </c>
      <c r="V12" s="59">
        <f>'DCWW ALWEN'!V12</f>
        <v>0</v>
      </c>
      <c r="AB12" s="17"/>
      <c r="AC12" s="17"/>
      <c r="AD12" s="51" t="s">
        <v>143</v>
      </c>
      <c r="AE12" s="29">
        <v>7.5</v>
      </c>
      <c r="AF12" s="17"/>
      <c r="AG12" s="18"/>
      <c r="AH12" s="18"/>
      <c r="AI12" s="52" t="s">
        <v>122</v>
      </c>
      <c r="AJ12" s="53">
        <v>14</v>
      </c>
      <c r="AK12" s="54">
        <v>11</v>
      </c>
      <c r="AL12" s="11">
        <v>10</v>
      </c>
      <c r="AM12" s="11">
        <v>7</v>
      </c>
      <c r="AN12" s="11" t="s">
        <v>136</v>
      </c>
    </row>
    <row r="13" spans="1:41" x14ac:dyDescent="0.2">
      <c r="A13" s="128" t="s">
        <v>7</v>
      </c>
      <c r="B13" s="128"/>
      <c r="C13" s="59">
        <f>'DCWW ALWEN'!C13</f>
        <v>3</v>
      </c>
      <c r="D13" s="59">
        <f>'DCWW ALWEN'!D13</f>
        <v>2</v>
      </c>
      <c r="E13" s="59">
        <f>'DCWW ALWEN'!E13</f>
        <v>2</v>
      </c>
      <c r="F13" s="59">
        <f>'DCWW ALWEN'!F13</f>
        <v>1</v>
      </c>
      <c r="G13" s="59">
        <f>'DCWW ALWEN'!G13</f>
        <v>2</v>
      </c>
      <c r="H13" s="59">
        <f>'DCWW ALWEN'!H13</f>
        <v>2</v>
      </c>
      <c r="I13" s="59">
        <f>'DCWW ALWEN'!I13</f>
        <v>2</v>
      </c>
      <c r="J13" s="59">
        <f>'DCWW ALWEN'!J13</f>
        <v>2</v>
      </c>
      <c r="K13" s="59">
        <f>'DCWW ALWEN'!K13</f>
        <v>2</v>
      </c>
      <c r="L13" s="59">
        <f>'DCWW ALWEN'!L13</f>
        <v>2</v>
      </c>
      <c r="M13" s="59">
        <f>'DCWW ALWEN'!M13</f>
        <v>2</v>
      </c>
      <c r="N13" s="59">
        <f>'DCWW ALWEN'!N13</f>
        <v>0</v>
      </c>
      <c r="O13" s="59">
        <f>'DCWW ALWEN'!O13</f>
        <v>0</v>
      </c>
      <c r="P13" s="59">
        <f>'DCWW ALWEN'!P13</f>
        <v>0</v>
      </c>
      <c r="Q13" s="59">
        <f>'DCWW ALWEN'!Q13</f>
        <v>0</v>
      </c>
      <c r="R13" s="59">
        <f>'DCWW ALWEN'!R13</f>
        <v>0</v>
      </c>
      <c r="S13" s="59">
        <f>'DCWW ALWEN'!S13</f>
        <v>0</v>
      </c>
      <c r="T13" s="59">
        <f>'DCWW ALWEN'!T13</f>
        <v>0</v>
      </c>
      <c r="U13" s="59">
        <f>'DCWW ALWEN'!U13</f>
        <v>0</v>
      </c>
      <c r="V13" s="59">
        <f>'DCWW ALWEN'!V13</f>
        <v>0</v>
      </c>
      <c r="AB13" s="17"/>
      <c r="AC13" s="17"/>
      <c r="AD13" s="51" t="s">
        <v>144</v>
      </c>
      <c r="AE13" s="29">
        <v>12</v>
      </c>
      <c r="AF13" s="17"/>
      <c r="AG13" s="18"/>
      <c r="AH13" s="18"/>
      <c r="AI13" s="52" t="s">
        <v>121</v>
      </c>
      <c r="AJ13" s="53">
        <v>1.9</v>
      </c>
      <c r="AK13" s="54">
        <v>7.5</v>
      </c>
      <c r="AL13" s="11">
        <v>11</v>
      </c>
      <c r="AM13" s="11">
        <v>6.7</v>
      </c>
      <c r="AN13" s="11" t="s">
        <v>136</v>
      </c>
    </row>
    <row r="14" spans="1:41" x14ac:dyDescent="0.2">
      <c r="A14" s="137" t="s">
        <v>8</v>
      </c>
      <c r="B14" s="137"/>
      <c r="C14" s="100" t="str">
        <f>'DCWW ALWEN'!C14</f>
        <v xml:space="preserve">Grass Silage (25% DM) </v>
      </c>
      <c r="D14" s="100" t="str">
        <f>'DCWW ALWEN'!D14</f>
        <v xml:space="preserve">Grass Silage (25% DM) </v>
      </c>
      <c r="E14" s="100" t="str">
        <f>'DCWW ALWEN'!E14</f>
        <v xml:space="preserve">Grass Silage (25% DM) </v>
      </c>
      <c r="F14" s="100" t="str">
        <f>'DCWW ALWEN'!F14</f>
        <v xml:space="preserve">Grass Silage (25% DM) </v>
      </c>
      <c r="G14" s="100" t="str">
        <f>'DCWW ALWEN'!G14</f>
        <v xml:space="preserve">Grass Silage (25% DM) </v>
      </c>
      <c r="H14" s="100" t="str">
        <f>'DCWW ALWEN'!H14</f>
        <v xml:space="preserve">Grass Silage (25% DM) </v>
      </c>
      <c r="I14" s="100" t="str">
        <f>'DCWW ALWEN'!I14</f>
        <v xml:space="preserve">Grass Silage (25% DM) </v>
      </c>
      <c r="J14" s="100" t="str">
        <f>'DCWW ALWEN'!J14</f>
        <v xml:space="preserve">Grass Silage (25% DM) </v>
      </c>
      <c r="K14" s="100" t="str">
        <f>'DCWW ALWEN'!K14</f>
        <v xml:space="preserve">Grass Silage (25% DM) </v>
      </c>
      <c r="L14" s="100" t="str">
        <f>'DCWW ALWEN'!L14</f>
        <v xml:space="preserve">Grass Silage (25% DM) </v>
      </c>
      <c r="M14" s="100" t="str">
        <f>'DCWW ALWEN'!M14</f>
        <v xml:space="preserve">Grass Silage (25% DM) </v>
      </c>
      <c r="N14" s="100">
        <f>'DCWW ALWEN'!N14</f>
        <v>0</v>
      </c>
      <c r="O14" s="100">
        <f>'DCWW ALWEN'!O14</f>
        <v>0</v>
      </c>
      <c r="P14" s="100">
        <f>'DCWW ALWEN'!P14</f>
        <v>0</v>
      </c>
      <c r="Q14" s="100">
        <f>'DCWW ALWEN'!Q14</f>
        <v>0</v>
      </c>
      <c r="R14" s="100">
        <f>'DCWW ALWEN'!R14</f>
        <v>0</v>
      </c>
      <c r="S14" s="100">
        <f>'DCWW ALWEN'!S14</f>
        <v>0</v>
      </c>
      <c r="T14" s="100">
        <f>'DCWW ALWEN'!T14</f>
        <v>0</v>
      </c>
      <c r="U14" s="100">
        <f>'DCWW ALWEN'!U14</f>
        <v>0</v>
      </c>
      <c r="V14" s="100">
        <f>'DCWW ALWEN'!V14</f>
        <v>0</v>
      </c>
      <c r="AD14" s="29" t="s">
        <v>139</v>
      </c>
      <c r="AE14" s="29">
        <v>6</v>
      </c>
      <c r="AI14" s="52" t="s">
        <v>120</v>
      </c>
      <c r="AJ14" s="53">
        <v>0.8</v>
      </c>
      <c r="AK14" s="54">
        <v>1.7</v>
      </c>
      <c r="AL14" s="11">
        <v>12</v>
      </c>
      <c r="AM14" s="11">
        <v>6.7</v>
      </c>
      <c r="AN14" s="11" t="s">
        <v>136</v>
      </c>
    </row>
    <row r="15" spans="1:41" x14ac:dyDescent="0.2">
      <c r="A15" s="136" t="s">
        <v>9</v>
      </c>
      <c r="B15" s="136"/>
      <c r="C15" s="59">
        <f>'DCWW ALWEN'!C15</f>
        <v>38</v>
      </c>
      <c r="D15" s="59">
        <f>'DCWW ALWEN'!D15</f>
        <v>38</v>
      </c>
      <c r="E15" s="59">
        <f>'DCWW ALWEN'!E15</f>
        <v>38</v>
      </c>
      <c r="F15" s="59">
        <f>'DCWW ALWEN'!F15</f>
        <v>38</v>
      </c>
      <c r="G15" s="59">
        <f>'DCWW ALWEN'!G15</f>
        <v>38</v>
      </c>
      <c r="H15" s="59">
        <f>'DCWW ALWEN'!H15</f>
        <v>38</v>
      </c>
      <c r="I15" s="59">
        <f>'DCWW ALWEN'!I15</f>
        <v>38</v>
      </c>
      <c r="J15" s="59">
        <f>'DCWW ALWEN'!J15</f>
        <v>38</v>
      </c>
      <c r="K15" s="59">
        <f>'DCWW ALWEN'!K15</f>
        <v>38</v>
      </c>
      <c r="L15" s="59">
        <f>'DCWW ALWEN'!L15</f>
        <v>38</v>
      </c>
      <c r="M15" s="59">
        <f>'DCWW ALWEN'!M15</f>
        <v>38</v>
      </c>
      <c r="N15" s="59">
        <f>'DCWW ALWEN'!N15</f>
        <v>0</v>
      </c>
      <c r="O15" s="59">
        <f>'DCWW ALWEN'!O15</f>
        <v>0</v>
      </c>
      <c r="P15" s="59">
        <f>'DCWW ALWEN'!P15</f>
        <v>0</v>
      </c>
      <c r="Q15" s="59">
        <f>'DCWW ALWEN'!Q15</f>
        <v>0</v>
      </c>
      <c r="R15" s="59">
        <f>'DCWW ALWEN'!R15</f>
        <v>0</v>
      </c>
      <c r="S15" s="59">
        <f>'DCWW ALWEN'!S15</f>
        <v>0</v>
      </c>
      <c r="T15" s="59">
        <f>'DCWW ALWEN'!T15</f>
        <v>0</v>
      </c>
      <c r="U15" s="59">
        <f>'DCWW ALWEN'!U15</f>
        <v>0</v>
      </c>
      <c r="V15" s="59">
        <f>'DCWW ALWEN'!V15</f>
        <v>0</v>
      </c>
      <c r="AD15" s="29" t="s">
        <v>145</v>
      </c>
      <c r="AE15" s="29">
        <v>7</v>
      </c>
      <c r="AI15" s="52" t="s">
        <v>101</v>
      </c>
      <c r="AJ15" s="61">
        <v>1.8</v>
      </c>
      <c r="AK15" s="54">
        <v>5.4</v>
      </c>
      <c r="AL15" s="11">
        <v>13</v>
      </c>
      <c r="AM15" s="11">
        <v>6.7</v>
      </c>
      <c r="AN15" s="11" t="s">
        <v>136</v>
      </c>
    </row>
    <row r="16" spans="1:41" ht="13.5" thickBot="1" x14ac:dyDescent="0.25">
      <c r="A16" s="138" t="s">
        <v>44</v>
      </c>
      <c r="B16" s="138"/>
      <c r="C16" s="101" t="str">
        <f>'DCWW ALWEN'!C16</f>
        <v>Medium/Clay</v>
      </c>
      <c r="D16" s="101" t="str">
        <f>'DCWW ALWEN'!D16</f>
        <v>Medium/Clay</v>
      </c>
      <c r="E16" s="101" t="str">
        <f>'DCWW ALWEN'!E16</f>
        <v>Medium/Clay</v>
      </c>
      <c r="F16" s="101" t="str">
        <f>'DCWW ALWEN'!F16</f>
        <v>Medium/Clay</v>
      </c>
      <c r="G16" s="101" t="str">
        <f>'DCWW ALWEN'!G16</f>
        <v>Medium/Clay</v>
      </c>
      <c r="H16" s="101" t="str">
        <f>'DCWW ALWEN'!H16</f>
        <v>Medium/Clay</v>
      </c>
      <c r="I16" s="101" t="str">
        <f>'DCWW ALWEN'!I16</f>
        <v>Medium/Clay</v>
      </c>
      <c r="J16" s="101" t="str">
        <f>'DCWW ALWEN'!J16</f>
        <v>Medium/Clay</v>
      </c>
      <c r="K16" s="101" t="str">
        <f>'DCWW ALWEN'!K16</f>
        <v>Medium/Clay</v>
      </c>
      <c r="L16" s="101" t="str">
        <f>'DCWW ALWEN'!L16</f>
        <v>Medium/Clay</v>
      </c>
      <c r="M16" s="101" t="str">
        <f>'DCWW ALWEN'!M16</f>
        <v>Medium/Clay</v>
      </c>
      <c r="N16" s="101">
        <f>'DCWW ALWEN'!N16</f>
        <v>0</v>
      </c>
      <c r="O16" s="101">
        <f>'DCWW ALWEN'!O16</f>
        <v>0</v>
      </c>
      <c r="P16" s="101">
        <f>'DCWW ALWEN'!P16</f>
        <v>0</v>
      </c>
      <c r="Q16" s="101">
        <f>'DCWW ALWEN'!Q16</f>
        <v>0</v>
      </c>
      <c r="R16" s="101">
        <f>'DCWW ALWEN'!R16</f>
        <v>0</v>
      </c>
      <c r="S16" s="101">
        <f>'DCWW ALWEN'!S16</f>
        <v>0</v>
      </c>
      <c r="T16" s="101">
        <f>'DCWW ALWEN'!T16</f>
        <v>0</v>
      </c>
      <c r="U16" s="101">
        <f>'DCWW ALWEN'!U16</f>
        <v>0</v>
      </c>
      <c r="V16" s="101">
        <f>'DCWW ALWEN'!V16</f>
        <v>0</v>
      </c>
      <c r="AD16" s="51" t="s">
        <v>146</v>
      </c>
      <c r="AE16" s="29">
        <v>8</v>
      </c>
      <c r="AI16" s="52" t="s">
        <v>119</v>
      </c>
      <c r="AJ16" s="53">
        <v>8</v>
      </c>
      <c r="AK16" s="54">
        <v>5.5</v>
      </c>
      <c r="AL16" s="12">
        <v>14</v>
      </c>
      <c r="AM16" s="11">
        <v>6.7</v>
      </c>
      <c r="AN16" s="11" t="s">
        <v>136</v>
      </c>
    </row>
    <row r="17" spans="1:40" x14ac:dyDescent="0.2">
      <c r="A17" s="134" t="s">
        <v>69</v>
      </c>
      <c r="B17" s="135"/>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x14ac:dyDescent="0.2">
      <c r="A18" s="132" t="s">
        <v>23</v>
      </c>
      <c r="B18" s="133"/>
      <c r="C18" s="16">
        <f>$D31</f>
        <v>64.762778394999998</v>
      </c>
      <c r="D18" s="16">
        <f>$D32</f>
        <v>64.762778394999998</v>
      </c>
      <c r="E18" s="16">
        <f>$D33</f>
        <v>64.762778394999998</v>
      </c>
      <c r="F18" s="16">
        <f>$D34</f>
        <v>64.762778394999998</v>
      </c>
      <c r="G18" s="16">
        <f>$D35</f>
        <v>64.762778394999998</v>
      </c>
      <c r="H18" s="16">
        <f>$D36</f>
        <v>64.762778394999998</v>
      </c>
      <c r="I18" s="16">
        <f>$D37</f>
        <v>64.762778394999998</v>
      </c>
      <c r="J18" s="16">
        <f>$D38</f>
        <v>64.762778394999998</v>
      </c>
      <c r="K18" s="16">
        <f>$D39</f>
        <v>64.762778394999998</v>
      </c>
      <c r="L18" s="16">
        <f>$D40</f>
        <v>64.762778394999998</v>
      </c>
      <c r="M18" s="16">
        <f>$D41</f>
        <v>64.762778394999998</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x14ac:dyDescent="0.2">
      <c r="A19" s="132" t="s">
        <v>90</v>
      </c>
      <c r="B19" s="133"/>
      <c r="C19" s="16">
        <f>C18-C17</f>
        <v>0.16277839500000368</v>
      </c>
      <c r="D19" s="16">
        <f t="shared" ref="D19:V19" si="1">D18-D17</f>
        <v>0.16277839500000368</v>
      </c>
      <c r="E19" s="16">
        <f t="shared" si="1"/>
        <v>0.16277839500000368</v>
      </c>
      <c r="F19" s="16">
        <f t="shared" si="1"/>
        <v>0.16277839500000368</v>
      </c>
      <c r="G19" s="16">
        <f t="shared" si="1"/>
        <v>0.16277839500000368</v>
      </c>
      <c r="H19" s="16">
        <f t="shared" si="1"/>
        <v>0.16277839500000368</v>
      </c>
      <c r="I19" s="16">
        <f t="shared" si="1"/>
        <v>0.16277839500000368</v>
      </c>
      <c r="J19" s="16">
        <f t="shared" si="1"/>
        <v>0.16277839500000368</v>
      </c>
      <c r="K19" s="16">
        <f t="shared" si="1"/>
        <v>0.16277839500000368</v>
      </c>
      <c r="L19" s="16">
        <f t="shared" si="1"/>
        <v>0.16277839500000368</v>
      </c>
      <c r="M19" s="16">
        <f t="shared" si="1"/>
        <v>0.16277839500000368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25">
      <c r="A20" s="130" t="s">
        <v>91</v>
      </c>
      <c r="B20" s="131"/>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x14ac:dyDescent="0.2">
      <c r="A21" s="134" t="s">
        <v>88</v>
      </c>
      <c r="B21" s="135"/>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x14ac:dyDescent="0.2">
      <c r="A22" s="132" t="s">
        <v>89</v>
      </c>
      <c r="B22" s="133"/>
      <c r="C22" s="16">
        <f>$E31</f>
        <v>1.1201426950000002</v>
      </c>
      <c r="D22" s="16">
        <f>$E32</f>
        <v>1.1201426950000002</v>
      </c>
      <c r="E22" s="16">
        <f>$E33</f>
        <v>1.1201426950000002</v>
      </c>
      <c r="F22" s="16">
        <f>$E34</f>
        <v>1.1201426950000002</v>
      </c>
      <c r="G22" s="16">
        <f>$E35</f>
        <v>1.1201426950000002</v>
      </c>
      <c r="H22" s="16">
        <f>$E36</f>
        <v>1.1201426950000002</v>
      </c>
      <c r="I22" s="16">
        <f>$E37</f>
        <v>1.1201426950000002</v>
      </c>
      <c r="J22" s="16">
        <f>$E38</f>
        <v>1.1201426950000002</v>
      </c>
      <c r="K22" s="16">
        <f>$E39</f>
        <v>1.1201426950000002</v>
      </c>
      <c r="L22" s="16">
        <f>$E40</f>
        <v>1.1201426950000002</v>
      </c>
      <c r="M22" s="16">
        <f>$E41</f>
        <v>1.1201426950000002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x14ac:dyDescent="0.2">
      <c r="A23" s="132" t="s">
        <v>92</v>
      </c>
      <c r="B23" s="133"/>
      <c r="C23" s="16">
        <f>C22-C21</f>
        <v>-226.879857305</v>
      </c>
      <c r="D23" s="16">
        <f t="shared" ref="D23:V23" si="3">D22-D21</f>
        <v>-226.879857305</v>
      </c>
      <c r="E23" s="16">
        <f t="shared" si="3"/>
        <v>-226.879857305</v>
      </c>
      <c r="F23" s="16">
        <f t="shared" si="3"/>
        <v>-226.879857305</v>
      </c>
      <c r="G23" s="16">
        <f t="shared" si="3"/>
        <v>-226.879857305</v>
      </c>
      <c r="H23" s="16">
        <f t="shared" si="3"/>
        <v>-226.879857305</v>
      </c>
      <c r="I23" s="16">
        <f t="shared" si="3"/>
        <v>-226.879857305</v>
      </c>
      <c r="J23" s="16">
        <f t="shared" si="3"/>
        <v>-226.879857305</v>
      </c>
      <c r="K23" s="16">
        <f t="shared" si="3"/>
        <v>-226.879857305</v>
      </c>
      <c r="L23" s="16">
        <f t="shared" si="3"/>
        <v>-226.879857305</v>
      </c>
      <c r="M23" s="16">
        <f t="shared" si="3"/>
        <v>-226.879857305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25">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
      <c r="C25" s="56"/>
      <c r="D25" s="66"/>
      <c r="E25" s="66"/>
      <c r="F25" s="66"/>
      <c r="AI25" s="62" t="s">
        <v>118</v>
      </c>
      <c r="AJ25" s="65">
        <v>1</v>
      </c>
      <c r="AK25" s="64">
        <v>5.8</v>
      </c>
      <c r="AL25" s="28">
        <v>23</v>
      </c>
      <c r="AM25" s="11">
        <v>6.7</v>
      </c>
      <c r="AN25" s="11" t="s">
        <v>136</v>
      </c>
    </row>
    <row r="26" spans="1:40" s="10" customFormat="1" x14ac:dyDescent="0.2">
      <c r="A26" s="102"/>
      <c r="B26" s="3" t="s">
        <v>10</v>
      </c>
      <c r="C26" s="3" t="s">
        <v>75</v>
      </c>
      <c r="D26" s="103" t="s">
        <v>11</v>
      </c>
      <c r="E26" s="103" t="s">
        <v>12</v>
      </c>
      <c r="F26" s="103" t="s">
        <v>13</v>
      </c>
      <c r="G26" s="3" t="s">
        <v>14</v>
      </c>
      <c r="H26" s="103" t="s">
        <v>15</v>
      </c>
      <c r="I26" s="103" t="s">
        <v>16</v>
      </c>
      <c r="J26" s="3" t="s">
        <v>17</v>
      </c>
      <c r="K26" s="3" t="s">
        <v>18</v>
      </c>
      <c r="L26" s="3" t="s">
        <v>19</v>
      </c>
      <c r="M26" s="3" t="s">
        <v>20</v>
      </c>
      <c r="N26" s="3" t="s">
        <v>61</v>
      </c>
      <c r="O26" s="3" t="s">
        <v>62</v>
      </c>
      <c r="P26" s="103" t="s">
        <v>39</v>
      </c>
      <c r="Q26" s="103" t="s">
        <v>40</v>
      </c>
      <c r="R26" s="103" t="s">
        <v>35</v>
      </c>
      <c r="S26" s="103" t="s">
        <v>36</v>
      </c>
      <c r="T26" s="103" t="s">
        <v>37</v>
      </c>
      <c r="U26" s="103" t="s">
        <v>38</v>
      </c>
      <c r="AI26" s="67" t="s">
        <v>117</v>
      </c>
      <c r="AJ26" s="68">
        <v>0.7</v>
      </c>
      <c r="AK26" s="69">
        <v>2.4</v>
      </c>
      <c r="AL26" s="28">
        <v>24</v>
      </c>
      <c r="AM26" s="10">
        <v>6.7</v>
      </c>
      <c r="AN26" s="11" t="s">
        <v>136</v>
      </c>
    </row>
    <row r="27" spans="1:40" s="56" customFormat="1" x14ac:dyDescent="0.25">
      <c r="A27" s="104"/>
      <c r="B27" s="70" t="s">
        <v>46</v>
      </c>
      <c r="C27" s="105" t="s">
        <v>57</v>
      </c>
      <c r="D27" s="105" t="s">
        <v>57</v>
      </c>
      <c r="E27" s="105" t="s">
        <v>57</v>
      </c>
      <c r="F27" s="105" t="s">
        <v>55</v>
      </c>
      <c r="G27" s="105" t="s">
        <v>55</v>
      </c>
      <c r="H27" s="105" t="s">
        <v>55</v>
      </c>
      <c r="I27" s="105" t="s">
        <v>55</v>
      </c>
      <c r="J27" s="105" t="s">
        <v>55</v>
      </c>
      <c r="K27" s="105" t="s">
        <v>55</v>
      </c>
      <c r="L27" s="105" t="s">
        <v>55</v>
      </c>
      <c r="M27" s="105" t="s">
        <v>55</v>
      </c>
      <c r="N27" s="105" t="s">
        <v>55</v>
      </c>
      <c r="O27" s="105" t="s">
        <v>55</v>
      </c>
      <c r="P27" s="105"/>
      <c r="Q27" s="105" t="s">
        <v>55</v>
      </c>
      <c r="R27" s="105"/>
      <c r="S27" s="105" t="s">
        <v>55</v>
      </c>
      <c r="T27" s="105"/>
      <c r="U27" s="105"/>
    </row>
    <row r="28" spans="1:40" s="56" customFormat="1" x14ac:dyDescent="0.25">
      <c r="A28" s="106"/>
      <c r="B28" s="23">
        <v>3.11</v>
      </c>
      <c r="C28" s="15">
        <v>0.93500000000000005</v>
      </c>
      <c r="D28" s="15">
        <v>0.371</v>
      </c>
      <c r="E28" s="15">
        <v>1.2200000000000001E-2</v>
      </c>
      <c r="F28" s="15">
        <v>669</v>
      </c>
      <c r="G28" s="15">
        <v>76.400000000000006</v>
      </c>
      <c r="H28" s="15">
        <v>141</v>
      </c>
      <c r="I28" s="15">
        <v>4.16</v>
      </c>
      <c r="J28" s="15">
        <v>0.44</v>
      </c>
      <c r="K28" s="15">
        <v>0.64</v>
      </c>
      <c r="L28" s="15">
        <v>5.0999999999999996</v>
      </c>
      <c r="M28" s="15">
        <v>2.1800000000000002</v>
      </c>
      <c r="N28" s="15">
        <v>195000</v>
      </c>
      <c r="O28" s="15">
        <v>4570</v>
      </c>
      <c r="P28" s="15"/>
      <c r="Q28" s="15">
        <v>6720</v>
      </c>
      <c r="R28" s="15"/>
      <c r="S28" s="15">
        <v>20.6</v>
      </c>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x14ac:dyDescent="0.25">
      <c r="A31" s="13">
        <f>C8</f>
        <v>2</v>
      </c>
      <c r="B31" s="15">
        <v>245</v>
      </c>
      <c r="C31" s="76">
        <f>IF(C$27="%w/w SAR",((C$28*10)*$B31),IF(C$27="%w/w DM",(((C$28*10)*($B$28/100))*$B31),IF(C$27="kg/t SAR",(C$28*$B31),IF(C$27="kg/t DM",((C$28*($B$28/100))*$B31),IF(C$27="mg/kg SAR",((C$28*0.001)*$B31),IF(C$27="mg/kg DM",(((C$28*0.001)*($B$28/100))*$B31),0))))))</f>
        <v>71.242325000000008</v>
      </c>
      <c r="D31" s="76">
        <f>(IF(D$27="%w/w SAR",((D$28*10)*$B31),IF(D$27="%w/w DM",(((D$28*10)*($B$28/100))*$B31),IF(D$27="kg/t SAR",(D$28*$B31),IF(D$27="kg/t DM",((D$28*($B$28/100))*$B31),IF(D$27="mg/kg SAR",((D$28*0.001)*$B31),IF(D$27="mg/kg DM",(((D$28*0.001)*($B$28/100))*$B31),"0")))))))*2.291</f>
        <v>64.762778394999998</v>
      </c>
      <c r="E31" s="76">
        <f>(IF(E$27="%w/w SAR",((E$28*10)*$B31),IF(E$27="%w/w DM",(((E$28*10)*($B$28/100))*$B31),IF(E$27="kg/t SAR",(E$28*$B31),IF(E$27="kg/t DM",((E$28*($B$28/100))*$B31),IF(E$27="mg/kg SAR",((E$28*0.001)*$B31),IF(E$27="mg/kg DM",(((E$28*0.001)*($B$28/100))*$B31),"0")))))))*1.205</f>
        <v>1.1201426950000002</v>
      </c>
      <c r="F31" s="76">
        <f>(IF(F$27="%w/w SAR",((F$28*10)*$B31),IF(F$27="%w/w DM",(((F$28*10)*($B$28/100))*$B31),IF(F$27="kg/t SAR",(F$28*$B31),IF(F$27="kg/t DM",((F$28*($B$28/100))*$B31),IF(F$27="mg/kg SAR",((F$28*0.001)*$B31),IF(F$27="mg/kg DM",(((F$28*0.001)*($B$28/100))*$B31),"0")))))))*1.658</f>
        <v>8.4515646390000008</v>
      </c>
      <c r="G31" s="76">
        <f t="shared" ref="G31:P46" si="5">IF(G$27="%w/w SAR",((G$28*10)*$B31),IF(G$27="%w/w DM",(((G$28*10)*($B$28/100))*$B31),IF(G$27="kg/t SAR",(G$28*$B31),IF(G$27="kg/t DM",((G$28*($B$28/100))*$B31),IF(G$27="mg/kg SAR",((G$28*0.001)*$B31),IF(G$27="mg/kg DM",(((G$28*0.001)*($B$28/100))*$B31),0))))))</f>
        <v>0.58212980000000003</v>
      </c>
      <c r="H31" s="76">
        <f t="shared" si="5"/>
        <v>1.0743495000000001</v>
      </c>
      <c r="I31" s="76">
        <f t="shared" si="5"/>
        <v>3.1697120000000002E-2</v>
      </c>
      <c r="J31" s="76">
        <f t="shared" si="5"/>
        <v>3.35258E-3</v>
      </c>
      <c r="K31" s="76">
        <f t="shared" si="5"/>
        <v>4.8764799999999999E-3</v>
      </c>
      <c r="L31" s="76">
        <f t="shared" si="5"/>
        <v>3.8859449999999997E-2</v>
      </c>
      <c r="M31" s="76">
        <f t="shared" si="5"/>
        <v>1.6610510000000002E-2</v>
      </c>
      <c r="N31" s="76">
        <f t="shared" si="5"/>
        <v>1485.8025</v>
      </c>
      <c r="O31" s="76">
        <f t="shared" si="5"/>
        <v>34.821114999999999</v>
      </c>
      <c r="P31" s="76">
        <f t="shared" si="5"/>
        <v>0</v>
      </c>
      <c r="Q31" s="76">
        <f>(IF(Q$27="%w/w SAR",((Q$28*10)*$B31),IF(Q$27="%w/w DM",(((Q$28*10)*($B$28/100))*$B31),IF(Q$27="kg/t SAR",(Q$28*$B31),IF(Q$27="kg/t DM",((Q$28*($B$28/100))*$B31),IF(Q$27="mg/kg SAR",((Q$28*0.001)*$B31),IF(Q$27="mg/kg DM",(((Q$28*0.001)*($B$28/100))*$B31),0)))))))*2.5</f>
        <v>128.0076</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0.15696170000000001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x14ac:dyDescent="0.25">
      <c r="A32" s="13">
        <f>D8</f>
        <v>3</v>
      </c>
      <c r="B32" s="15">
        <v>245</v>
      </c>
      <c r="C32" s="76">
        <f t="shared" ref="C32:C50" si="6">IF(C$27="%w/w SAR",((C$28*10)*$B32),IF(C$27="%w/w DM",(((C$28*10)*($B$28/100))*$B32),IF(C$27="kg/t SAR",(C$28*$B32),IF(C$27="kg/t DM",((C$28*($B$28/100))*$B32),IF(C$27="mg/kg SAR",((C$28*0.001)*$B32),IF(C$27="mg/kg DM",(((C$28*0.001)*($B$28/100))*$B32),0))))))</f>
        <v>71.242325000000008</v>
      </c>
      <c r="D32" s="76">
        <f t="shared" ref="D32:D50" si="7">(IF(D$27="%w/w SAR",((D$28*10)*$B32),IF(D$27="%w/w DM",(((D$28*10)*($B$28/100))*$B32),IF(D$27="kg/t SAR",(D$28*$B32),IF(D$27="kg/t DM",((D$28*($B$28/100))*$B32),IF(D$27="mg/kg SAR",((D$28*0.001)*$B32),IF(D$27="mg/kg DM",(((D$28*0.001)*($B$28/100))*$B32),"0")))))))*2.291</f>
        <v>64.762778394999998</v>
      </c>
      <c r="E32" s="76">
        <f t="shared" ref="E32:E50" si="8">(IF(E$27="%w/w SAR",((E$28*10)*$B32),IF(E$27="%w/w DM",(((E$28*10)*($B$28/100))*$B32),IF(E$27="kg/t SAR",(E$28*$B32),IF(E$27="kg/t DM",((E$28*($B$28/100))*$B32),IF(E$27="mg/kg SAR",((E$28*0.001)*$B32),IF(E$27="mg/kg DM",(((E$28*0.001)*($B$28/100))*$B32),"0")))))))*1.205</f>
        <v>1.1201426950000002</v>
      </c>
      <c r="F32" s="76">
        <f t="shared" ref="F32:F50" si="9">(IF(F$27="%w/w SAR",((F$28*10)*$B32),IF(F$27="%w/w DM",(((F$28*10)*($B$28/100))*$B32),IF(F$27="kg/t SAR",(F$28*$B32),IF(F$27="kg/t DM",((F$28*($B$28/100))*$B32),IF(F$27="mg/kg SAR",((F$28*0.001)*$B32),IF(F$27="mg/kg DM",(((F$28*0.001)*($B$28/100))*$B32),"0")))))))*1.658</f>
        <v>8.4515646390000008</v>
      </c>
      <c r="G32" s="76">
        <f t="shared" si="5"/>
        <v>0.58212980000000003</v>
      </c>
      <c r="H32" s="76">
        <f t="shared" si="5"/>
        <v>1.0743495000000001</v>
      </c>
      <c r="I32" s="76">
        <f t="shared" si="5"/>
        <v>3.1697120000000002E-2</v>
      </c>
      <c r="J32" s="76">
        <f t="shared" si="5"/>
        <v>3.35258E-3</v>
      </c>
      <c r="K32" s="76">
        <f t="shared" si="5"/>
        <v>4.8764799999999999E-3</v>
      </c>
      <c r="L32" s="76">
        <f t="shared" si="5"/>
        <v>3.8859449999999997E-2</v>
      </c>
      <c r="M32" s="76">
        <f t="shared" si="5"/>
        <v>1.6610510000000002E-2</v>
      </c>
      <c r="N32" s="76">
        <f t="shared" si="5"/>
        <v>1485.8025</v>
      </c>
      <c r="O32" s="76">
        <f t="shared" si="5"/>
        <v>34.821114999999999</v>
      </c>
      <c r="P32" s="76">
        <f t="shared" si="5"/>
        <v>0</v>
      </c>
      <c r="Q32" s="76">
        <f t="shared" ref="Q32:Q50" si="10">(IF(Q$27="%w/w SAR",((Q$28*10)*$B32),IF(Q$27="%w/w DM",(((Q$28*10)*($B$28/100))*$B32),IF(Q$27="kg/t SAR",(Q$28*$B32),IF(Q$27="kg/t DM",((Q$28*($B$28/100))*$B32),IF(Q$27="mg/kg SAR",((Q$28*0.001)*$B32),IF(Q$27="mg/kg DM",(((Q$28*0.001)*($B$28/100))*$B32),0)))))))*2.5</f>
        <v>128.0076</v>
      </c>
      <c r="R32" s="76">
        <f t="shared" ref="R32:U50" si="11">IF(R$27="%w/w SAR",((R$28*10)*$B32),IF(R$27="%w/w DM",(((R$28*10)*($B$28/100))*$B32),IF(R$27="kg/t SAR",(R$28*$B32),IF(R$27="kg/t DM",((R$28*($B$28/100))*$B32),IF(R$27="mg/kg SAR",((R$28*0.001)*$B32),IF(R$27="mg/kg DM",(((R$28*0.001)*($B$28/100))*$B32),0))))))</f>
        <v>0</v>
      </c>
      <c r="S32" s="76">
        <f t="shared" si="11"/>
        <v>0.15696170000000001</v>
      </c>
      <c r="T32" s="76">
        <f t="shared" si="11"/>
        <v>0</v>
      </c>
      <c r="U32" s="76">
        <f t="shared" si="11"/>
        <v>0</v>
      </c>
      <c r="AB32" s="58"/>
      <c r="AC32" s="58"/>
      <c r="AD32" s="58"/>
      <c r="AE32" s="58"/>
      <c r="AF32" s="58"/>
      <c r="AG32" s="58"/>
      <c r="AH32" s="58"/>
      <c r="AI32" s="58"/>
    </row>
    <row r="33" spans="1:35" s="71" customFormat="1" x14ac:dyDescent="0.25">
      <c r="A33" s="13">
        <f>E8</f>
        <v>5</v>
      </c>
      <c r="B33" s="15">
        <v>245</v>
      </c>
      <c r="C33" s="76">
        <f t="shared" si="6"/>
        <v>71.242325000000008</v>
      </c>
      <c r="D33" s="76">
        <f t="shared" si="7"/>
        <v>64.762778394999998</v>
      </c>
      <c r="E33" s="76">
        <f t="shared" si="8"/>
        <v>1.1201426950000002</v>
      </c>
      <c r="F33" s="76">
        <f t="shared" si="9"/>
        <v>8.4515646390000008</v>
      </c>
      <c r="G33" s="76">
        <f t="shared" si="5"/>
        <v>0.58212980000000003</v>
      </c>
      <c r="H33" s="76">
        <f t="shared" si="5"/>
        <v>1.0743495000000001</v>
      </c>
      <c r="I33" s="76">
        <f t="shared" si="5"/>
        <v>3.1697120000000002E-2</v>
      </c>
      <c r="J33" s="76">
        <f t="shared" si="5"/>
        <v>3.35258E-3</v>
      </c>
      <c r="K33" s="76">
        <f t="shared" si="5"/>
        <v>4.8764799999999999E-3</v>
      </c>
      <c r="L33" s="76">
        <f t="shared" si="5"/>
        <v>3.8859449999999997E-2</v>
      </c>
      <c r="M33" s="76">
        <f t="shared" si="5"/>
        <v>1.6610510000000002E-2</v>
      </c>
      <c r="N33" s="76">
        <f t="shared" si="5"/>
        <v>1485.8025</v>
      </c>
      <c r="O33" s="76">
        <f t="shared" si="5"/>
        <v>34.821114999999999</v>
      </c>
      <c r="P33" s="76">
        <f t="shared" si="5"/>
        <v>0</v>
      </c>
      <c r="Q33" s="76">
        <f t="shared" si="10"/>
        <v>128.0076</v>
      </c>
      <c r="R33" s="76">
        <f t="shared" si="11"/>
        <v>0</v>
      </c>
      <c r="S33" s="76">
        <f t="shared" si="11"/>
        <v>0.15696170000000001</v>
      </c>
      <c r="T33" s="76">
        <f t="shared" si="11"/>
        <v>0</v>
      </c>
      <c r="U33" s="76">
        <f t="shared" si="11"/>
        <v>0</v>
      </c>
      <c r="AB33" s="58"/>
      <c r="AC33" s="58"/>
      <c r="AD33" s="58"/>
      <c r="AE33" s="58"/>
      <c r="AF33" s="58"/>
      <c r="AG33" s="58"/>
      <c r="AH33" s="58"/>
      <c r="AI33" s="58"/>
    </row>
    <row r="34" spans="1:35" s="71" customFormat="1" x14ac:dyDescent="0.25">
      <c r="A34" s="13">
        <f>F8</f>
        <v>6</v>
      </c>
      <c r="B34" s="15">
        <v>245</v>
      </c>
      <c r="C34" s="76">
        <f t="shared" si="6"/>
        <v>71.242325000000008</v>
      </c>
      <c r="D34" s="76">
        <f t="shared" si="7"/>
        <v>64.762778394999998</v>
      </c>
      <c r="E34" s="76">
        <f t="shared" si="8"/>
        <v>1.1201426950000002</v>
      </c>
      <c r="F34" s="76">
        <f t="shared" si="9"/>
        <v>8.4515646390000008</v>
      </c>
      <c r="G34" s="76">
        <f t="shared" si="5"/>
        <v>0.58212980000000003</v>
      </c>
      <c r="H34" s="76">
        <f t="shared" si="5"/>
        <v>1.0743495000000001</v>
      </c>
      <c r="I34" s="76">
        <f t="shared" si="5"/>
        <v>3.1697120000000002E-2</v>
      </c>
      <c r="J34" s="76">
        <f t="shared" si="5"/>
        <v>3.35258E-3</v>
      </c>
      <c r="K34" s="76">
        <f t="shared" si="5"/>
        <v>4.8764799999999999E-3</v>
      </c>
      <c r="L34" s="76">
        <f t="shared" si="5"/>
        <v>3.8859449999999997E-2</v>
      </c>
      <c r="M34" s="76">
        <f t="shared" si="5"/>
        <v>1.6610510000000002E-2</v>
      </c>
      <c r="N34" s="76">
        <f t="shared" si="5"/>
        <v>1485.8025</v>
      </c>
      <c r="O34" s="76">
        <f t="shared" si="5"/>
        <v>34.821114999999999</v>
      </c>
      <c r="P34" s="76">
        <f t="shared" si="5"/>
        <v>0</v>
      </c>
      <c r="Q34" s="76">
        <f t="shared" si="10"/>
        <v>128.0076</v>
      </c>
      <c r="R34" s="76">
        <f t="shared" si="11"/>
        <v>0</v>
      </c>
      <c r="S34" s="76">
        <f t="shared" si="11"/>
        <v>0.15696170000000001</v>
      </c>
      <c r="T34" s="76">
        <f t="shared" si="11"/>
        <v>0</v>
      </c>
      <c r="U34" s="76">
        <f t="shared" si="11"/>
        <v>0</v>
      </c>
      <c r="AB34" s="58"/>
      <c r="AC34" s="58"/>
      <c r="AD34" s="58"/>
      <c r="AE34" s="58"/>
      <c r="AF34" s="58"/>
      <c r="AG34" s="58"/>
      <c r="AH34" s="58"/>
      <c r="AI34" s="58"/>
    </row>
    <row r="35" spans="1:35" s="71" customFormat="1" x14ac:dyDescent="0.25">
      <c r="A35" s="13">
        <f>G8</f>
        <v>7</v>
      </c>
      <c r="B35" s="15">
        <v>245</v>
      </c>
      <c r="C35" s="76">
        <f t="shared" si="6"/>
        <v>71.242325000000008</v>
      </c>
      <c r="D35" s="76">
        <f t="shared" si="7"/>
        <v>64.762778394999998</v>
      </c>
      <c r="E35" s="76">
        <f t="shared" si="8"/>
        <v>1.1201426950000002</v>
      </c>
      <c r="F35" s="76">
        <f t="shared" si="9"/>
        <v>8.4515646390000008</v>
      </c>
      <c r="G35" s="76">
        <f t="shared" si="5"/>
        <v>0.58212980000000003</v>
      </c>
      <c r="H35" s="76">
        <f t="shared" si="5"/>
        <v>1.0743495000000001</v>
      </c>
      <c r="I35" s="76">
        <f t="shared" si="5"/>
        <v>3.1697120000000002E-2</v>
      </c>
      <c r="J35" s="76">
        <f t="shared" si="5"/>
        <v>3.35258E-3</v>
      </c>
      <c r="K35" s="76">
        <f t="shared" si="5"/>
        <v>4.8764799999999999E-3</v>
      </c>
      <c r="L35" s="76">
        <f t="shared" si="5"/>
        <v>3.8859449999999997E-2</v>
      </c>
      <c r="M35" s="76">
        <f t="shared" si="5"/>
        <v>1.6610510000000002E-2</v>
      </c>
      <c r="N35" s="76">
        <f t="shared" si="5"/>
        <v>1485.8025</v>
      </c>
      <c r="O35" s="76">
        <f t="shared" si="5"/>
        <v>34.821114999999999</v>
      </c>
      <c r="P35" s="76">
        <f t="shared" si="5"/>
        <v>0</v>
      </c>
      <c r="Q35" s="76">
        <f t="shared" si="10"/>
        <v>128.0076</v>
      </c>
      <c r="R35" s="76">
        <f t="shared" si="11"/>
        <v>0</v>
      </c>
      <c r="S35" s="76">
        <f t="shared" si="11"/>
        <v>0.15696170000000001</v>
      </c>
      <c r="T35" s="76">
        <f t="shared" si="11"/>
        <v>0</v>
      </c>
      <c r="U35" s="76">
        <f t="shared" si="11"/>
        <v>0</v>
      </c>
      <c r="AB35" s="58"/>
      <c r="AC35" s="58"/>
      <c r="AD35" s="58"/>
      <c r="AE35" s="58"/>
      <c r="AF35" s="58"/>
      <c r="AG35" s="58"/>
      <c r="AH35" s="58"/>
      <c r="AI35" s="58"/>
    </row>
    <row r="36" spans="1:35" s="71" customFormat="1" x14ac:dyDescent="0.25">
      <c r="A36" s="13">
        <f>H8</f>
        <v>8</v>
      </c>
      <c r="B36" s="15">
        <v>245</v>
      </c>
      <c r="C36" s="76">
        <f t="shared" si="6"/>
        <v>71.242325000000008</v>
      </c>
      <c r="D36" s="76">
        <f t="shared" si="7"/>
        <v>64.762778394999998</v>
      </c>
      <c r="E36" s="76">
        <f t="shared" si="8"/>
        <v>1.1201426950000002</v>
      </c>
      <c r="F36" s="76">
        <f t="shared" si="9"/>
        <v>8.4515646390000008</v>
      </c>
      <c r="G36" s="76">
        <f t="shared" si="5"/>
        <v>0.58212980000000003</v>
      </c>
      <c r="H36" s="76">
        <f t="shared" si="5"/>
        <v>1.0743495000000001</v>
      </c>
      <c r="I36" s="76">
        <f t="shared" si="5"/>
        <v>3.1697120000000002E-2</v>
      </c>
      <c r="J36" s="76">
        <f t="shared" si="5"/>
        <v>3.35258E-3</v>
      </c>
      <c r="K36" s="76">
        <f t="shared" si="5"/>
        <v>4.8764799999999999E-3</v>
      </c>
      <c r="L36" s="76">
        <f t="shared" si="5"/>
        <v>3.8859449999999997E-2</v>
      </c>
      <c r="M36" s="76">
        <f t="shared" si="5"/>
        <v>1.6610510000000002E-2</v>
      </c>
      <c r="N36" s="76">
        <f t="shared" si="5"/>
        <v>1485.8025</v>
      </c>
      <c r="O36" s="76">
        <f t="shared" si="5"/>
        <v>34.821114999999999</v>
      </c>
      <c r="P36" s="76">
        <f t="shared" si="5"/>
        <v>0</v>
      </c>
      <c r="Q36" s="76">
        <f t="shared" si="10"/>
        <v>128.0076</v>
      </c>
      <c r="R36" s="76">
        <f t="shared" si="11"/>
        <v>0</v>
      </c>
      <c r="S36" s="76">
        <f t="shared" si="11"/>
        <v>0.15696170000000001</v>
      </c>
      <c r="T36" s="76">
        <f t="shared" si="11"/>
        <v>0</v>
      </c>
      <c r="U36" s="76">
        <f t="shared" si="11"/>
        <v>0</v>
      </c>
      <c r="AB36" s="58"/>
      <c r="AC36" s="58"/>
      <c r="AD36" s="58"/>
      <c r="AE36" s="58"/>
      <c r="AF36" s="58"/>
      <c r="AG36" s="58"/>
      <c r="AH36" s="58"/>
      <c r="AI36" s="58"/>
    </row>
    <row r="37" spans="1:35" s="71" customFormat="1" x14ac:dyDescent="0.25">
      <c r="A37" s="13">
        <f>I8</f>
        <v>10</v>
      </c>
      <c r="B37" s="15">
        <v>245</v>
      </c>
      <c r="C37" s="76">
        <f t="shared" si="6"/>
        <v>71.242325000000008</v>
      </c>
      <c r="D37" s="76">
        <f t="shared" si="7"/>
        <v>64.762778394999998</v>
      </c>
      <c r="E37" s="76">
        <f t="shared" si="8"/>
        <v>1.1201426950000002</v>
      </c>
      <c r="F37" s="76">
        <f t="shared" si="9"/>
        <v>8.4515646390000008</v>
      </c>
      <c r="G37" s="76">
        <f t="shared" si="5"/>
        <v>0.58212980000000003</v>
      </c>
      <c r="H37" s="76">
        <f t="shared" si="5"/>
        <v>1.0743495000000001</v>
      </c>
      <c r="I37" s="76">
        <f t="shared" si="5"/>
        <v>3.1697120000000002E-2</v>
      </c>
      <c r="J37" s="76">
        <f t="shared" si="5"/>
        <v>3.35258E-3</v>
      </c>
      <c r="K37" s="76">
        <f t="shared" si="5"/>
        <v>4.8764799999999999E-3</v>
      </c>
      <c r="L37" s="76">
        <f t="shared" si="5"/>
        <v>3.8859449999999997E-2</v>
      </c>
      <c r="M37" s="76">
        <f t="shared" si="5"/>
        <v>1.6610510000000002E-2</v>
      </c>
      <c r="N37" s="76">
        <f t="shared" si="5"/>
        <v>1485.8025</v>
      </c>
      <c r="O37" s="76">
        <f t="shared" si="5"/>
        <v>34.821114999999999</v>
      </c>
      <c r="P37" s="76">
        <f t="shared" si="5"/>
        <v>0</v>
      </c>
      <c r="Q37" s="76">
        <f t="shared" si="10"/>
        <v>128.0076</v>
      </c>
      <c r="R37" s="76">
        <f t="shared" si="11"/>
        <v>0</v>
      </c>
      <c r="S37" s="76">
        <f t="shared" si="11"/>
        <v>0.15696170000000001</v>
      </c>
      <c r="T37" s="76">
        <f t="shared" si="11"/>
        <v>0</v>
      </c>
      <c r="U37" s="76">
        <f t="shared" si="11"/>
        <v>0</v>
      </c>
      <c r="AB37" s="58"/>
      <c r="AC37" s="58"/>
      <c r="AD37" s="58"/>
      <c r="AE37" s="58"/>
      <c r="AF37" s="58"/>
      <c r="AG37" s="58"/>
      <c r="AH37" s="58"/>
      <c r="AI37" s="58"/>
    </row>
    <row r="38" spans="1:35" s="71" customFormat="1" x14ac:dyDescent="0.25">
      <c r="A38" s="13" t="str">
        <f>J8</f>
        <v>11a</v>
      </c>
      <c r="B38" s="15">
        <v>245</v>
      </c>
      <c r="C38" s="76">
        <f t="shared" si="6"/>
        <v>71.242325000000008</v>
      </c>
      <c r="D38" s="76">
        <f t="shared" si="7"/>
        <v>64.762778394999998</v>
      </c>
      <c r="E38" s="76">
        <f t="shared" si="8"/>
        <v>1.1201426950000002</v>
      </c>
      <c r="F38" s="76">
        <f t="shared" si="9"/>
        <v>8.4515646390000008</v>
      </c>
      <c r="G38" s="76">
        <f t="shared" si="5"/>
        <v>0.58212980000000003</v>
      </c>
      <c r="H38" s="76">
        <f t="shared" si="5"/>
        <v>1.0743495000000001</v>
      </c>
      <c r="I38" s="76">
        <f t="shared" si="5"/>
        <v>3.1697120000000002E-2</v>
      </c>
      <c r="J38" s="76">
        <f t="shared" si="5"/>
        <v>3.35258E-3</v>
      </c>
      <c r="K38" s="76">
        <f t="shared" si="5"/>
        <v>4.8764799999999999E-3</v>
      </c>
      <c r="L38" s="76">
        <f t="shared" si="5"/>
        <v>3.8859449999999997E-2</v>
      </c>
      <c r="M38" s="76">
        <f t="shared" si="5"/>
        <v>1.6610510000000002E-2</v>
      </c>
      <c r="N38" s="76">
        <f t="shared" si="5"/>
        <v>1485.8025</v>
      </c>
      <c r="O38" s="76">
        <f t="shared" si="5"/>
        <v>34.821114999999999</v>
      </c>
      <c r="P38" s="76">
        <f t="shared" si="5"/>
        <v>0</v>
      </c>
      <c r="Q38" s="76">
        <f t="shared" si="10"/>
        <v>128.0076</v>
      </c>
      <c r="R38" s="76">
        <f t="shared" si="11"/>
        <v>0</v>
      </c>
      <c r="S38" s="76">
        <f t="shared" si="11"/>
        <v>0.15696170000000001</v>
      </c>
      <c r="T38" s="76">
        <f t="shared" si="11"/>
        <v>0</v>
      </c>
      <c r="U38" s="76">
        <f t="shared" si="11"/>
        <v>0</v>
      </c>
      <c r="AB38" s="58"/>
      <c r="AC38" s="58"/>
      <c r="AD38" s="58"/>
      <c r="AE38" s="58"/>
      <c r="AF38" s="58"/>
      <c r="AG38" s="58"/>
      <c r="AH38" s="58"/>
      <c r="AI38" s="58"/>
    </row>
    <row r="39" spans="1:35" s="71" customFormat="1" x14ac:dyDescent="0.25">
      <c r="A39" s="13" t="str">
        <f>K8</f>
        <v>11b</v>
      </c>
      <c r="B39" s="15">
        <v>245</v>
      </c>
      <c r="C39" s="76">
        <f t="shared" si="6"/>
        <v>71.242325000000008</v>
      </c>
      <c r="D39" s="76">
        <f t="shared" si="7"/>
        <v>64.762778394999998</v>
      </c>
      <c r="E39" s="76">
        <f t="shared" si="8"/>
        <v>1.1201426950000002</v>
      </c>
      <c r="F39" s="76">
        <f t="shared" si="9"/>
        <v>8.4515646390000008</v>
      </c>
      <c r="G39" s="76">
        <f t="shared" si="5"/>
        <v>0.58212980000000003</v>
      </c>
      <c r="H39" s="76">
        <f t="shared" si="5"/>
        <v>1.0743495000000001</v>
      </c>
      <c r="I39" s="76">
        <f t="shared" si="5"/>
        <v>3.1697120000000002E-2</v>
      </c>
      <c r="J39" s="76">
        <f t="shared" si="5"/>
        <v>3.35258E-3</v>
      </c>
      <c r="K39" s="76">
        <f t="shared" si="5"/>
        <v>4.8764799999999999E-3</v>
      </c>
      <c r="L39" s="76">
        <f t="shared" si="5"/>
        <v>3.8859449999999997E-2</v>
      </c>
      <c r="M39" s="76">
        <f t="shared" si="5"/>
        <v>1.6610510000000002E-2</v>
      </c>
      <c r="N39" s="76">
        <f t="shared" si="5"/>
        <v>1485.8025</v>
      </c>
      <c r="O39" s="76">
        <f t="shared" si="5"/>
        <v>34.821114999999999</v>
      </c>
      <c r="P39" s="76">
        <f t="shared" si="5"/>
        <v>0</v>
      </c>
      <c r="Q39" s="76">
        <f t="shared" si="10"/>
        <v>128.0076</v>
      </c>
      <c r="R39" s="76">
        <f t="shared" si="11"/>
        <v>0</v>
      </c>
      <c r="S39" s="76">
        <f t="shared" si="11"/>
        <v>0.15696170000000001</v>
      </c>
      <c r="T39" s="76">
        <f t="shared" si="11"/>
        <v>0</v>
      </c>
      <c r="U39" s="76">
        <f t="shared" si="11"/>
        <v>0</v>
      </c>
      <c r="AB39" s="58"/>
      <c r="AC39" s="58"/>
      <c r="AD39" s="58"/>
      <c r="AE39" s="58"/>
      <c r="AF39" s="58"/>
      <c r="AG39" s="58"/>
      <c r="AH39" s="58"/>
      <c r="AI39" s="58"/>
    </row>
    <row r="40" spans="1:35" s="71" customFormat="1" x14ac:dyDescent="0.25">
      <c r="A40" s="13">
        <f>L8</f>
        <v>12</v>
      </c>
      <c r="B40" s="15">
        <v>245</v>
      </c>
      <c r="C40" s="76">
        <f t="shared" si="6"/>
        <v>71.242325000000008</v>
      </c>
      <c r="D40" s="76">
        <f t="shared" si="7"/>
        <v>64.762778394999998</v>
      </c>
      <c r="E40" s="76">
        <f t="shared" si="8"/>
        <v>1.1201426950000002</v>
      </c>
      <c r="F40" s="76">
        <f t="shared" si="9"/>
        <v>8.4515646390000008</v>
      </c>
      <c r="G40" s="76">
        <f t="shared" si="5"/>
        <v>0.58212980000000003</v>
      </c>
      <c r="H40" s="76">
        <f t="shared" si="5"/>
        <v>1.0743495000000001</v>
      </c>
      <c r="I40" s="76">
        <f t="shared" si="5"/>
        <v>3.1697120000000002E-2</v>
      </c>
      <c r="J40" s="76">
        <f t="shared" si="5"/>
        <v>3.35258E-3</v>
      </c>
      <c r="K40" s="76">
        <f t="shared" si="5"/>
        <v>4.8764799999999999E-3</v>
      </c>
      <c r="L40" s="76">
        <f t="shared" si="5"/>
        <v>3.8859449999999997E-2</v>
      </c>
      <c r="M40" s="76">
        <f t="shared" si="5"/>
        <v>1.6610510000000002E-2</v>
      </c>
      <c r="N40" s="76">
        <f t="shared" si="5"/>
        <v>1485.8025</v>
      </c>
      <c r="O40" s="76">
        <f t="shared" si="5"/>
        <v>34.821114999999999</v>
      </c>
      <c r="P40" s="76">
        <f t="shared" si="5"/>
        <v>0</v>
      </c>
      <c r="Q40" s="76">
        <f t="shared" si="10"/>
        <v>128.0076</v>
      </c>
      <c r="R40" s="76">
        <f t="shared" si="11"/>
        <v>0</v>
      </c>
      <c r="S40" s="76">
        <f t="shared" si="11"/>
        <v>0.15696170000000001</v>
      </c>
      <c r="T40" s="76">
        <f t="shared" si="11"/>
        <v>0</v>
      </c>
      <c r="U40" s="76">
        <f t="shared" si="11"/>
        <v>0</v>
      </c>
      <c r="AB40" s="58"/>
      <c r="AC40" s="58"/>
      <c r="AD40" s="58"/>
      <c r="AE40" s="58"/>
      <c r="AF40" s="58"/>
      <c r="AG40" s="58"/>
      <c r="AH40" s="58"/>
      <c r="AI40" s="58"/>
    </row>
    <row r="41" spans="1:35" s="71" customFormat="1" x14ac:dyDescent="0.25">
      <c r="A41" s="13">
        <f>M8</f>
        <v>13</v>
      </c>
      <c r="B41" s="15">
        <v>245</v>
      </c>
      <c r="C41" s="76">
        <f t="shared" si="6"/>
        <v>71.242325000000008</v>
      </c>
      <c r="D41" s="76">
        <f t="shared" si="7"/>
        <v>64.762778394999998</v>
      </c>
      <c r="E41" s="76">
        <f t="shared" si="8"/>
        <v>1.1201426950000002</v>
      </c>
      <c r="F41" s="76">
        <f t="shared" si="9"/>
        <v>8.4515646390000008</v>
      </c>
      <c r="G41" s="76">
        <f t="shared" si="5"/>
        <v>0.58212980000000003</v>
      </c>
      <c r="H41" s="76">
        <f t="shared" si="5"/>
        <v>1.0743495000000001</v>
      </c>
      <c r="I41" s="76">
        <f t="shared" si="5"/>
        <v>3.1697120000000002E-2</v>
      </c>
      <c r="J41" s="76">
        <f t="shared" si="5"/>
        <v>3.35258E-3</v>
      </c>
      <c r="K41" s="76">
        <f t="shared" si="5"/>
        <v>4.8764799999999999E-3</v>
      </c>
      <c r="L41" s="76">
        <f t="shared" si="5"/>
        <v>3.8859449999999997E-2</v>
      </c>
      <c r="M41" s="76">
        <f t="shared" si="5"/>
        <v>1.6610510000000002E-2</v>
      </c>
      <c r="N41" s="76">
        <f t="shared" si="5"/>
        <v>1485.8025</v>
      </c>
      <c r="O41" s="76">
        <f t="shared" si="5"/>
        <v>34.821114999999999</v>
      </c>
      <c r="P41" s="76">
        <f t="shared" si="5"/>
        <v>0</v>
      </c>
      <c r="Q41" s="76">
        <f t="shared" si="10"/>
        <v>128.0076</v>
      </c>
      <c r="R41" s="76">
        <f t="shared" si="11"/>
        <v>0</v>
      </c>
      <c r="S41" s="76">
        <f t="shared" si="11"/>
        <v>0.15696170000000001</v>
      </c>
      <c r="T41" s="76">
        <f t="shared" si="11"/>
        <v>0</v>
      </c>
      <c r="U41" s="76">
        <f t="shared" si="11"/>
        <v>0</v>
      </c>
      <c r="AB41" s="58"/>
      <c r="AC41" s="58"/>
      <c r="AD41" s="58"/>
      <c r="AE41" s="58"/>
      <c r="AF41" s="58"/>
      <c r="AG41" s="58"/>
      <c r="AH41" s="58"/>
      <c r="AI41" s="58"/>
    </row>
    <row r="42" spans="1:35" s="71" customFormat="1" x14ac:dyDescent="0.2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x14ac:dyDescent="0.2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x14ac:dyDescent="0.2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x14ac:dyDescent="0.2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x14ac:dyDescent="0.2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x14ac:dyDescent="0.2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x14ac:dyDescent="0.2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x14ac:dyDescent="0.2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3">
      <c r="A50" s="14">
        <f>V8</f>
        <v>0</v>
      </c>
      <c r="B50" s="15"/>
      <c r="C50" s="96">
        <f t="shared" si="6"/>
        <v>0</v>
      </c>
      <c r="D50" s="96">
        <f t="shared" si="7"/>
        <v>0</v>
      </c>
      <c r="E50" s="96">
        <f t="shared" si="8"/>
        <v>0</v>
      </c>
      <c r="F50" s="96">
        <f t="shared" si="9"/>
        <v>0</v>
      </c>
      <c r="G50" s="96">
        <f t="shared" si="12"/>
        <v>0</v>
      </c>
      <c r="H50" s="96">
        <f t="shared" si="12"/>
        <v>0</v>
      </c>
      <c r="I50" s="96">
        <f t="shared" si="12"/>
        <v>0</v>
      </c>
      <c r="J50" s="96">
        <f t="shared" si="12"/>
        <v>0</v>
      </c>
      <c r="K50" s="96">
        <f t="shared" si="12"/>
        <v>0</v>
      </c>
      <c r="L50" s="96">
        <f t="shared" si="12"/>
        <v>0</v>
      </c>
      <c r="M50" s="96">
        <f t="shared" si="12"/>
        <v>0</v>
      </c>
      <c r="N50" s="96">
        <f t="shared" si="12"/>
        <v>0</v>
      </c>
      <c r="O50" s="96">
        <f t="shared" si="12"/>
        <v>0</v>
      </c>
      <c r="P50" s="96">
        <f t="shared" si="12"/>
        <v>0</v>
      </c>
      <c r="Q50" s="96">
        <f t="shared" si="10"/>
        <v>0</v>
      </c>
      <c r="R50" s="96">
        <f t="shared" si="11"/>
        <v>0</v>
      </c>
      <c r="S50" s="96">
        <f t="shared" si="11"/>
        <v>0</v>
      </c>
      <c r="T50" s="96">
        <f t="shared" si="11"/>
        <v>0</v>
      </c>
      <c r="U50" s="96">
        <f t="shared" si="11"/>
        <v>0</v>
      </c>
      <c r="AB50" s="58"/>
      <c r="AC50" s="58"/>
      <c r="AD50" s="58"/>
      <c r="AE50" s="58"/>
      <c r="AF50" s="58"/>
      <c r="AG50" s="58"/>
      <c r="AH50" s="58"/>
      <c r="AI50" s="58"/>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131</v>
      </c>
    </row>
    <row r="54" spans="1:35" ht="25.5" x14ac:dyDescent="0.2">
      <c r="A54" s="107"/>
      <c r="B54" s="111" t="s">
        <v>150</v>
      </c>
      <c r="C54" s="111" t="s">
        <v>151</v>
      </c>
      <c r="D54" s="111" t="s">
        <v>128</v>
      </c>
      <c r="E54" s="111" t="s">
        <v>129</v>
      </c>
      <c r="F54" s="111" t="s">
        <v>152</v>
      </c>
      <c r="G54" s="111" t="s">
        <v>130</v>
      </c>
      <c r="H54" s="112"/>
      <c r="I54" s="112"/>
      <c r="J54" s="112"/>
      <c r="K54" s="112"/>
      <c r="L54" s="112"/>
      <c r="M54" s="112"/>
      <c r="N54" s="112"/>
      <c r="O54" s="112"/>
      <c r="P54" s="112"/>
      <c r="Q54" s="112"/>
      <c r="R54" s="112"/>
      <c r="S54" s="112"/>
      <c r="T54" s="112"/>
      <c r="U54" s="112"/>
    </row>
    <row r="55" spans="1:35" x14ac:dyDescent="0.2">
      <c r="A55" s="108"/>
      <c r="B55" s="113"/>
      <c r="C55" s="114"/>
      <c r="D55" s="115">
        <f>(B55/100)*C55</f>
        <v>0</v>
      </c>
      <c r="E55" s="115">
        <f>G55</f>
        <v>0</v>
      </c>
      <c r="F55" s="114"/>
      <c r="G55" s="115">
        <f>(B55/100)*F55</f>
        <v>0</v>
      </c>
      <c r="H55" s="112"/>
      <c r="I55" s="112"/>
      <c r="J55" s="112"/>
      <c r="K55" s="112"/>
      <c r="L55" s="112"/>
      <c r="M55" s="112"/>
      <c r="N55" s="112"/>
      <c r="O55" s="112"/>
      <c r="P55" s="112"/>
      <c r="Q55" s="112"/>
      <c r="R55" s="112"/>
      <c r="S55" s="112"/>
      <c r="T55" s="112"/>
      <c r="U55" s="112"/>
    </row>
    <row r="56" spans="1:35" s="19" customFormat="1" x14ac:dyDescent="0.2">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x14ac:dyDescent="0.25">
      <c r="A57" s="91"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1"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09" t="s">
        <v>133</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f>VLOOKUP(L$14,Table2458[],5,FALSE)</f>
        <v>6.2</v>
      </c>
      <c r="L59" s="75">
        <f>VLOOKUP(M$14,Table2458[],5,FALSE)</f>
        <v>6.2</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x14ac:dyDescent="0.2">
      <c r="A60" s="109" t="s">
        <v>4</v>
      </c>
      <c r="B60" s="75">
        <f>C10</f>
        <v>6.5</v>
      </c>
      <c r="C60" s="75">
        <f t="shared" ref="C60:U60" si="14">D10</f>
        <v>6.9</v>
      </c>
      <c r="D60" s="75">
        <f t="shared" si="14"/>
        <v>7</v>
      </c>
      <c r="E60" s="75">
        <f t="shared" si="14"/>
        <v>6.8</v>
      </c>
      <c r="F60" s="75">
        <f t="shared" si="14"/>
        <v>6.9</v>
      </c>
      <c r="G60" s="75">
        <f t="shared" si="14"/>
        <v>6.8</v>
      </c>
      <c r="H60" s="75">
        <f t="shared" si="14"/>
        <v>7.3</v>
      </c>
      <c r="I60" s="75">
        <f t="shared" si="14"/>
        <v>7.1</v>
      </c>
      <c r="J60" s="75">
        <f t="shared" si="14"/>
        <v>7.4</v>
      </c>
      <c r="K60" s="75">
        <f t="shared" si="14"/>
        <v>7.2</v>
      </c>
      <c r="L60" s="75">
        <f t="shared" si="14"/>
        <v>7.1</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x14ac:dyDescent="0.2">
      <c r="A61" s="109"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x14ac:dyDescent="0.2">
      <c r="A62" s="109" t="s">
        <v>135</v>
      </c>
      <c r="B62" s="76">
        <f>B31</f>
        <v>245</v>
      </c>
      <c r="C62" s="76">
        <f>B32</f>
        <v>245</v>
      </c>
      <c r="D62" s="76">
        <f>B33</f>
        <v>245</v>
      </c>
      <c r="E62" s="76">
        <f>B34</f>
        <v>245</v>
      </c>
      <c r="F62" s="76">
        <f>B35</f>
        <v>245</v>
      </c>
      <c r="G62" s="76">
        <f>B36</f>
        <v>245</v>
      </c>
      <c r="H62" s="76">
        <f>B37</f>
        <v>245</v>
      </c>
      <c r="I62" s="76">
        <f>B38</f>
        <v>245</v>
      </c>
      <c r="J62" s="76">
        <f>B39</f>
        <v>245</v>
      </c>
      <c r="K62" s="76">
        <f>B40</f>
        <v>245</v>
      </c>
      <c r="L62" s="76">
        <f>B41</f>
        <v>245</v>
      </c>
      <c r="M62" s="76">
        <f>B42</f>
        <v>0</v>
      </c>
      <c r="N62" s="76">
        <f>B43</f>
        <v>0</v>
      </c>
      <c r="O62" s="76">
        <f>B44</f>
        <v>0</v>
      </c>
      <c r="P62" s="76">
        <f>B45</f>
        <v>0</v>
      </c>
      <c r="Q62" s="76">
        <f>B46</f>
        <v>0</v>
      </c>
      <c r="R62" s="76">
        <f>B47</f>
        <v>0</v>
      </c>
      <c r="S62" s="76">
        <f>B48</f>
        <v>0</v>
      </c>
      <c r="T62" s="76">
        <f>B49</f>
        <v>0</v>
      </c>
      <c r="U62" s="76">
        <f>B50</f>
        <v>0</v>
      </c>
    </row>
    <row r="63" spans="1:35" s="19" customFormat="1" ht="38.25" x14ac:dyDescent="0.2">
      <c r="A63" s="110" t="s">
        <v>157</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63.75" x14ac:dyDescent="0.2">
      <c r="A64" s="110" t="s">
        <v>158</v>
      </c>
      <c r="B64" s="76">
        <f>(B59-B60)*B61</f>
        <v>-1.7999999999999989</v>
      </c>
      <c r="C64" s="76">
        <f t="shared" ref="C64:U64" si="17">(C59-C60)*C61</f>
        <v>-4.2000000000000011</v>
      </c>
      <c r="D64" s="76">
        <f t="shared" si="17"/>
        <v>-4.7999999999999989</v>
      </c>
      <c r="E64" s="76">
        <f t="shared" si="17"/>
        <v>-3.5999999999999979</v>
      </c>
      <c r="F64" s="76">
        <f t="shared" si="17"/>
        <v>-4.2000000000000011</v>
      </c>
      <c r="G64" s="76">
        <f t="shared" si="17"/>
        <v>-3.5999999999999979</v>
      </c>
      <c r="H64" s="76">
        <f t="shared" si="17"/>
        <v>-6.5999999999999979</v>
      </c>
      <c r="I64" s="76">
        <f t="shared" si="17"/>
        <v>-5.3999999999999968</v>
      </c>
      <c r="J64" s="76">
        <f t="shared" si="17"/>
        <v>-7.2000000000000011</v>
      </c>
      <c r="K64" s="76">
        <f t="shared" si="17"/>
        <v>-6</v>
      </c>
      <c r="L64" s="76">
        <f t="shared" si="17"/>
        <v>-5.3999999999999968</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1" x14ac:dyDescent="0.2">
      <c r="A65" s="110" t="s">
        <v>159</v>
      </c>
      <c r="B65" s="76">
        <f>B63-B64</f>
        <v>1.7999999999999989</v>
      </c>
      <c r="C65" s="76">
        <f t="shared" ref="C65:U65" si="18">C63-C64</f>
        <v>4.2000000000000011</v>
      </c>
      <c r="D65" s="76">
        <f t="shared" si="18"/>
        <v>4.7999999999999989</v>
      </c>
      <c r="E65" s="76">
        <f t="shared" si="18"/>
        <v>3.5999999999999979</v>
      </c>
      <c r="F65" s="76">
        <f t="shared" si="18"/>
        <v>4.2000000000000011</v>
      </c>
      <c r="G65" s="76">
        <f t="shared" si="18"/>
        <v>3.5999999999999979</v>
      </c>
      <c r="H65" s="76">
        <f t="shared" si="18"/>
        <v>6.5999999999999979</v>
      </c>
      <c r="I65" s="76">
        <f t="shared" si="18"/>
        <v>5.3999999999999968</v>
      </c>
      <c r="J65" s="76">
        <f t="shared" si="18"/>
        <v>7.2000000000000011</v>
      </c>
      <c r="K65" s="76">
        <f t="shared" si="18"/>
        <v>6</v>
      </c>
      <c r="L65" s="76">
        <f t="shared" si="18"/>
        <v>5.3999999999999968</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38.25" x14ac:dyDescent="0.2">
      <c r="A66" s="110" t="s">
        <v>149</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uM4LwCpBSPlezLU0vycxFogA/YoB7JjsFLsyFcZPcJMQ4vC+1iZSs4WGIasPL3Z/8lHd/zQkOWSXFW/cesjGgQ==" saltValue="dN6h+yVJqf/8pik4FJ6Gx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2" operator="equal">
      <formula>"DECREASE"</formula>
    </cfRule>
    <cfRule type="cellIs" dxfId="40" priority="33" operator="equal">
      <formula>"INCREASE"</formula>
    </cfRule>
  </conditionalFormatting>
  <conditionalFormatting sqref="B62:U66 B31:B50">
    <cfRule type="cellIs" dxfId="39" priority="31" operator="greaterThan">
      <formula>$B$51</formula>
    </cfRule>
  </conditionalFormatting>
  <conditionalFormatting sqref="C31:C50">
    <cfRule type="cellIs" dxfId="38" priority="30" operator="greaterThan">
      <formula>$C$51</formula>
    </cfRule>
  </conditionalFormatting>
  <conditionalFormatting sqref="C18:V18">
    <cfRule type="cellIs" dxfId="37" priority="29" operator="equal">
      <formula>0</formula>
    </cfRule>
  </conditionalFormatting>
  <conditionalFormatting sqref="C17:V17">
    <cfRule type="cellIs" dxfId="36" priority="28" operator="equal">
      <formula>0</formula>
    </cfRule>
  </conditionalFormatting>
  <conditionalFormatting sqref="C19:V19">
    <cfRule type="cellIs" dxfId="35" priority="27" operator="equal">
      <formula>0</formula>
    </cfRule>
  </conditionalFormatting>
  <conditionalFormatting sqref="G31:G50">
    <cfRule type="cellIs" dxfId="34" priority="26" operator="greaterThan">
      <formula>$G$51</formula>
    </cfRule>
  </conditionalFormatting>
  <conditionalFormatting sqref="H31:H50">
    <cfRule type="cellIs" dxfId="33" priority="25" operator="greaterThan">
      <formula>$H$51</formula>
    </cfRule>
  </conditionalFormatting>
  <conditionalFormatting sqref="I31:I50">
    <cfRule type="cellIs" dxfId="32" priority="24" operator="greaterThan">
      <formula>$I$51</formula>
    </cfRule>
  </conditionalFormatting>
  <conditionalFormatting sqref="K31:K50">
    <cfRule type="cellIs" dxfId="31" priority="23" operator="greaterThan">
      <formula>$K$51</formula>
    </cfRule>
  </conditionalFormatting>
  <conditionalFormatting sqref="L31:L50">
    <cfRule type="cellIs" dxfId="30" priority="22" operator="greaterThan">
      <formula>$L$51</formula>
    </cfRule>
  </conditionalFormatting>
  <conditionalFormatting sqref="M31:M50">
    <cfRule type="cellIs" dxfId="29" priority="21" operator="greaterThan">
      <formula>$M$51</formula>
    </cfRule>
  </conditionalFormatting>
  <conditionalFormatting sqref="P31:P50">
    <cfRule type="cellIs" dxfId="28" priority="20" operator="greaterThan">
      <formula>$P$51</formula>
    </cfRule>
  </conditionalFormatting>
  <conditionalFormatting sqref="R31:R50">
    <cfRule type="cellIs" dxfId="27" priority="19" operator="greaterThan">
      <formula>$R$51</formula>
    </cfRule>
  </conditionalFormatting>
  <conditionalFormatting sqref="S31:S50">
    <cfRule type="cellIs" dxfId="26" priority="18" operator="greaterThan">
      <formula>$S$51</formula>
    </cfRule>
  </conditionalFormatting>
  <conditionalFormatting sqref="T31:T50">
    <cfRule type="cellIs" dxfId="25" priority="17" operator="greaterThan">
      <formula>$T$51</formula>
    </cfRule>
  </conditionalFormatting>
  <conditionalFormatting sqref="U31:U50">
    <cfRule type="cellIs" dxfId="24" priority="16" operator="greaterThan">
      <formula>$U$51</formula>
    </cfRule>
  </conditionalFormatting>
  <conditionalFormatting sqref="C22:V22">
    <cfRule type="cellIs" dxfId="23" priority="15" operator="equal">
      <formula>0</formula>
    </cfRule>
  </conditionalFormatting>
  <conditionalFormatting sqref="C24:V24">
    <cfRule type="cellIs" dxfId="22" priority="13" operator="equal">
      <formula>"DECREASE"</formula>
    </cfRule>
    <cfRule type="cellIs" dxfId="21" priority="14" operator="equal">
      <formula>"INCREASE"</formula>
    </cfRule>
  </conditionalFormatting>
  <conditionalFormatting sqref="C23:V23">
    <cfRule type="cellIs" dxfId="20" priority="12" operator="equal">
      <formula>0</formula>
    </cfRule>
  </conditionalFormatting>
  <conditionalFormatting sqref="I1">
    <cfRule type="cellIs" dxfId="19" priority="11" operator="lessThan">
      <formula>5</formula>
    </cfRule>
  </conditionalFormatting>
  <conditionalFormatting sqref="C21:V21">
    <cfRule type="cellIs" dxfId="18" priority="8" operator="equal">
      <formula>0</formula>
    </cfRule>
  </conditionalFormatting>
  <conditionalFormatting sqref="B66:U66">
    <cfRule type="cellIs" dxfId="17" priority="6" operator="equal">
      <formula>"UNDER"</formula>
    </cfRule>
    <cfRule type="cellIs" dxfId="16" priority="7" operator="equal">
      <formula>"OVER"</formula>
    </cfRule>
  </conditionalFormatting>
  <conditionalFormatting sqref="I2">
    <cfRule type="cellIs" dxfId="15" priority="5" operator="greaterThan">
      <formula>5000.1</formula>
    </cfRule>
  </conditionalFormatting>
  <conditionalFormatting sqref="I3">
    <cfRule type="cellIs" dxfId="14" priority="4" operator="greaterThan">
      <formula>4.1</formula>
    </cfRule>
  </conditionalFormatting>
  <conditionalFormatting sqref="J31:J50">
    <cfRule type="cellIs" dxfId="13" priority="3"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W23" sqref="W23"/>
    </sheetView>
  </sheetViews>
  <sheetFormatPr defaultColWidth="9.140625" defaultRowHeight="12.75" x14ac:dyDescent="0.2"/>
  <cols>
    <col min="1" max="13" width="9.140625" style="78"/>
    <col min="14" max="14" width="9.7109375" style="78" bestFit="1" customWidth="1"/>
    <col min="15" max="19" width="9.140625" style="78"/>
    <col min="20" max="20" width="10" style="78" bestFit="1" customWidth="1"/>
    <col min="21" max="16384" width="9.140625" style="78"/>
  </cols>
  <sheetData>
    <row r="1" spans="1:21" ht="38.25" x14ac:dyDescent="0.2">
      <c r="A1" s="145" t="s">
        <v>84</v>
      </c>
      <c r="B1" s="37" t="str">
        <f>'DCWW ALWEN'!B29</f>
        <v>Application Rate</v>
      </c>
      <c r="C1" s="37" t="str">
        <f>'DCWW ALWEN'!C29</f>
        <v>Nitrogen Addition</v>
      </c>
      <c r="D1" s="37" t="str">
        <f>'DCWW ALWEN'!D29</f>
        <v>Phosphate Addition</v>
      </c>
      <c r="E1" s="37" t="str">
        <f>'DCWW ALWEN'!E29</f>
        <v>Potash  Addition</v>
      </c>
      <c r="F1" s="37" t="str">
        <f>'DCWW ALWEN'!F29</f>
        <v>Mg Oxide Addition</v>
      </c>
      <c r="G1" s="37" t="str">
        <f>'DCWW ALWEN'!G29</f>
        <v>Copper Addition</v>
      </c>
      <c r="H1" s="37" t="str">
        <f>'DCWW ALWEN'!H29</f>
        <v>Zinc Addition</v>
      </c>
      <c r="I1" s="37" t="str">
        <f>'DCWW ALWEN'!I29</f>
        <v>Lead Addition</v>
      </c>
      <c r="J1" s="37" t="str">
        <f>'DCWW ALWEN'!J29</f>
        <v>Cadmium Addition</v>
      </c>
      <c r="K1" s="37" t="str">
        <f>'DCWW ALWEN'!K29</f>
        <v>Mercury Addition</v>
      </c>
      <c r="L1" s="37" t="str">
        <f>'DCWW ALWEN'!L29</f>
        <v>Nickel Addition</v>
      </c>
      <c r="M1" s="37" t="str">
        <f>'DCWW ALWEN'!M29</f>
        <v>Chromium Addition</v>
      </c>
      <c r="N1" s="37" t="str">
        <f>'DCWW ALWEN'!N29</f>
        <v>Aluminium Addition</v>
      </c>
      <c r="O1" s="37" t="str">
        <f>'DCWW ALWEN'!O29</f>
        <v>Iron Addition</v>
      </c>
      <c r="P1" s="37" t="str">
        <f>'DCWW ALWEN'!P29</f>
        <v xml:space="preserve">Sodium Addition                 </v>
      </c>
      <c r="Q1" s="37" t="str">
        <f>'DCWW ALWEN'!Q29</f>
        <v>SO3  Addition                             kg/ha</v>
      </c>
      <c r="R1" s="37" t="str">
        <f>'DCWW ALWEN'!R29</f>
        <v xml:space="preserve">Selenium Addition </v>
      </c>
      <c r="S1" s="37" t="str">
        <f>'DCWW ALWEN'!S29</f>
        <v xml:space="preserve">Arsenic  Addition  </v>
      </c>
      <c r="T1" s="37" t="str">
        <f>'DCWW ALWEN'!T29</f>
        <v xml:space="preserve">Molybdenum Addition  </v>
      </c>
      <c r="U1" s="37" t="str">
        <f>'DCWW ALWEN'!U29</f>
        <v xml:space="preserve">Fluoride Addition </v>
      </c>
    </row>
    <row r="2" spans="1:21" ht="25.5" x14ac:dyDescent="0.2">
      <c r="A2" s="145"/>
      <c r="B2" s="37" t="str">
        <f>'DCWW ALWEN'!B30</f>
        <v>tonnes/ha</v>
      </c>
      <c r="C2" s="37" t="str">
        <f>'DCWW ALWEN'!C30</f>
        <v>kg/ha</v>
      </c>
      <c r="D2" s="37" t="str">
        <f>'DCWW ALWEN'!D30</f>
        <v>P2O5 
kg/ha</v>
      </c>
      <c r="E2" s="37" t="str">
        <f>'DCWW ALWEN'!E30</f>
        <v>K2O 
kg/ha</v>
      </c>
      <c r="F2" s="37" t="str">
        <f>'DCWW ALWEN'!F30</f>
        <v>MgO 
kg/ha</v>
      </c>
      <c r="G2" s="37" t="str">
        <f>'DCWW ALWEN'!G30</f>
        <v>kg/ha</v>
      </c>
      <c r="H2" s="37" t="str">
        <f>'DCWW ALWEN'!H30</f>
        <v>kg/ha</v>
      </c>
      <c r="I2" s="37" t="str">
        <f>'DCWW ALWEN'!I30</f>
        <v>kg/ha</v>
      </c>
      <c r="J2" s="37" t="str">
        <f>'DCWW ALWEN'!J30</f>
        <v>kg/ha</v>
      </c>
      <c r="K2" s="37" t="str">
        <f>'DCWW ALWEN'!K30</f>
        <v>kg/ha</v>
      </c>
      <c r="L2" s="37" t="str">
        <f>'DCWW ALWEN'!L30</f>
        <v>kg/ha</v>
      </c>
      <c r="M2" s="37" t="str">
        <f>'DCWW ALWEN'!M30</f>
        <v>kg/ha</v>
      </c>
      <c r="N2" s="37" t="str">
        <f>'DCWW ALWEN'!N30</f>
        <v>kg/ha</v>
      </c>
      <c r="O2" s="37" t="str">
        <f>'DCWW ALWEN'!O30</f>
        <v>kg/ha</v>
      </c>
      <c r="P2" s="37" t="str">
        <f>'DCWW ALWEN'!P30</f>
        <v>kg/ha</v>
      </c>
      <c r="Q2" s="37" t="str">
        <f>'DCWW ALWEN'!Q30</f>
        <v>kg/ha</v>
      </c>
      <c r="R2" s="37" t="str">
        <f>'DCWW ALWEN'!R30</f>
        <v>kg/ha</v>
      </c>
      <c r="S2" s="37" t="str">
        <f>'DCWW ALWEN'!S30</f>
        <v>kg/ha</v>
      </c>
      <c r="T2" s="37" t="str">
        <f>'DCWW ALWEN'!T30</f>
        <v>kg/ha</v>
      </c>
      <c r="U2" s="37" t="str">
        <f>'DCWW ALWEN'!U30</f>
        <v>kg/ha</v>
      </c>
    </row>
    <row r="3" spans="1:21" x14ac:dyDescent="0.2">
      <c r="A3" s="35">
        <v>1</v>
      </c>
      <c r="B3" s="32">
        <f>'DCWW ALWEN'!B31</f>
        <v>225</v>
      </c>
      <c r="C3" s="32">
        <f>'DCWW ALWEN'!C31</f>
        <v>243.90899999999996</v>
      </c>
      <c r="D3" s="32">
        <f>'DCWW ALWEN'!D31</f>
        <v>34.068773699999994</v>
      </c>
      <c r="E3" s="32">
        <f>'DCWW ALWEN'!E31</f>
        <v>4.4464499999999996</v>
      </c>
      <c r="F3" s="32">
        <f>'DCWW ALWEN'!F31</f>
        <v>26.735747399999997</v>
      </c>
      <c r="G3" s="32">
        <f>'DCWW ALWEN'!G31</f>
        <v>6.4943999999999988E-2</v>
      </c>
      <c r="H3" s="32">
        <f>'DCWW ALWEN'!H31</f>
        <v>6.0884999999999998</v>
      </c>
      <c r="I3" s="32">
        <f>'DCWW ALWEN'!I31</f>
        <v>1.5239699999999996</v>
      </c>
      <c r="J3" s="32">
        <f>'DCWW ALWEN'!J31</f>
        <v>7.7489999999999989E-3</v>
      </c>
      <c r="K3" s="32">
        <f>'DCWW ALWEN'!K31</f>
        <v>1.1439E-2</v>
      </c>
      <c r="L3" s="32">
        <f>'DCWW ALWEN'!L31</f>
        <v>1.77858</v>
      </c>
      <c r="M3" s="32">
        <f>'DCWW ALWEN'!M31</f>
        <v>0.29778299999999996</v>
      </c>
      <c r="N3" s="32">
        <f>'DCWW ALWEN'!N31</f>
        <v>102.58199999999999</v>
      </c>
      <c r="O3" s="32">
        <f>'DCWW ALWEN'!O31</f>
        <v>14723.099999999999</v>
      </c>
      <c r="P3" s="32">
        <f>'DCWW ALWEN'!P31</f>
        <v>0</v>
      </c>
      <c r="Q3" s="32">
        <f>'DCWW ALWEN'!Q31</f>
        <v>922.49999999999989</v>
      </c>
      <c r="R3" s="32">
        <f>'DCWW ALWEN'!R31</f>
        <v>0</v>
      </c>
      <c r="S3" s="32">
        <f>'DCWW ALWEN'!S31</f>
        <v>0.43911</v>
      </c>
      <c r="T3" s="32">
        <f>'DCWW ALWEN'!T31</f>
        <v>0</v>
      </c>
      <c r="U3" s="32">
        <f>'DCWW ALWEN'!U31</f>
        <v>0</v>
      </c>
    </row>
    <row r="4" spans="1:21" x14ac:dyDescent="0.2">
      <c r="A4" s="35">
        <v>2</v>
      </c>
      <c r="B4" s="32">
        <f>'DCWW BRYN COWLYD'!B31</f>
        <v>250</v>
      </c>
      <c r="C4" s="32">
        <f>'DCWW BRYN COWLYD'!C31</f>
        <v>40.292500000000004</v>
      </c>
      <c r="D4" s="32">
        <f>'DCWW BRYN COWLYD'!D31</f>
        <v>2.0022194500000001</v>
      </c>
      <c r="E4" s="32">
        <f>'DCWW BRYN COWLYD'!E31</f>
        <v>1.3676750000000004</v>
      </c>
      <c r="F4" s="32">
        <f>'DCWW BRYN COWLYD'!F31</f>
        <v>3.6131136000000001</v>
      </c>
      <c r="G4" s="32">
        <f>'DCWW BRYN COWLYD'!G31</f>
        <v>2.9056000000000005E-2</v>
      </c>
      <c r="H4" s="32">
        <f>'DCWW BRYN COWLYD'!H31</f>
        <v>1.0612250000000001</v>
      </c>
      <c r="I4" s="32">
        <f>'DCWW BRYN COWLYD'!I31</f>
        <v>0.15152250000000003</v>
      </c>
      <c r="J4" s="32">
        <f>'DCWW BRYN COWLYD'!J31</f>
        <v>2.3267500000000003E-3</v>
      </c>
      <c r="K4" s="32">
        <f>'DCWW BRYN COWLYD'!K31</f>
        <v>5.0507500000000006E-3</v>
      </c>
      <c r="L4" s="32">
        <f>'DCWW BRYN COWLYD'!L31</f>
        <v>0.35809250000000004</v>
      </c>
      <c r="M4" s="32">
        <f>'DCWW BRYN COWLYD'!M31</f>
        <v>4.1881500000000002E-2</v>
      </c>
      <c r="N4" s="32">
        <f>'DCWW BRYN COWLYD'!N31</f>
        <v>15.322500000000003</v>
      </c>
      <c r="O4" s="32">
        <f>'DCWW BRYN COWLYD'!O31</f>
        <v>2582.125</v>
      </c>
      <c r="P4" s="32">
        <f>'DCWW BRYN COWLYD'!P31</f>
        <v>0</v>
      </c>
      <c r="Q4" s="32">
        <f>'DCWW BRYN COWLYD'!Q31</f>
        <v>65.546250000000001</v>
      </c>
      <c r="R4" s="32">
        <f>'DCWW BRYN COWLYD'!R31</f>
        <v>0</v>
      </c>
      <c r="S4" s="32">
        <f>'DCWW BRYN COWLYD'!S31</f>
        <v>7.7179999999999999E-2</v>
      </c>
      <c r="T4" s="32">
        <f>'DCWW BRYN COWLYD'!T31</f>
        <v>0</v>
      </c>
      <c r="U4" s="32">
        <f>'DCWW BRYN COWLYD'!U31</f>
        <v>0</v>
      </c>
    </row>
    <row r="5" spans="1:21" x14ac:dyDescent="0.2">
      <c r="A5" s="35">
        <v>3</v>
      </c>
      <c r="B5" s="32">
        <f>'DCWW CEFNI'!B31</f>
        <v>210</v>
      </c>
      <c r="C5" s="32">
        <f>'DCWW CEFNI'!C31</f>
        <v>164.23680000000002</v>
      </c>
      <c r="D5" s="32">
        <f>'DCWW CEFNI'!D31</f>
        <v>64.376847990000002</v>
      </c>
      <c r="E5" s="32">
        <f>'DCWW CEFNI'!E31</f>
        <v>3.3241913249999997</v>
      </c>
      <c r="F5" s="32">
        <f>'DCWW CEFNI'!F31</f>
        <v>18.146549694000001</v>
      </c>
      <c r="G5" s="32">
        <f>'DCWW CEFNI'!G31</f>
        <v>0.50554140000000003</v>
      </c>
      <c r="H5" s="32">
        <f>'DCWW CEFNI'!H31</f>
        <v>0.58509359999999999</v>
      </c>
      <c r="I5" s="32">
        <f>'DCWW CEFNI'!I31</f>
        <v>2.7201720000000006E-2</v>
      </c>
      <c r="J5" s="32">
        <f>'DCWW CEFNI'!J31</f>
        <v>6.0305699999999999E-3</v>
      </c>
      <c r="K5" s="32">
        <f>'DCWW CEFNI'!K31</f>
        <v>4.2342300000000003E-3</v>
      </c>
      <c r="L5" s="32">
        <f>'DCWW CEFNI'!L31</f>
        <v>0.36055110000000007</v>
      </c>
      <c r="M5" s="32">
        <f>'DCWW CEFNI'!M31</f>
        <v>7.3521630000000004E-2</v>
      </c>
      <c r="N5" s="32">
        <f>'DCWW CEFNI'!N31</f>
        <v>2206.9319999999998</v>
      </c>
      <c r="O5" s="32">
        <f>'DCWW CEFNI'!O31</f>
        <v>87.50742000000001</v>
      </c>
      <c r="P5" s="32">
        <f>'DCWW CEFNI'!P31</f>
        <v>0</v>
      </c>
      <c r="Q5" s="32">
        <f>'DCWW CEFNI'!Q31</f>
        <v>368.89125000000001</v>
      </c>
      <c r="R5" s="32">
        <f>'DCWW CEFNI'!R31</f>
        <v>0</v>
      </c>
      <c r="S5" s="32">
        <f>'DCWW CEFNI'!S31</f>
        <v>0</v>
      </c>
      <c r="T5" s="32">
        <f>'DCWW CEFNI'!T31</f>
        <v>0</v>
      </c>
      <c r="U5" s="32">
        <f>'DCWW CEFNI'!U31</f>
        <v>0</v>
      </c>
    </row>
    <row r="6" spans="1:21" x14ac:dyDescent="0.2">
      <c r="A6" s="35">
        <v>4</v>
      </c>
      <c r="B6" s="32">
        <f>'DCWW CWELLYN'!B31</f>
        <v>235</v>
      </c>
      <c r="C6" s="32">
        <f>'DCWW CWELLYN'!C31</f>
        <v>96.399349999999998</v>
      </c>
      <c r="D6" s="32">
        <f>'DCWW CWELLYN'!D31</f>
        <v>65.211883125</v>
      </c>
      <c r="E6" s="32">
        <f>'DCWW CWELLYN'!E31</f>
        <v>1.4543018475000002</v>
      </c>
      <c r="F6" s="32">
        <f>'DCWW CWELLYN'!F31</f>
        <v>7.9285808700000002E-3</v>
      </c>
      <c r="G6" s="32">
        <f>'DCWW CWELLYN'!G31</f>
        <v>0.59585425000000003</v>
      </c>
      <c r="H6" s="32">
        <f>'DCWW CWELLYN'!H31</f>
        <v>2.4820935000000004</v>
      </c>
      <c r="I6" s="32">
        <f>'DCWW CWELLYN'!I31</f>
        <v>3.0741524999999999E-2</v>
      </c>
      <c r="J6" s="32">
        <f>'DCWW CWELLYN'!J31</f>
        <v>4.6302050000000001E-3</v>
      </c>
      <c r="K6" s="32">
        <f>'DCWW CWELLYN'!K31</f>
        <v>4.7820150000000006E-3</v>
      </c>
      <c r="L6" s="32">
        <f>'DCWW CWELLYN'!L31</f>
        <v>0.16926815000000001</v>
      </c>
      <c r="M6" s="32">
        <f>'DCWW CWELLYN'!M31</f>
        <v>3.2639150000000006E-2</v>
      </c>
      <c r="N6" s="32">
        <f>'DCWW CWELLYN'!N31</f>
        <v>1548.4620000000002</v>
      </c>
      <c r="O6" s="32">
        <f>'DCWW CWELLYN'!O31</f>
        <v>46.605670000000003</v>
      </c>
      <c r="P6" s="32">
        <f>'DCWW CWELLYN'!P31</f>
        <v>0</v>
      </c>
      <c r="Q6" s="32">
        <f>'DCWW CWELLYN'!Q31</f>
        <v>137.57781249999999</v>
      </c>
      <c r="R6" s="32">
        <f>'DCWW CWELLYN'!R31</f>
        <v>0</v>
      </c>
      <c r="S6" s="32">
        <f>'DCWW CWELLYN'!S31</f>
        <v>0.18444915000000003</v>
      </c>
      <c r="T6" s="32">
        <f>'DCWW CWELLYN'!T31</f>
        <v>0</v>
      </c>
      <c r="U6" s="32">
        <f>'DCWW CWELLYN'!U31</f>
        <v>0</v>
      </c>
    </row>
    <row r="7" spans="1:21" x14ac:dyDescent="0.2">
      <c r="A7" s="35">
        <v>5</v>
      </c>
      <c r="B7" s="32">
        <f>'DCWW DOLBENMAEN'!B31</f>
        <v>250</v>
      </c>
      <c r="C7" s="32">
        <f>'DCWW DOLBENMAEN'!C31</f>
        <v>28.174999999999997</v>
      </c>
      <c r="D7" s="32">
        <f>'DCWW DOLBENMAEN'!D31</f>
        <v>18.843474999999994</v>
      </c>
      <c r="E7" s="32">
        <f>'DCWW DOLBENMAEN'!E31</f>
        <v>0.71697500000000003</v>
      </c>
      <c r="F7" s="32">
        <f>'DCWW DOLBENMAEN'!F31</f>
        <v>1.1199789999999998</v>
      </c>
      <c r="G7" s="32">
        <f>'DCWW DOLBENMAEN'!G31</f>
        <v>0.18059999999999998</v>
      </c>
      <c r="H7" s="32">
        <f>'DCWW DOLBENMAEN'!H31</f>
        <v>1.379</v>
      </c>
      <c r="I7" s="32">
        <f>'DCWW DOLBENMAEN'!I31</f>
        <v>3.2445000000000002E-2</v>
      </c>
      <c r="J7" s="32">
        <f>'DCWW DOLBENMAEN'!J31</f>
        <v>7.1049999999999985E-3</v>
      </c>
      <c r="K7" s="32">
        <f>'DCWW DOLBENMAEN'!K31</f>
        <v>5.0049999999999999E-3</v>
      </c>
      <c r="L7" s="32">
        <f>'DCWW DOLBENMAEN'!L31</f>
        <v>8.539999999999999E-2</v>
      </c>
      <c r="M7" s="32">
        <f>'DCWW DOLBENMAEN'!M31</f>
        <v>1.6975000000000001E-2</v>
      </c>
      <c r="N7" s="32">
        <f>'DCWW DOLBENMAEN'!N31</f>
        <v>938</v>
      </c>
      <c r="O7" s="32">
        <f>'DCWW DOLBENMAEN'!O31</f>
        <v>13.719999999999997</v>
      </c>
      <c r="P7" s="32">
        <f>'DCWW DOLBENMAEN'!P31</f>
        <v>0</v>
      </c>
      <c r="Q7" s="32">
        <f>'DCWW DOLBENMAEN'!Q31</f>
        <v>121.625</v>
      </c>
      <c r="R7" s="32">
        <f>'DCWW DOLBENMAEN'!R31</f>
        <v>0</v>
      </c>
      <c r="S7" s="32">
        <f>'DCWW DOLBENMAEN'!S31</f>
        <v>9.6949999999999981E-2</v>
      </c>
      <c r="T7" s="32">
        <f>'DCWW DOLBENMAEN'!T31</f>
        <v>0</v>
      </c>
      <c r="U7" s="32">
        <f>'DCWW DOLBENMAEN'!U31</f>
        <v>0</v>
      </c>
    </row>
    <row r="8" spans="1:21" x14ac:dyDescent="0.2">
      <c r="A8" s="35">
        <v>6</v>
      </c>
      <c r="B8" s="32">
        <f>'DCWW GLASCOED'!B31</f>
        <v>110</v>
      </c>
      <c r="C8" s="32">
        <f>'DCWW GLASCOED'!C31</f>
        <v>140.53049999999999</v>
      </c>
      <c r="D8" s="32">
        <f>'DCWW GLASCOED'!D31</f>
        <v>63.619924499999996</v>
      </c>
      <c r="E8" s="32">
        <f>'DCWW GLASCOED'!E31</f>
        <v>3.4679056500000005</v>
      </c>
      <c r="F8" s="32">
        <f>'DCWW GLASCOED'!F31</f>
        <v>18.974815200000002</v>
      </c>
      <c r="G8" s="32">
        <f>'DCWW GLASCOED'!G31</f>
        <v>0.41065199999999996</v>
      </c>
      <c r="H8" s="32">
        <f>'DCWW GLASCOED'!H31</f>
        <v>2.13741</v>
      </c>
      <c r="I8" s="32">
        <f>'DCWW GLASCOED'!I31</f>
        <v>0.64795499999999995</v>
      </c>
      <c r="J8" s="32">
        <f>'DCWW GLASCOED'!J31</f>
        <v>2.5244999999999998E-3</v>
      </c>
      <c r="K8" s="32">
        <f>'DCWW GLASCOED'!K31</f>
        <v>5.3856000000000008E-3</v>
      </c>
      <c r="L8" s="32">
        <f>'DCWW GLASCOED'!L31</f>
        <v>0.57895200000000002</v>
      </c>
      <c r="M8" s="32">
        <f>'DCWW GLASCOED'!M31</f>
        <v>0.1257201</v>
      </c>
      <c r="N8" s="32">
        <f>'DCWW GLASCOED'!N31</f>
        <v>43.084800000000001</v>
      </c>
      <c r="O8" s="32">
        <f>'DCWW GLASCOED'!O31</f>
        <v>7270.56</v>
      </c>
      <c r="P8" s="32">
        <f>'DCWW GLASCOED'!P31</f>
        <v>0</v>
      </c>
      <c r="Q8" s="32">
        <f>'DCWW GLASCOED'!Q31</f>
        <v>216.26549999999997</v>
      </c>
      <c r="R8" s="32">
        <f>'DCWW GLASCOED'!R31</f>
        <v>0</v>
      </c>
      <c r="S8" s="32">
        <f>'DCWW GLASCOED'!S31</f>
        <v>0.16156799999999999</v>
      </c>
      <c r="T8" s="32">
        <f>'DCWW GLASCOED'!T31</f>
        <v>0</v>
      </c>
      <c r="U8" s="32">
        <f>'DCWW GLASCOED'!U31</f>
        <v>0</v>
      </c>
    </row>
    <row r="9" spans="1:21" x14ac:dyDescent="0.2">
      <c r="A9" s="35">
        <v>7</v>
      </c>
      <c r="B9" s="32">
        <f>'DCWW LLANDEGAI'!B31</f>
        <v>245</v>
      </c>
      <c r="C9" s="32">
        <f>'DCWW LLANDEGAI'!C31</f>
        <v>71.242325000000008</v>
      </c>
      <c r="D9" s="32">
        <f>'DCWW LLANDEGAI'!D31</f>
        <v>64.762778394999998</v>
      </c>
      <c r="E9" s="32">
        <f>'DCWW LLANDEGAI'!E31</f>
        <v>1.1201426950000002</v>
      </c>
      <c r="F9" s="32">
        <f>'DCWW LLANDEGAI'!F31</f>
        <v>8.4515646390000008</v>
      </c>
      <c r="G9" s="32">
        <f>'DCWW LLANDEGAI'!G31</f>
        <v>0.58212980000000003</v>
      </c>
      <c r="H9" s="32">
        <f>'DCWW LLANDEGAI'!H31</f>
        <v>1.0743495000000001</v>
      </c>
      <c r="I9" s="32">
        <f>'DCWW LLANDEGAI'!I31</f>
        <v>3.1697120000000002E-2</v>
      </c>
      <c r="J9" s="32">
        <f>'DCWW LLANDEGAI'!J31</f>
        <v>3.35258E-3</v>
      </c>
      <c r="K9" s="32">
        <f>'DCWW LLANDEGAI'!K31</f>
        <v>4.8764799999999999E-3</v>
      </c>
      <c r="L9" s="32">
        <f>'DCWW LLANDEGAI'!L31</f>
        <v>3.8859449999999997E-2</v>
      </c>
      <c r="M9" s="32">
        <f>'DCWW LLANDEGAI'!M31</f>
        <v>1.6610510000000002E-2</v>
      </c>
      <c r="N9" s="32">
        <f>'DCWW LLANDEGAI'!N31</f>
        <v>1485.8025</v>
      </c>
      <c r="O9" s="32">
        <f>'DCWW LLANDEGAI'!O31</f>
        <v>34.821114999999999</v>
      </c>
      <c r="P9" s="32">
        <f>'DCWW LLANDEGAI'!P31</f>
        <v>0</v>
      </c>
      <c r="Q9" s="32">
        <f>'DCWW LLANDEGAI'!Q31</f>
        <v>128.0076</v>
      </c>
      <c r="R9" s="32">
        <f>'DCWW LLANDEGAI'!R31</f>
        <v>0</v>
      </c>
      <c r="S9" s="32">
        <f>'DCWW LLANDEGAI'!S31</f>
        <v>0.15696170000000001</v>
      </c>
      <c r="T9" s="32">
        <f>'DCWW LLANDEGAI'!T31</f>
        <v>0</v>
      </c>
      <c r="U9" s="32">
        <f>'DCWW LLANDEGAI'!U31</f>
        <v>0</v>
      </c>
    </row>
    <row r="10" spans="1:21" x14ac:dyDescent="0.2">
      <c r="A10" s="35">
        <v>8</v>
      </c>
      <c r="B10" s="32"/>
      <c r="C10" s="32"/>
      <c r="D10" s="32"/>
      <c r="E10" s="32"/>
      <c r="F10" s="32"/>
      <c r="G10" s="32"/>
      <c r="H10" s="32"/>
      <c r="I10" s="32"/>
      <c r="J10" s="32"/>
      <c r="K10" s="32"/>
      <c r="L10" s="32"/>
      <c r="M10" s="32"/>
      <c r="N10" s="32"/>
      <c r="O10" s="32"/>
      <c r="P10" s="32"/>
      <c r="Q10" s="32"/>
      <c r="R10" s="32"/>
      <c r="S10" s="32"/>
      <c r="T10" s="32"/>
      <c r="U10" s="32"/>
    </row>
    <row r="11" spans="1:21" x14ac:dyDescent="0.2">
      <c r="A11" s="35">
        <v>9</v>
      </c>
      <c r="B11" s="32"/>
      <c r="C11" s="32"/>
      <c r="D11" s="32"/>
      <c r="E11" s="32"/>
      <c r="F11" s="32"/>
      <c r="G11" s="32"/>
      <c r="H11" s="32"/>
      <c r="I11" s="32"/>
      <c r="J11" s="32"/>
      <c r="K11" s="32"/>
      <c r="L11" s="32"/>
      <c r="M11" s="32"/>
      <c r="N11" s="32"/>
      <c r="O11" s="32"/>
      <c r="P11" s="32"/>
      <c r="Q11" s="32"/>
      <c r="R11" s="32"/>
      <c r="S11" s="32"/>
      <c r="T11" s="32"/>
      <c r="U11" s="32"/>
    </row>
    <row r="12" spans="1:21" x14ac:dyDescent="0.2">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75" x14ac:dyDescent="0.25">
      <c r="A13" s="79" t="s">
        <v>85</v>
      </c>
      <c r="B13" s="80">
        <f>SUM(B3:B12)</f>
        <v>1525</v>
      </c>
      <c r="C13" s="80">
        <f t="shared" ref="C13:U13" si="0">SUM(C3:C12)</f>
        <v>784.78547499999991</v>
      </c>
      <c r="D13" s="80">
        <f t="shared" si="0"/>
        <v>312.88590216</v>
      </c>
      <c r="E13" s="80">
        <f t="shared" si="0"/>
        <v>15.8976415175</v>
      </c>
      <c r="F13" s="80">
        <f t="shared" si="0"/>
        <v>77.049698113869994</v>
      </c>
      <c r="G13" s="80">
        <f t="shared" si="0"/>
        <v>2.3687774500000001</v>
      </c>
      <c r="H13" s="80">
        <f t="shared" si="0"/>
        <v>14.807671600000003</v>
      </c>
      <c r="I13" s="80">
        <f t="shared" si="0"/>
        <v>2.4455328649999997</v>
      </c>
      <c r="J13" s="80">
        <f t="shared" si="0"/>
        <v>3.3718604999999999E-2</v>
      </c>
      <c r="K13" s="80">
        <f t="shared" si="0"/>
        <v>4.0773075000000006E-2</v>
      </c>
      <c r="L13" s="80">
        <f t="shared" si="0"/>
        <v>3.3697032</v>
      </c>
      <c r="M13" s="80">
        <f t="shared" si="0"/>
        <v>0.60513089000000009</v>
      </c>
      <c r="N13" s="80">
        <f t="shared" si="0"/>
        <v>6340.1857999999993</v>
      </c>
      <c r="O13" s="80">
        <f t="shared" si="0"/>
        <v>24758.439205000002</v>
      </c>
      <c r="P13" s="80">
        <f t="shared" si="0"/>
        <v>0</v>
      </c>
      <c r="Q13" s="80">
        <f t="shared" si="0"/>
        <v>1960.4134124999998</v>
      </c>
      <c r="R13" s="80">
        <f t="shared" si="0"/>
        <v>0</v>
      </c>
      <c r="S13" s="80">
        <f t="shared" si="0"/>
        <v>1.1162188500000001</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I15" sqref="I15"/>
    </sheetView>
  </sheetViews>
  <sheetFormatPr defaultColWidth="9.140625" defaultRowHeight="12.75" x14ac:dyDescent="0.2"/>
  <cols>
    <col min="1" max="2" width="9.140625" style="78"/>
    <col min="3" max="3" width="11" style="78" customWidth="1"/>
    <col min="4" max="4" width="9.140625" style="78"/>
    <col min="5" max="5" width="9.7109375" style="78" customWidth="1"/>
    <col min="6" max="14" width="9.140625" style="78"/>
    <col min="15" max="15" width="9.7109375" style="78" bestFit="1" customWidth="1"/>
    <col min="16" max="20" width="9.140625" style="78"/>
    <col min="21" max="21" width="10" style="78" bestFit="1" customWidth="1"/>
    <col min="22" max="16384" width="9.140625" style="78"/>
  </cols>
  <sheetData>
    <row r="1" spans="1:22" s="82" customFormat="1" ht="38.25" x14ac:dyDescent="0.25">
      <c r="A1" s="146" t="s">
        <v>84</v>
      </c>
      <c r="B1" s="33" t="s">
        <v>153</v>
      </c>
      <c r="C1" s="34" t="str">
        <f>'DCWW ALWEN'!B29</f>
        <v>Application Rate</v>
      </c>
      <c r="D1" s="34" t="str">
        <f>'DCWW ALWEN'!C29</f>
        <v>Nitrogen Addition</v>
      </c>
      <c r="E1" s="34" t="str">
        <f>'DCWW ALWEN'!D29</f>
        <v>Phosphate Addition</v>
      </c>
      <c r="F1" s="34" t="str">
        <f>'DCWW ALWEN'!E29</f>
        <v>Potash  Addition</v>
      </c>
      <c r="G1" s="34" t="str">
        <f>'DCWW ALWEN'!F29</f>
        <v>Mg Oxide Addition</v>
      </c>
      <c r="H1" s="34" t="str">
        <f>'DCWW ALWEN'!G29</f>
        <v>Copper Addition</v>
      </c>
      <c r="I1" s="34" t="str">
        <f>'DCWW ALWEN'!H29</f>
        <v>Zinc Addition</v>
      </c>
      <c r="J1" s="34" t="str">
        <f>'DCWW ALWEN'!I29</f>
        <v>Lead Addition</v>
      </c>
      <c r="K1" s="34" t="str">
        <f>'DCWW ALWEN'!J29</f>
        <v>Cadmium Addition</v>
      </c>
      <c r="L1" s="34" t="str">
        <f>'DCWW ALWEN'!K29</f>
        <v>Mercury Addition</v>
      </c>
      <c r="M1" s="34" t="str">
        <f>'DCWW ALWEN'!L29</f>
        <v>Nickel Addition</v>
      </c>
      <c r="N1" s="34" t="str">
        <f>'DCWW ALWEN'!M29</f>
        <v>Chromium Addition</v>
      </c>
      <c r="O1" s="34" t="str">
        <f>'DCWW ALWEN'!N29</f>
        <v>Aluminium Addition</v>
      </c>
      <c r="P1" s="34" t="str">
        <f>'DCWW ALWEN'!O29</f>
        <v>Iron Addition</v>
      </c>
      <c r="Q1" s="34" t="str">
        <f>'DCWW ALWEN'!P29</f>
        <v xml:space="preserve">Sodium Addition                 </v>
      </c>
      <c r="R1" s="34" t="str">
        <f>'DCWW ALWEN'!Q29</f>
        <v>SO3  Addition                             kg/ha</v>
      </c>
      <c r="S1" s="34" t="str">
        <f>'DCWW ALWEN'!R29</f>
        <v xml:space="preserve">Selenium Addition </v>
      </c>
      <c r="T1" s="34" t="str">
        <f>'DCWW ALWEN'!S29</f>
        <v xml:space="preserve">Arsenic  Addition  </v>
      </c>
      <c r="U1" s="34" t="str">
        <f>'DCWW ALWEN'!T29</f>
        <v xml:space="preserve">Molybdenum Addition  </v>
      </c>
      <c r="V1" s="34" t="str">
        <f>'DCWW ALWEN'!U29</f>
        <v xml:space="preserve">Fluoride Addition </v>
      </c>
    </row>
    <row r="2" spans="1:22" s="82" customFormat="1" ht="25.5" x14ac:dyDescent="0.25">
      <c r="A2" s="146"/>
      <c r="B2" s="31" t="s">
        <v>46</v>
      </c>
      <c r="C2" s="34" t="str">
        <f>'DCWW ALWEN'!B30</f>
        <v>tonnes/ha</v>
      </c>
      <c r="D2" s="34" t="str">
        <f>'DCWW ALWEN'!C30</f>
        <v>kg/ha</v>
      </c>
      <c r="E2" s="34" t="str">
        <f>'DCWW ALWEN'!D30</f>
        <v>P2O5 
kg/ha</v>
      </c>
      <c r="F2" s="34" t="str">
        <f>'DCWW ALWEN'!E30</f>
        <v>K2O 
kg/ha</v>
      </c>
      <c r="G2" s="34" t="str">
        <f>'DCWW ALWEN'!F30</f>
        <v>MgO 
kg/ha</v>
      </c>
      <c r="H2" s="34" t="str">
        <f>'DCWW ALWEN'!G30</f>
        <v>kg/ha</v>
      </c>
      <c r="I2" s="34" t="str">
        <f>'DCWW ALWEN'!H30</f>
        <v>kg/ha</v>
      </c>
      <c r="J2" s="34" t="str">
        <f>'DCWW ALWEN'!I30</f>
        <v>kg/ha</v>
      </c>
      <c r="K2" s="34" t="str">
        <f>'DCWW ALWEN'!J30</f>
        <v>kg/ha</v>
      </c>
      <c r="L2" s="34" t="str">
        <f>'DCWW ALWEN'!K30</f>
        <v>kg/ha</v>
      </c>
      <c r="M2" s="34" t="str">
        <f>'DCWW ALWEN'!L30</f>
        <v>kg/ha</v>
      </c>
      <c r="N2" s="34" t="str">
        <f>'DCWW ALWEN'!M30</f>
        <v>kg/ha</v>
      </c>
      <c r="O2" s="34" t="str">
        <f>'DCWW ALWEN'!N30</f>
        <v>kg/ha</v>
      </c>
      <c r="P2" s="34" t="str">
        <f>'DCWW ALWEN'!O30</f>
        <v>kg/ha</v>
      </c>
      <c r="Q2" s="34" t="str">
        <f>'DCWW ALWEN'!P30</f>
        <v>kg/ha</v>
      </c>
      <c r="R2" s="34" t="str">
        <f>'DCWW ALWEN'!Q30</f>
        <v>kg/ha</v>
      </c>
      <c r="S2" s="34" t="str">
        <f>'DCWW ALWEN'!R30</f>
        <v>kg/ha</v>
      </c>
      <c r="T2" s="34" t="str">
        <f>'DCWW ALWEN'!S30</f>
        <v>kg/ha</v>
      </c>
      <c r="U2" s="34" t="str">
        <f>'DCWW ALWEN'!T30</f>
        <v>kg/ha</v>
      </c>
      <c r="V2" s="34" t="str">
        <f>'DCWW ALWEN'!U30</f>
        <v>kg/ha</v>
      </c>
    </row>
    <row r="3" spans="1:22" x14ac:dyDescent="0.2">
      <c r="A3" s="35">
        <v>1</v>
      </c>
      <c r="B3" s="90"/>
      <c r="C3" s="32">
        <f>'DCWW ALWEN'!B31</f>
        <v>225</v>
      </c>
      <c r="D3" s="32">
        <f>'DCWW ALWEN'!C31</f>
        <v>243.90899999999996</v>
      </c>
      <c r="E3" s="32">
        <f>'DCWW ALWEN'!D31</f>
        <v>34.068773699999994</v>
      </c>
      <c r="F3" s="32">
        <f>'DCWW ALWEN'!E31</f>
        <v>4.4464499999999996</v>
      </c>
      <c r="G3" s="32">
        <f>'DCWW ALWEN'!F31</f>
        <v>26.735747399999997</v>
      </c>
      <c r="H3" s="32">
        <f>'DCWW ALWEN'!G31</f>
        <v>6.4943999999999988E-2</v>
      </c>
      <c r="I3" s="32">
        <f>'DCWW ALWEN'!H31</f>
        <v>6.0884999999999998</v>
      </c>
      <c r="J3" s="32">
        <f>'DCWW ALWEN'!I31</f>
        <v>1.5239699999999996</v>
      </c>
      <c r="K3" s="32">
        <f>'DCWW ALWEN'!J31</f>
        <v>7.7489999999999989E-3</v>
      </c>
      <c r="L3" s="32">
        <f>'DCWW ALWEN'!K31</f>
        <v>1.1439E-2</v>
      </c>
      <c r="M3" s="32">
        <f>'DCWW ALWEN'!L31</f>
        <v>1.77858</v>
      </c>
      <c r="N3" s="32">
        <f>'DCWW ALWEN'!M31</f>
        <v>0.29778299999999996</v>
      </c>
      <c r="O3" s="32">
        <f>'DCWW ALWEN'!N31</f>
        <v>102.58199999999999</v>
      </c>
      <c r="P3" s="32">
        <f>'DCWW ALWEN'!O31</f>
        <v>14723.099999999999</v>
      </c>
      <c r="Q3" s="32">
        <f>'DCWW ALWEN'!P31</f>
        <v>0</v>
      </c>
      <c r="R3" s="32">
        <f>'DCWW ALWEN'!Q31</f>
        <v>922.49999999999989</v>
      </c>
      <c r="S3" s="32">
        <f>'DCWW ALWEN'!R31</f>
        <v>0</v>
      </c>
      <c r="T3" s="32">
        <f>'DCWW ALWEN'!S31</f>
        <v>0.43911</v>
      </c>
      <c r="U3" s="32">
        <f>'DCWW ALWEN'!T31</f>
        <v>0</v>
      </c>
      <c r="V3" s="32">
        <f>'DCWW ALWEN'!U31</f>
        <v>0</v>
      </c>
    </row>
    <row r="4" spans="1:22" x14ac:dyDescent="0.2">
      <c r="A4" s="35">
        <v>2</v>
      </c>
      <c r="B4" s="90"/>
      <c r="C4" s="32">
        <f>'DCWW BRYN COWLYD'!B31</f>
        <v>250</v>
      </c>
      <c r="D4" s="32">
        <f>'DCWW BRYN COWLYD'!C31</f>
        <v>40.292500000000004</v>
      </c>
      <c r="E4" s="32">
        <f>'DCWW BRYN COWLYD'!D31</f>
        <v>2.0022194500000001</v>
      </c>
      <c r="F4" s="32">
        <f>'DCWW BRYN COWLYD'!E31</f>
        <v>1.3676750000000004</v>
      </c>
      <c r="G4" s="32">
        <f>'DCWW BRYN COWLYD'!F31</f>
        <v>3.6131136000000001</v>
      </c>
      <c r="H4" s="32">
        <f>'DCWW BRYN COWLYD'!G31</f>
        <v>2.9056000000000005E-2</v>
      </c>
      <c r="I4" s="32">
        <f>'DCWW BRYN COWLYD'!H31</f>
        <v>1.0612250000000001</v>
      </c>
      <c r="J4" s="32">
        <f>'DCWW BRYN COWLYD'!I31</f>
        <v>0.15152250000000003</v>
      </c>
      <c r="K4" s="32">
        <f>'DCWW BRYN COWLYD'!J31</f>
        <v>2.3267500000000003E-3</v>
      </c>
      <c r="L4" s="32">
        <f>'DCWW BRYN COWLYD'!K31</f>
        <v>5.0507500000000006E-3</v>
      </c>
      <c r="M4" s="32">
        <f>'DCWW BRYN COWLYD'!L31</f>
        <v>0.35809250000000004</v>
      </c>
      <c r="N4" s="32">
        <f>'DCWW BRYN COWLYD'!M31</f>
        <v>4.1881500000000002E-2</v>
      </c>
      <c r="O4" s="32">
        <f>'DCWW BRYN COWLYD'!N31</f>
        <v>15.322500000000003</v>
      </c>
      <c r="P4" s="32">
        <f>'DCWW BRYN COWLYD'!O31</f>
        <v>2582.125</v>
      </c>
      <c r="Q4" s="32">
        <f>'DCWW BRYN COWLYD'!P31</f>
        <v>0</v>
      </c>
      <c r="R4" s="32">
        <f>'DCWW BRYN COWLYD'!Q31</f>
        <v>65.546250000000001</v>
      </c>
      <c r="S4" s="32">
        <f>'DCWW BRYN COWLYD'!R31</f>
        <v>0</v>
      </c>
      <c r="T4" s="32">
        <f>'DCWW BRYN COWLYD'!S31</f>
        <v>7.7179999999999999E-2</v>
      </c>
      <c r="U4" s="32">
        <f>'DCWW BRYN COWLYD'!T31</f>
        <v>0</v>
      </c>
      <c r="V4" s="32">
        <f>'DCWW BRYN COWLYD'!U31</f>
        <v>0</v>
      </c>
    </row>
    <row r="5" spans="1:22" x14ac:dyDescent="0.2">
      <c r="A5" s="35">
        <v>3</v>
      </c>
      <c r="B5" s="90"/>
      <c r="C5" s="32">
        <f>'DCWW CEFNI'!B31</f>
        <v>210</v>
      </c>
      <c r="D5" s="32">
        <f>'DCWW CEFNI'!C31</f>
        <v>164.23680000000002</v>
      </c>
      <c r="E5" s="32">
        <f>'DCWW CEFNI'!D31</f>
        <v>64.376847990000002</v>
      </c>
      <c r="F5" s="32">
        <f>'DCWW CEFNI'!E31</f>
        <v>3.3241913249999997</v>
      </c>
      <c r="G5" s="32">
        <f>'DCWW CEFNI'!F31</f>
        <v>18.146549694000001</v>
      </c>
      <c r="H5" s="32">
        <f>'DCWW CEFNI'!G31</f>
        <v>0.50554140000000003</v>
      </c>
      <c r="I5" s="32">
        <f>'DCWW CEFNI'!H31</f>
        <v>0.58509359999999999</v>
      </c>
      <c r="J5" s="32">
        <f>'DCWW CEFNI'!I31</f>
        <v>2.7201720000000006E-2</v>
      </c>
      <c r="K5" s="32">
        <f>'DCWW CEFNI'!J31</f>
        <v>6.0305699999999999E-3</v>
      </c>
      <c r="L5" s="32">
        <f>'DCWW CEFNI'!K31</f>
        <v>4.2342300000000003E-3</v>
      </c>
      <c r="M5" s="32">
        <f>'DCWW CEFNI'!L31</f>
        <v>0.36055110000000007</v>
      </c>
      <c r="N5" s="32">
        <f>'DCWW CEFNI'!M31</f>
        <v>7.3521630000000004E-2</v>
      </c>
      <c r="O5" s="32">
        <f>'DCWW CEFNI'!N31</f>
        <v>2206.9319999999998</v>
      </c>
      <c r="P5" s="32">
        <f>'DCWW CEFNI'!O31</f>
        <v>87.50742000000001</v>
      </c>
      <c r="Q5" s="32">
        <f>'DCWW CEFNI'!P31</f>
        <v>0</v>
      </c>
      <c r="R5" s="32">
        <f>'DCWW CEFNI'!Q31</f>
        <v>368.89125000000001</v>
      </c>
      <c r="S5" s="32">
        <f>'DCWW CEFNI'!R31</f>
        <v>0</v>
      </c>
      <c r="T5" s="32">
        <f>'DCWW CEFNI'!S31</f>
        <v>0</v>
      </c>
      <c r="U5" s="32">
        <f>'DCWW CEFNI'!T31</f>
        <v>0</v>
      </c>
      <c r="V5" s="32">
        <f>'DCWW CEFNI'!U31</f>
        <v>0</v>
      </c>
    </row>
    <row r="6" spans="1:22" x14ac:dyDescent="0.2">
      <c r="A6" s="35">
        <v>4</v>
      </c>
      <c r="B6" s="90"/>
      <c r="C6" s="32">
        <f>'DCWW CWELLYN'!B31</f>
        <v>235</v>
      </c>
      <c r="D6" s="32">
        <f>'DCWW CWELLYN'!C31</f>
        <v>96.399349999999998</v>
      </c>
      <c r="E6" s="32">
        <f>'DCWW CWELLYN'!D31</f>
        <v>65.211883125</v>
      </c>
      <c r="F6" s="32">
        <f>'DCWW CWELLYN'!E31</f>
        <v>1.4543018475000002</v>
      </c>
      <c r="G6" s="32">
        <f>'DCWW CWELLYN'!F31</f>
        <v>7.9285808700000002E-3</v>
      </c>
      <c r="H6" s="32">
        <f>'DCWW CWELLYN'!G31</f>
        <v>0.59585425000000003</v>
      </c>
      <c r="I6" s="32">
        <f>'DCWW CWELLYN'!H31</f>
        <v>2.4820935000000004</v>
      </c>
      <c r="J6" s="32">
        <f>'DCWW CWELLYN'!I31</f>
        <v>3.0741524999999999E-2</v>
      </c>
      <c r="K6" s="32">
        <f>'DCWW CWELLYN'!J31</f>
        <v>4.6302050000000001E-3</v>
      </c>
      <c r="L6" s="32">
        <f>'DCWW CWELLYN'!K31</f>
        <v>4.7820150000000006E-3</v>
      </c>
      <c r="M6" s="32">
        <f>'DCWW CWELLYN'!L31</f>
        <v>0.16926815000000001</v>
      </c>
      <c r="N6" s="32">
        <f>'DCWW CWELLYN'!M31</f>
        <v>3.2639150000000006E-2</v>
      </c>
      <c r="O6" s="32">
        <f>'DCWW CWELLYN'!N31</f>
        <v>1548.4620000000002</v>
      </c>
      <c r="P6" s="32">
        <f>'DCWW CWELLYN'!O31</f>
        <v>46.605670000000003</v>
      </c>
      <c r="Q6" s="32">
        <f>'DCWW CWELLYN'!P31</f>
        <v>0</v>
      </c>
      <c r="R6" s="32">
        <f>'DCWW CWELLYN'!Q31</f>
        <v>137.57781249999999</v>
      </c>
      <c r="S6" s="32">
        <f>'DCWW CWELLYN'!R31</f>
        <v>0</v>
      </c>
      <c r="T6" s="32">
        <f>'DCWW CWELLYN'!S31</f>
        <v>0.18444915000000003</v>
      </c>
      <c r="U6" s="32">
        <f>'DCWW CWELLYN'!T31</f>
        <v>0</v>
      </c>
      <c r="V6" s="32">
        <f>'DCWW CWELLYN'!U31</f>
        <v>0</v>
      </c>
    </row>
    <row r="7" spans="1:22" x14ac:dyDescent="0.2">
      <c r="A7" s="35">
        <v>5</v>
      </c>
      <c r="B7" s="90"/>
      <c r="C7" s="32">
        <f>'DCWW DOLBENMAEN'!B31</f>
        <v>250</v>
      </c>
      <c r="D7" s="32">
        <f>'DCWW DOLBENMAEN'!C31</f>
        <v>28.174999999999997</v>
      </c>
      <c r="E7" s="32">
        <f>'DCWW DOLBENMAEN'!D31</f>
        <v>18.843474999999994</v>
      </c>
      <c r="F7" s="32">
        <f>'DCWW DOLBENMAEN'!E31</f>
        <v>0.71697500000000003</v>
      </c>
      <c r="G7" s="32">
        <f>'DCWW DOLBENMAEN'!F31</f>
        <v>1.1199789999999998</v>
      </c>
      <c r="H7" s="32">
        <f>'DCWW DOLBENMAEN'!G31</f>
        <v>0.18059999999999998</v>
      </c>
      <c r="I7" s="32">
        <f>'DCWW DOLBENMAEN'!H31</f>
        <v>1.379</v>
      </c>
      <c r="J7" s="32">
        <f>'DCWW DOLBENMAEN'!I31</f>
        <v>3.2445000000000002E-2</v>
      </c>
      <c r="K7" s="32">
        <f>'DCWW DOLBENMAEN'!J31</f>
        <v>7.1049999999999985E-3</v>
      </c>
      <c r="L7" s="32">
        <f>'DCWW DOLBENMAEN'!K31</f>
        <v>5.0049999999999999E-3</v>
      </c>
      <c r="M7" s="32">
        <f>'DCWW DOLBENMAEN'!L31</f>
        <v>8.539999999999999E-2</v>
      </c>
      <c r="N7" s="32">
        <f>'DCWW DOLBENMAEN'!M31</f>
        <v>1.6975000000000001E-2</v>
      </c>
      <c r="O7" s="32">
        <f>'DCWW DOLBENMAEN'!N31</f>
        <v>938</v>
      </c>
      <c r="P7" s="32">
        <f>'DCWW DOLBENMAEN'!O31</f>
        <v>13.719999999999997</v>
      </c>
      <c r="Q7" s="32">
        <f>'DCWW DOLBENMAEN'!P31</f>
        <v>0</v>
      </c>
      <c r="R7" s="32">
        <f>'DCWW DOLBENMAEN'!Q31</f>
        <v>121.625</v>
      </c>
      <c r="S7" s="32">
        <f>'DCWW DOLBENMAEN'!R31</f>
        <v>0</v>
      </c>
      <c r="T7" s="32">
        <f>'DCWW DOLBENMAEN'!S31</f>
        <v>9.6949999999999981E-2</v>
      </c>
      <c r="U7" s="32">
        <f>'DCWW DOLBENMAEN'!T31</f>
        <v>0</v>
      </c>
      <c r="V7" s="32">
        <f>'DCWW DOLBENMAEN'!U31</f>
        <v>0</v>
      </c>
    </row>
    <row r="8" spans="1:22" x14ac:dyDescent="0.2">
      <c r="A8" s="35">
        <v>6</v>
      </c>
      <c r="B8" s="90"/>
      <c r="C8" s="32">
        <f>'DCWW GLASCOED'!B31</f>
        <v>110</v>
      </c>
      <c r="D8" s="32">
        <f>'DCWW GLASCOED'!C31</f>
        <v>140.53049999999999</v>
      </c>
      <c r="E8" s="32">
        <f>'DCWW GLASCOED'!D31</f>
        <v>63.619924499999996</v>
      </c>
      <c r="F8" s="32">
        <f>'DCWW GLASCOED'!E31</f>
        <v>3.4679056500000005</v>
      </c>
      <c r="G8" s="32">
        <f>'DCWW GLASCOED'!F31</f>
        <v>18.974815200000002</v>
      </c>
      <c r="H8" s="32">
        <f>'DCWW GLASCOED'!G31</f>
        <v>0.41065199999999996</v>
      </c>
      <c r="I8" s="32">
        <f>'DCWW GLASCOED'!H31</f>
        <v>2.13741</v>
      </c>
      <c r="J8" s="32">
        <f>'DCWW GLASCOED'!I31</f>
        <v>0.64795499999999995</v>
      </c>
      <c r="K8" s="32">
        <f>'DCWW GLASCOED'!J31</f>
        <v>2.5244999999999998E-3</v>
      </c>
      <c r="L8" s="32">
        <f>'DCWW GLASCOED'!K31</f>
        <v>5.3856000000000008E-3</v>
      </c>
      <c r="M8" s="32">
        <f>'DCWW GLASCOED'!L31</f>
        <v>0.57895200000000002</v>
      </c>
      <c r="N8" s="32">
        <f>'DCWW GLASCOED'!M31</f>
        <v>0.1257201</v>
      </c>
      <c r="O8" s="32">
        <f>'DCWW GLASCOED'!N31</f>
        <v>43.084800000000001</v>
      </c>
      <c r="P8" s="32">
        <f>'DCWW GLASCOED'!O31</f>
        <v>7270.56</v>
      </c>
      <c r="Q8" s="32">
        <f>'DCWW GLASCOED'!P31</f>
        <v>0</v>
      </c>
      <c r="R8" s="32">
        <f>'DCWW GLASCOED'!Q31</f>
        <v>216.26549999999997</v>
      </c>
      <c r="S8" s="32">
        <f>'DCWW GLASCOED'!R31</f>
        <v>0</v>
      </c>
      <c r="T8" s="32">
        <f>'DCWW GLASCOED'!S31</f>
        <v>0.16156799999999999</v>
      </c>
      <c r="U8" s="32">
        <f>'DCWW GLASCOED'!T31</f>
        <v>0</v>
      </c>
      <c r="V8" s="32">
        <f>'DCWW GLASCOED'!U31</f>
        <v>0</v>
      </c>
    </row>
    <row r="9" spans="1:22" x14ac:dyDescent="0.2">
      <c r="A9" s="35">
        <v>7</v>
      </c>
      <c r="B9" s="90"/>
      <c r="C9" s="32">
        <f>'DCWW LLANDEGAI'!B31</f>
        <v>245</v>
      </c>
      <c r="D9" s="32">
        <f>'DCWW LLANDEGAI'!C31</f>
        <v>71.242325000000008</v>
      </c>
      <c r="E9" s="32">
        <f>'DCWW LLANDEGAI'!D31</f>
        <v>64.762778394999998</v>
      </c>
      <c r="F9" s="32">
        <f>'DCWW LLANDEGAI'!E31</f>
        <v>1.1201426950000002</v>
      </c>
      <c r="G9" s="32">
        <f>'DCWW LLANDEGAI'!F31</f>
        <v>8.4515646390000008</v>
      </c>
      <c r="H9" s="32">
        <f>'DCWW LLANDEGAI'!G31</f>
        <v>0.58212980000000003</v>
      </c>
      <c r="I9" s="32">
        <f>'DCWW LLANDEGAI'!H31</f>
        <v>1.0743495000000001</v>
      </c>
      <c r="J9" s="32">
        <f>'DCWW LLANDEGAI'!I31</f>
        <v>3.1697120000000002E-2</v>
      </c>
      <c r="K9" s="32">
        <f>'DCWW LLANDEGAI'!J31</f>
        <v>3.35258E-3</v>
      </c>
      <c r="L9" s="32">
        <f>'DCWW LLANDEGAI'!K31</f>
        <v>4.8764799999999999E-3</v>
      </c>
      <c r="M9" s="32">
        <f>'DCWW LLANDEGAI'!L31</f>
        <v>3.8859449999999997E-2</v>
      </c>
      <c r="N9" s="32">
        <f>'DCWW LLANDEGAI'!M31</f>
        <v>1.6610510000000002E-2</v>
      </c>
      <c r="O9" s="32">
        <f>'DCWW LLANDEGAI'!N31</f>
        <v>1485.8025</v>
      </c>
      <c r="P9" s="32">
        <f>'DCWW LLANDEGAI'!O31</f>
        <v>34.821114999999999</v>
      </c>
      <c r="Q9" s="32">
        <f>'DCWW LLANDEGAI'!P31</f>
        <v>0</v>
      </c>
      <c r="R9" s="32">
        <f>'DCWW LLANDEGAI'!Q31</f>
        <v>128.0076</v>
      </c>
      <c r="S9" s="32">
        <f>'DCWW LLANDEGAI'!R31</f>
        <v>0</v>
      </c>
      <c r="T9" s="32">
        <f>'DCWW LLANDEGAI'!S31</f>
        <v>0.15696170000000001</v>
      </c>
      <c r="U9" s="32">
        <f>'DCWW LLANDEGAI'!T31</f>
        <v>0</v>
      </c>
      <c r="V9" s="32">
        <f>'DCWW LLANDEGAI'!U31</f>
        <v>0</v>
      </c>
    </row>
    <row r="10" spans="1:22" x14ac:dyDescent="0.2">
      <c r="A10" s="35">
        <v>8</v>
      </c>
      <c r="B10" s="90"/>
      <c r="C10" s="32"/>
      <c r="D10" s="32"/>
      <c r="E10" s="32"/>
      <c r="F10" s="32"/>
      <c r="G10" s="32"/>
      <c r="H10" s="32"/>
      <c r="I10" s="32"/>
      <c r="J10" s="32"/>
      <c r="K10" s="32"/>
      <c r="L10" s="32"/>
      <c r="M10" s="32"/>
      <c r="N10" s="32"/>
      <c r="O10" s="32"/>
      <c r="P10" s="32"/>
      <c r="Q10" s="32"/>
      <c r="R10" s="32"/>
      <c r="S10" s="32"/>
      <c r="T10" s="32"/>
      <c r="U10" s="32"/>
      <c r="V10" s="32"/>
    </row>
    <row r="11" spans="1:22" x14ac:dyDescent="0.2">
      <c r="A11" s="35">
        <v>9</v>
      </c>
      <c r="B11" s="90"/>
      <c r="C11" s="32"/>
      <c r="D11" s="32"/>
      <c r="E11" s="32"/>
      <c r="F11" s="32"/>
      <c r="G11" s="32"/>
      <c r="H11" s="32"/>
      <c r="I11" s="32"/>
      <c r="J11" s="32"/>
      <c r="K11" s="32"/>
      <c r="L11" s="32"/>
      <c r="M11" s="32"/>
      <c r="N11" s="32"/>
      <c r="O11" s="32"/>
      <c r="P11" s="32"/>
      <c r="Q11" s="32"/>
      <c r="R11" s="32"/>
      <c r="S11" s="32"/>
      <c r="T11" s="32"/>
      <c r="U11" s="32"/>
      <c r="V11" s="32"/>
    </row>
    <row r="12" spans="1:22" x14ac:dyDescent="0.2">
      <c r="A12" s="35">
        <v>10</v>
      </c>
      <c r="B12" s="90"/>
      <c r="C12" s="32"/>
      <c r="D12" s="32"/>
      <c r="E12" s="32"/>
      <c r="F12" s="32"/>
      <c r="G12" s="32"/>
      <c r="H12" s="32"/>
      <c r="I12" s="32"/>
      <c r="J12" s="32"/>
      <c r="K12" s="32"/>
      <c r="L12" s="32"/>
      <c r="M12" s="32"/>
      <c r="N12" s="32"/>
      <c r="O12" s="32"/>
      <c r="P12" s="32"/>
      <c r="Q12" s="32"/>
      <c r="R12" s="32"/>
      <c r="S12" s="32"/>
      <c r="T12" s="32"/>
      <c r="U12" s="32"/>
      <c r="V12" s="32"/>
    </row>
    <row r="13" spans="1:22" x14ac:dyDescent="0.2">
      <c r="B13" s="36"/>
      <c r="C13" s="22"/>
      <c r="D13" s="22"/>
      <c r="E13" s="22"/>
      <c r="F13" s="22"/>
      <c r="G13" s="22"/>
      <c r="H13" s="22"/>
      <c r="I13" s="22"/>
      <c r="J13" s="22"/>
      <c r="K13" s="22"/>
      <c r="L13" s="22"/>
      <c r="M13" s="22"/>
      <c r="N13" s="22"/>
      <c r="O13" s="22"/>
      <c r="P13" s="22"/>
      <c r="Q13" s="22"/>
      <c r="R13" s="22"/>
      <c r="S13" s="22"/>
      <c r="T13" s="22"/>
      <c r="U13" s="22"/>
      <c r="V13" s="22"/>
    </row>
    <row r="14" spans="1:22" x14ac:dyDescent="0.2">
      <c r="A14" s="83" t="s">
        <v>86</v>
      </c>
      <c r="C14" s="83"/>
      <c r="D14" s="83"/>
      <c r="E14" s="83"/>
      <c r="F14" s="83"/>
      <c r="G14" s="83"/>
      <c r="H14" s="83"/>
      <c r="I14" s="83"/>
      <c r="J14" s="83"/>
      <c r="K14" s="83"/>
      <c r="L14" s="83"/>
      <c r="M14" s="83"/>
      <c r="N14" s="83"/>
    </row>
    <row r="15" spans="1:22" ht="38.25" x14ac:dyDescent="0.2">
      <c r="A15" s="145" t="s">
        <v>84</v>
      </c>
      <c r="B15" s="34" t="s">
        <v>153</v>
      </c>
      <c r="C15" s="34">
        <f>'DCWW ALWEN'!B43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5" x14ac:dyDescent="0.2">
      <c r="A16" s="145"/>
      <c r="B16" s="31" t="s">
        <v>46</v>
      </c>
      <c r="C16" s="34">
        <f>'DCWW ALWEN'!B44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
      <c r="A17" s="84">
        <v>1</v>
      </c>
      <c r="B17" s="85">
        <f>B3</f>
        <v>0</v>
      </c>
      <c r="C17" s="86">
        <f>C3</f>
        <v>225</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
      <c r="A19" s="84">
        <v>3</v>
      </c>
      <c r="B19" s="85">
        <f t="shared" ref="B19:C19" si="5">B5</f>
        <v>0</v>
      </c>
      <c r="C19" s="86">
        <f t="shared" si="5"/>
        <v>210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
      <c r="A20" s="84">
        <v>4</v>
      </c>
      <c r="B20" s="85">
        <f t="shared" ref="B20:C20" si="7">B6</f>
        <v>0</v>
      </c>
      <c r="C20" s="86">
        <f t="shared" si="7"/>
        <v>235</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
      <c r="A22" s="84">
        <v>6</v>
      </c>
      <c r="B22" s="85">
        <f t="shared" ref="B22:C22" si="11">B8</f>
        <v>0</v>
      </c>
      <c r="C22" s="86">
        <f t="shared" si="11"/>
        <v>110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
      <c r="A23" s="84">
        <v>7</v>
      </c>
      <c r="B23" s="85">
        <f t="shared" ref="B23:C23" si="13">B9</f>
        <v>0</v>
      </c>
      <c r="C23" s="86">
        <f t="shared" si="13"/>
        <v>245</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
      <c r="A24" s="84">
        <v>8</v>
      </c>
      <c r="B24" s="85">
        <f t="shared" ref="B24:C24" si="15">B10</f>
        <v>0</v>
      </c>
      <c r="C24" s="86">
        <f t="shared" si="15"/>
        <v>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
      <c r="A25" s="84">
        <v>9</v>
      </c>
      <c r="B25" s="85">
        <f t="shared" ref="B25:C25" si="17">B11</f>
        <v>0</v>
      </c>
      <c r="C25" s="86">
        <f t="shared" si="17"/>
        <v>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
      <c r="A26" s="84">
        <v>10</v>
      </c>
      <c r="B26" s="85">
        <f t="shared" ref="B26:C26" si="19">B12</f>
        <v>0</v>
      </c>
      <c r="C26" s="86">
        <f t="shared" si="19"/>
        <v>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75" x14ac:dyDescent="0.25">
      <c r="A27" s="147" t="s">
        <v>85</v>
      </c>
      <c r="B27" s="147"/>
      <c r="C27" s="147"/>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REGU-415-1630594</_dlc_DocId>
    <_dlc_DocIdUrl xmlns="9be56660-2c31-41ef-bc00-23e72f632f2a">
      <Url>https://cyfoethnaturiolcymru.sharepoint.com/teams/Regulatory/Permitting/_layouts/15/DocIdRedir.aspx?ID=REGU-415-1630594</Url>
      <Description>REGU-415-1630594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2023-04-02T23:00:00+00:00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25121217-3233-4D32-81A3-5EBA972D079E}"/>
</file>

<file path=customXml/itemProps5.xml><?xml version="1.0" encoding="utf-8"?>
<ds:datastoreItem xmlns:ds="http://schemas.openxmlformats.org/officeDocument/2006/customXml" ds:itemID="{8F4EE0F3-8C71-4BB1-BA5C-3F77B0CECB6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DCWW ALWEN</vt:lpstr>
      <vt:lpstr>DCWW BRYN COWLYD</vt:lpstr>
      <vt:lpstr>DCWW CEFNI</vt:lpstr>
      <vt:lpstr>DCWW CWELLYN</vt:lpstr>
      <vt:lpstr>DCWW DOLBENMAEN</vt:lpstr>
      <vt:lpstr>DCWW GLASCOED</vt:lpstr>
      <vt:lpstr>DCWW LLANDEGAI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Owen Clee</cp:lastModifiedBy>
  <dcterms:created xsi:type="dcterms:W3CDTF">2016-09-26T10:07:59Z</dcterms:created>
  <dcterms:modified xsi:type="dcterms:W3CDTF">2023-03-30T12:08:42Z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44b5ef0a-c20e-411b-853a-559d2f4aa652</vt:lpwstr>
  </property>
</Properties>
</file>