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1080/"/>
    </mc:Choice>
  </mc:AlternateContent>
  <xr:revisionPtr revIDLastSave="0" documentId="13_ncr:1_{8998648E-E63E-46D7-84A2-793853EAE51A}" xr6:coauthVersionLast="47" xr6:coauthVersionMax="47" xr10:uidLastSave="{00000000-0000-0000-0000-000000000000}"/>
  <bookViews>
    <workbookView xWindow="-28920" yWindow="-120" windowWidth="29040" windowHeight="15840" tabRatio="870" activeTab="9" xr2:uid="{00000000-000D-0000-FFFF-FFFF00000000}"/>
  </bookViews>
  <sheets>
    <sheet name="DCWW Bryngwyn" sheetId="1" r:id="rId1"/>
    <sheet name="DCWW CAPEL DEWI" sheetId="21" r:id="rId2"/>
    <sheet name="DCWW CEFN DRYSCOED" sheetId="27" r:id="rId3"/>
    <sheet name="DCWW CRAI" sheetId="28" r:id="rId4"/>
    <sheet name="DCWW ELAN VALLEY" sheetId="30" r:id="rId5"/>
    <sheet name="DCWW HIRWAUN" sheetId="26" r:id="rId6"/>
    <sheet name="DCWW LLYSWEN" sheetId="24" r:id="rId7"/>
    <sheet name="DCWW PONTSTICIL" sheetId="29" r:id="rId8"/>
    <sheet name="DCWW TALYBONT" sheetId="23" r:id="rId9"/>
    <sheet name="DCWW WHITEBOURN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M65" i="1" l="1"/>
  <c r="N65" i="1"/>
  <c r="O65" i="1"/>
  <c r="P65" i="1"/>
  <c r="Q65" i="1"/>
  <c r="R65" i="1"/>
  <c r="S65" i="1"/>
  <c r="T65" i="1"/>
  <c r="U65" i="1"/>
  <c r="M65" i="21"/>
  <c r="N65" i="21"/>
  <c r="O65" i="21"/>
  <c r="P65" i="21"/>
  <c r="Q65" i="21"/>
  <c r="R65" i="21"/>
  <c r="S65" i="21"/>
  <c r="T65" i="21"/>
  <c r="U65" i="21"/>
  <c r="M65" i="28"/>
  <c r="N65" i="28"/>
  <c r="O65" i="28"/>
  <c r="P65" i="28"/>
  <c r="Q65" i="28"/>
  <c r="R65" i="28"/>
  <c r="S65" i="28"/>
  <c r="T65" i="28"/>
  <c r="U65" i="28"/>
  <c r="M65" i="30"/>
  <c r="N65" i="30"/>
  <c r="O65" i="30"/>
  <c r="P65" i="30"/>
  <c r="Q65" i="30"/>
  <c r="R65" i="30"/>
  <c r="S65" i="30"/>
  <c r="T65" i="30"/>
  <c r="U65" i="30"/>
  <c r="M65" i="26"/>
  <c r="N65" i="26"/>
  <c r="O65" i="26"/>
  <c r="P65" i="26"/>
  <c r="Q65" i="26"/>
  <c r="R65" i="26"/>
  <c r="S65" i="26"/>
  <c r="T65" i="26"/>
  <c r="U65" i="26"/>
  <c r="M65" i="24"/>
  <c r="N65" i="24"/>
  <c r="O65" i="24"/>
  <c r="P65" i="24"/>
  <c r="Q65" i="24"/>
  <c r="R65" i="24"/>
  <c r="S65" i="24"/>
  <c r="T65" i="24"/>
  <c r="U65" i="24"/>
  <c r="M65" i="29"/>
  <c r="N65" i="29"/>
  <c r="O65" i="29"/>
  <c r="P65" i="29"/>
  <c r="Q65" i="29"/>
  <c r="R65" i="29"/>
  <c r="S65" i="29"/>
  <c r="T65" i="29"/>
  <c r="U65" i="29"/>
  <c r="M65" i="23"/>
  <c r="N65" i="23"/>
  <c r="O65" i="23"/>
  <c r="P65" i="23"/>
  <c r="Q65" i="23"/>
  <c r="R65" i="23"/>
  <c r="S65" i="23"/>
  <c r="T65" i="23"/>
  <c r="U65" i="23"/>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Q22" i="30"/>
  <c r="N22" i="30"/>
  <c r="I22" i="30"/>
  <c r="V20" i="30"/>
  <c r="U20" i="30"/>
  <c r="T20" i="30"/>
  <c r="S20" i="30"/>
  <c r="R20" i="30"/>
  <c r="Q20" i="30"/>
  <c r="P20" i="30"/>
  <c r="O20" i="30"/>
  <c r="N20" i="30"/>
  <c r="T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J22" i="29"/>
  <c r="V20" i="29"/>
  <c r="U20" i="29"/>
  <c r="T20" i="29"/>
  <c r="S20" i="29"/>
  <c r="R20" i="29"/>
  <c r="Q20" i="29"/>
  <c r="P20" i="29"/>
  <c r="O20" i="29"/>
  <c r="N20" i="29"/>
  <c r="V18" i="29"/>
  <c r="U18" i="29"/>
  <c r="R18" i="29"/>
  <c r="M18" i="29"/>
  <c r="L18" i="29"/>
  <c r="I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M22" i="28"/>
  <c r="V20" i="28"/>
  <c r="U20" i="28"/>
  <c r="T20" i="28"/>
  <c r="S20" i="28"/>
  <c r="R20" i="28"/>
  <c r="Q20" i="28"/>
  <c r="P20" i="28"/>
  <c r="O20" i="28"/>
  <c r="N20" i="28"/>
  <c r="V18" i="28"/>
  <c r="U18" i="28"/>
  <c r="N18" i="28"/>
  <c r="M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Q20" i="27"/>
  <c r="P20" i="27"/>
  <c r="O20" i="27"/>
  <c r="N20" i="27"/>
  <c r="S18" i="27"/>
  <c r="R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V20" i="26"/>
  <c r="U20" i="26"/>
  <c r="T20" i="26"/>
  <c r="S20" i="26"/>
  <c r="R20" i="26"/>
  <c r="Q20" i="26"/>
  <c r="P20" i="26"/>
  <c r="O20" i="26"/>
  <c r="N20" i="26"/>
  <c r="V18" i="26"/>
  <c r="O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O20" i="24"/>
  <c r="N20" i="24"/>
  <c r="V18" i="24"/>
  <c r="U18" i="24"/>
  <c r="P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P20" i="23"/>
  <c r="O20" i="23"/>
  <c r="N20" i="23"/>
  <c r="S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M22" i="22"/>
  <c r="V20" i="22"/>
  <c r="U20" i="22"/>
  <c r="T20" i="22"/>
  <c r="S20" i="22"/>
  <c r="R20" i="22"/>
  <c r="Q20" i="22"/>
  <c r="P20" i="22"/>
  <c r="O20" i="22"/>
  <c r="N20" i="22"/>
  <c r="V18" i="22"/>
  <c r="O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G24" i="22" s="1"/>
  <c r="O17" i="22"/>
  <c r="O19"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21" i="29"/>
  <c r="U59" i="29"/>
  <c r="V17" i="29"/>
  <c r="V21" i="29"/>
  <c r="V23" i="29" s="1"/>
  <c r="V24"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J20"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P21" i="28"/>
  <c r="P17" i="28"/>
  <c r="P19" i="28" s="1"/>
  <c r="G17" i="29"/>
  <c r="G21" i="29"/>
  <c r="G23" i="29" s="1"/>
  <c r="G24"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19" i="21" s="1"/>
  <c r="M20" i="21" s="1"/>
  <c r="M21" i="21"/>
  <c r="E17" i="2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M59" i="24"/>
  <c r="N21" i="24"/>
  <c r="N23" i="24" s="1"/>
  <c r="N24" i="24" s="1"/>
  <c r="N17" i="24"/>
  <c r="N19"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K58" i="21"/>
  <c r="K61" i="21" s="1"/>
  <c r="R19" i="24"/>
  <c r="I21" i="27"/>
  <c r="I23" i="27" s="1"/>
  <c r="I24" i="27" s="1"/>
  <c r="Q21" i="27"/>
  <c r="R58" i="21"/>
  <c r="R61" i="21" s="1"/>
  <c r="R64" i="21" s="1"/>
  <c r="O57" i="21"/>
  <c r="A43" i="21"/>
  <c r="J58" i="21"/>
  <c r="J61" i="21" s="1"/>
  <c r="E19" i="21"/>
  <c r="E20" i="21" s="1"/>
  <c r="G23" i="26"/>
  <c r="G24" i="26" s="1"/>
  <c r="D58" i="29"/>
  <c r="D61" i="29" s="1"/>
  <c r="P23" i="26"/>
  <c r="P24" i="26" s="1"/>
  <c r="G21" i="27"/>
  <c r="G23" i="27" s="1"/>
  <c r="G24" i="27" s="1"/>
  <c r="O21" i="27"/>
  <c r="O23" i="27" s="1"/>
  <c r="O24" i="27" s="1"/>
  <c r="D58" i="30"/>
  <c r="D61" i="30" s="1"/>
  <c r="L58" i="30"/>
  <c r="L61"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F59" i="22"/>
  <c r="K58" i="29"/>
  <c r="K61" i="29" s="1"/>
  <c r="F19" i="23"/>
  <c r="F20" i="23" s="1"/>
  <c r="I58" i="23"/>
  <c r="I61" i="23" s="1"/>
  <c r="I64"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65"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Q24" i="22" s="1"/>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K20" i="21" s="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P58" i="26"/>
  <c r="P61" i="26" s="1"/>
  <c r="F59" i="26"/>
  <c r="F64" i="26" s="1"/>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H24" i="22" s="1"/>
  <c r="P23" i="22"/>
  <c r="P24" i="22" s="1"/>
  <c r="C58" i="22"/>
  <c r="C61" i="22" s="1"/>
  <c r="C64" i="22" s="1"/>
  <c r="C65" i="22" s="1"/>
  <c r="K58" i="22"/>
  <c r="K61" i="22" s="1"/>
  <c r="K64" i="22" s="1"/>
  <c r="K65" i="22" s="1"/>
  <c r="S58" i="22"/>
  <c r="S61" i="22" s="1"/>
  <c r="S64"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L65"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D64" i="30"/>
  <c r="I57" i="30"/>
  <c r="G57" i="21"/>
  <c r="J19" i="22"/>
  <c r="J20" i="22" s="1"/>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65"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H23" i="30"/>
  <c r="H24" i="30" s="1"/>
  <c r="G23" i="30"/>
  <c r="G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E19" i="30"/>
  <c r="E20" i="30" s="1"/>
  <c r="N19" i="30"/>
  <c r="V19" i="30"/>
  <c r="F23" i="30"/>
  <c r="F24" i="30" s="1"/>
  <c r="N23" i="30"/>
  <c r="N24" i="30" s="1"/>
  <c r="B63" i="30"/>
  <c r="J63" i="30"/>
  <c r="R63" i="30"/>
  <c r="M19" i="30"/>
  <c r="M20" i="30" s="1"/>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J19" i="29"/>
  <c r="J20" i="29" s="1"/>
  <c r="R19" i="29"/>
  <c r="J23" i="29"/>
  <c r="J24" i="29" s="1"/>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E19" i="29"/>
  <c r="E20" i="29" s="1"/>
  <c r="M19" i="29"/>
  <c r="M20" i="29" s="1"/>
  <c r="U19" i="29"/>
  <c r="E23" i="29"/>
  <c r="E24" i="29" s="1"/>
  <c r="M23" i="29"/>
  <c r="M24" i="29" s="1"/>
  <c r="U23" i="29"/>
  <c r="U24" i="29" s="1"/>
  <c r="I57" i="29"/>
  <c r="Q57" i="29"/>
  <c r="I63" i="29"/>
  <c r="Q63" i="29"/>
  <c r="F19" i="29"/>
  <c r="F20" i="29" s="1"/>
  <c r="N19" i="29"/>
  <c r="V19" i="29"/>
  <c r="F23" i="29"/>
  <c r="F24" i="29" s="1"/>
  <c r="N23" i="29"/>
  <c r="N24" i="29" s="1"/>
  <c r="B63" i="29"/>
  <c r="J63" i="29"/>
  <c r="R63" i="29"/>
  <c r="L19" i="29"/>
  <c r="L20" i="29" s="1"/>
  <c r="G19" i="29"/>
  <c r="G20" i="29" s="1"/>
  <c r="O19" i="29"/>
  <c r="A32" i="29"/>
  <c r="A34" i="29"/>
  <c r="A40" i="29"/>
  <c r="A42" i="29"/>
  <c r="A48" i="29"/>
  <c r="A50" i="29"/>
  <c r="C63" i="29"/>
  <c r="K63" i="29"/>
  <c r="S63" i="29"/>
  <c r="H19" i="29"/>
  <c r="H20" i="29" s="1"/>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E19" i="28"/>
  <c r="E20" i="28" s="1"/>
  <c r="M19" i="28"/>
  <c r="M20" i="28" s="1"/>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S65" i="27" s="1"/>
  <c r="L19" i="27"/>
  <c r="L20" i="27" s="1"/>
  <c r="H19" i="27"/>
  <c r="H20" i="27" s="1"/>
  <c r="D63" i="27"/>
  <c r="L63" i="27"/>
  <c r="T63" i="27"/>
  <c r="T65" i="27" s="1"/>
  <c r="H63" i="27"/>
  <c r="Q19" i="27"/>
  <c r="E63" i="27"/>
  <c r="M63" i="27"/>
  <c r="U64" i="26"/>
  <c r="U66" i="26" s="1"/>
  <c r="O23" i="26"/>
  <c r="O24" i="26" s="1"/>
  <c r="J23" i="26"/>
  <c r="J24" i="26" s="1"/>
  <c r="H64" i="26"/>
  <c r="K23" i="26"/>
  <c r="K24" i="26" s="1"/>
  <c r="A31" i="26"/>
  <c r="A33" i="26"/>
  <c r="A37" i="26"/>
  <c r="A39" i="26"/>
  <c r="A41" i="26"/>
  <c r="A45" i="26"/>
  <c r="A47" i="26"/>
  <c r="A49" i="26"/>
  <c r="G57" i="26"/>
  <c r="O57" i="26"/>
  <c r="G59" i="26"/>
  <c r="O59" i="26"/>
  <c r="G63" i="26"/>
  <c r="O63" i="26"/>
  <c r="L19" i="26"/>
  <c r="L20" i="26" s="1"/>
  <c r="T19" i="26"/>
  <c r="L23" i="26"/>
  <c r="L24" i="26" s="1"/>
  <c r="T23" i="26"/>
  <c r="T24" i="26" s="1"/>
  <c r="H63" i="26"/>
  <c r="P63" i="26"/>
  <c r="M19" i="26"/>
  <c r="M20" i="26" s="1"/>
  <c r="E23" i="26"/>
  <c r="E24" i="26" s="1"/>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I19" i="26"/>
  <c r="I20" i="26" s="1"/>
  <c r="J23" i="24"/>
  <c r="J24" i="24" s="1"/>
  <c r="H23" i="24"/>
  <c r="H24" i="24" s="1"/>
  <c r="P23" i="24"/>
  <c r="P24" i="24" s="1"/>
  <c r="K19" i="24"/>
  <c r="K20"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L23" i="23"/>
  <c r="L24" i="23" s="1"/>
  <c r="T23" i="23"/>
  <c r="T24" i="23" s="1"/>
  <c r="E19" i="23"/>
  <c r="E20" i="23" s="1"/>
  <c r="M19" i="23"/>
  <c r="M20" i="23" s="1"/>
  <c r="E23" i="23"/>
  <c r="E24" i="23" s="1"/>
  <c r="M23" i="23"/>
  <c r="M24" i="23" s="1"/>
  <c r="I57" i="23"/>
  <c r="Q57" i="23"/>
  <c r="F23" i="23"/>
  <c r="F24" i="23" s="1"/>
  <c r="N23" i="23"/>
  <c r="N24" i="23" s="1"/>
  <c r="G19" i="23"/>
  <c r="G20"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L20" i="22" s="1"/>
  <c r="T19" i="22"/>
  <c r="L23" i="22"/>
  <c r="L24" i="22" s="1"/>
  <c r="T23" i="22"/>
  <c r="T24" i="22" s="1"/>
  <c r="K23" i="22"/>
  <c r="K24" i="22" s="1"/>
  <c r="A31" i="22"/>
  <c r="A33" i="22"/>
  <c r="A41" i="22"/>
  <c r="A47" i="22"/>
  <c r="E19" i="22"/>
  <c r="E20" i="22" s="1"/>
  <c r="M19" i="22"/>
  <c r="M20" i="22" s="1"/>
  <c r="E23" i="22"/>
  <c r="E24" i="22" s="1"/>
  <c r="U23" i="22"/>
  <c r="U24" i="22" s="1"/>
  <c r="I57" i="22"/>
  <c r="Q57" i="22"/>
  <c r="K19" i="22"/>
  <c r="K20" i="22" s="1"/>
  <c r="A39" i="22"/>
  <c r="A49" i="22"/>
  <c r="N19" i="22"/>
  <c r="V19" i="22"/>
  <c r="V23" i="22"/>
  <c r="V24" i="22" s="1"/>
  <c r="G19" i="22"/>
  <c r="G20"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C23" i="21"/>
  <c r="C24" i="21" s="1"/>
  <c r="I65" i="22"/>
  <c r="I65" i="23"/>
  <c r="L65" i="23"/>
  <c r="C65" i="23"/>
  <c r="E65" i="23"/>
  <c r="I65" i="29"/>
  <c r="C65" i="29"/>
  <c r="D65" i="24"/>
  <c r="J65" i="24"/>
  <c r="B65" i="24"/>
  <c r="C65" i="26"/>
  <c r="I65" i="26"/>
  <c r="H65" i="26"/>
  <c r="E65" i="30"/>
  <c r="H65" i="30"/>
  <c r="K65" i="30"/>
  <c r="D65" i="30"/>
  <c r="K65" i="28"/>
  <c r="J65" i="28"/>
  <c r="J65" i="27"/>
  <c r="D65" i="27"/>
  <c r="M65" i="27"/>
  <c r="K65" i="27"/>
  <c r="R65" i="27"/>
  <c r="Q65" i="27"/>
  <c r="I65" i="27"/>
  <c r="E65" i="27"/>
  <c r="C65" i="27"/>
  <c r="C65" i="21"/>
  <c r="L65" i="21"/>
  <c r="H64" i="22"/>
  <c r="H65" i="22" s="1"/>
  <c r="L64" i="30"/>
  <c r="L65" i="30" s="1"/>
  <c r="L64" i="28"/>
  <c r="L65" i="28" s="1"/>
  <c r="F66" i="26"/>
  <c r="F65" i="26"/>
  <c r="L64" i="24"/>
  <c r="L65" i="24" s="1"/>
  <c r="G64" i="30"/>
  <c r="G65" i="30" s="1"/>
  <c r="K64" i="21"/>
  <c r="K65" i="21" s="1"/>
  <c r="L64" i="22"/>
  <c r="L65" i="22" s="1"/>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P66" i="27" s="1"/>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L65" i="29" s="1"/>
  <c r="G64" i="24"/>
  <c r="H64" i="24"/>
  <c r="D64" i="23"/>
  <c r="D65" i="23" s="1"/>
  <c r="K64" i="24"/>
  <c r="K65" i="24" s="1"/>
  <c r="P64" i="24"/>
  <c r="U64" i="29"/>
  <c r="U66" i="29" s="1"/>
  <c r="O66" i="21"/>
  <c r="M64" i="30"/>
  <c r="M66" i="30" s="1"/>
  <c r="K64" i="26"/>
  <c r="C64" i="28"/>
  <c r="C64" i="24"/>
  <c r="L64" i="27"/>
  <c r="R64" i="24"/>
  <c r="R66" i="24" s="1"/>
  <c r="K64" i="29"/>
  <c r="J64" i="29"/>
  <c r="E64" i="29"/>
  <c r="M64" i="21"/>
  <c r="P64" i="28"/>
  <c r="P66" i="28" s="1"/>
  <c r="I64" i="21"/>
  <c r="U64" i="28"/>
  <c r="U66" i="28" s="1"/>
  <c r="U64" i="24"/>
  <c r="U66" i="24" s="1"/>
  <c r="F64" i="23"/>
  <c r="U64" i="27"/>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T66" i="24"/>
  <c r="U66" i="23"/>
  <c r="P64" i="30"/>
  <c r="P66" i="30" s="1"/>
  <c r="C66" i="23"/>
  <c r="P66" i="23"/>
  <c r="E66" i="22"/>
  <c r="T66" i="23"/>
  <c r="Q66" i="21"/>
  <c r="P66" i="21"/>
  <c r="K66" i="27"/>
  <c r="G64" i="23"/>
  <c r="Q66" i="24"/>
  <c r="R66" i="27"/>
  <c r="C66" i="27"/>
  <c r="H66" i="23"/>
  <c r="J66" i="27"/>
  <c r="G64" i="27"/>
  <c r="J66" i="30"/>
  <c r="F64" i="27"/>
  <c r="T66" i="27"/>
  <c r="Q66" i="22"/>
  <c r="C66" i="22"/>
  <c r="T66" i="21"/>
  <c r="S66" i="23"/>
  <c r="H66" i="30"/>
  <c r="E66" i="30"/>
  <c r="S66" i="24"/>
  <c r="L66" i="21"/>
  <c r="S66" i="26"/>
  <c r="L66" i="26"/>
  <c r="T66" i="30"/>
  <c r="C66" i="29"/>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Q66" i="26"/>
  <c r="P66" i="26"/>
  <c r="C66" i="26"/>
  <c r="I66" i="26"/>
  <c r="H66" i="26"/>
  <c r="L66" i="24"/>
  <c r="P66" i="24"/>
  <c r="D66" i="24"/>
  <c r="M66" i="24"/>
  <c r="I66" i="23"/>
  <c r="N66" i="23"/>
  <c r="E66" i="23"/>
  <c r="I66" i="22"/>
  <c r="M66" i="22"/>
  <c r="S66" i="22"/>
  <c r="K66" i="22"/>
  <c r="T66" i="22"/>
  <c r="H66" i="21"/>
  <c r="M66" i="21"/>
  <c r="C66" i="21"/>
  <c r="D66" i="21"/>
  <c r="R66" i="21"/>
  <c r="N64" i="1"/>
  <c r="M64" i="1"/>
  <c r="T64" i="1"/>
  <c r="L64" i="1"/>
  <c r="L65" i="1" s="1"/>
  <c r="J64" i="1"/>
  <c r="J65" i="1" s="1"/>
  <c r="K64" i="1"/>
  <c r="O64" i="1"/>
  <c r="C64" i="1"/>
  <c r="C65" i="1" s="1"/>
  <c r="I64" i="1"/>
  <c r="H64" i="1"/>
  <c r="G64" i="1"/>
  <c r="G65" i="1" s="1"/>
  <c r="F64" i="1"/>
  <c r="F65" i="1" s="1"/>
  <c r="E64" i="1"/>
  <c r="E65" i="1" s="1"/>
  <c r="D64" i="1"/>
  <c r="B64" i="1"/>
  <c r="B65" i="1" s="1"/>
  <c r="D63" i="1"/>
  <c r="L63" i="1"/>
  <c r="F63" i="1"/>
  <c r="R63" i="1"/>
  <c r="J63" i="1"/>
  <c r="Q63" i="1"/>
  <c r="Q66" i="1" s="1"/>
  <c r="I63" i="1"/>
  <c r="C63" i="1"/>
  <c r="K63" i="1"/>
  <c r="P63" i="1"/>
  <c r="H63" i="1"/>
  <c r="T63" i="1"/>
  <c r="T66" i="1" s="1"/>
  <c r="S63" i="1"/>
  <c r="O63" i="1"/>
  <c r="G63" i="1"/>
  <c r="N63" i="1"/>
  <c r="E63" i="1"/>
  <c r="B63" i="1"/>
  <c r="U63" i="1"/>
  <c r="M63" i="1"/>
  <c r="O65" i="27" l="1"/>
  <c r="U66" i="27"/>
  <c r="U65" i="27"/>
  <c r="N65" i="27"/>
  <c r="P65" i="27"/>
  <c r="H65" i="1"/>
  <c r="I65" i="1"/>
  <c r="D65" i="1"/>
  <c r="K65" i="1"/>
  <c r="L66" i="22"/>
  <c r="K66" i="21"/>
  <c r="J66" i="26"/>
  <c r="G66" i="29"/>
  <c r="G65" i="29"/>
  <c r="G66" i="30"/>
  <c r="H66" i="24"/>
  <c r="H65" i="24"/>
  <c r="F66" i="24"/>
  <c r="F65" i="24"/>
  <c r="K66" i="24"/>
  <c r="F66" i="29"/>
  <c r="F65" i="29"/>
  <c r="L66" i="28"/>
  <c r="G66" i="27"/>
  <c r="G65" i="27"/>
  <c r="K66" i="26"/>
  <c r="K65" i="26"/>
  <c r="G66" i="24"/>
  <c r="G65" i="24"/>
  <c r="E66" i="28"/>
  <c r="E65" i="28"/>
  <c r="K66" i="23"/>
  <c r="K65" i="23"/>
  <c r="J66" i="21"/>
  <c r="J65" i="21"/>
  <c r="F66" i="30"/>
  <c r="F65" i="30"/>
  <c r="E66" i="26"/>
  <c r="E65" i="26"/>
  <c r="J66" i="29"/>
  <c r="J65" i="29"/>
  <c r="G66" i="22"/>
  <c r="G65" i="22"/>
  <c r="G66" i="28"/>
  <c r="G65" i="28"/>
  <c r="F66" i="21"/>
  <c r="F65" i="21"/>
  <c r="E66" i="29"/>
  <c r="E65" i="29"/>
  <c r="I66" i="24"/>
  <c r="L66" i="29"/>
  <c r="F66" i="23"/>
  <c r="F65" i="23"/>
  <c r="K66" i="29"/>
  <c r="K65" i="29"/>
  <c r="H66" i="27"/>
  <c r="H65" i="27"/>
  <c r="H66" i="28"/>
  <c r="H65" i="28"/>
  <c r="E66" i="21"/>
  <c r="E65" i="21"/>
  <c r="H66" i="22"/>
  <c r="F66" i="22"/>
  <c r="F65" i="22"/>
  <c r="H66" i="29"/>
  <c r="H65" i="29"/>
  <c r="F66" i="27"/>
  <c r="F65" i="27"/>
  <c r="L66" i="27"/>
  <c r="L65" i="27"/>
  <c r="J66" i="22"/>
  <c r="J65" i="22"/>
  <c r="G66" i="21"/>
  <c r="G65" i="21"/>
  <c r="G66" i="23"/>
  <c r="G65" i="23"/>
  <c r="G66" i="26"/>
  <c r="G65" i="26"/>
  <c r="I66" i="21"/>
  <c r="I65" i="21"/>
  <c r="E66" i="24"/>
  <c r="E65" i="24"/>
  <c r="F66" i="28"/>
  <c r="F65" i="28"/>
  <c r="D66" i="23"/>
  <c r="D66" i="22"/>
  <c r="C66" i="24"/>
  <c r="C65" i="24"/>
  <c r="D66" i="26"/>
  <c r="C66" i="28"/>
  <c r="C65" i="28"/>
  <c r="D66" i="29"/>
  <c r="B66" i="27"/>
  <c r="B65" i="27"/>
  <c r="B66" i="28"/>
  <c r="B65" i="28"/>
  <c r="B66" i="21"/>
  <c r="B65" i="21"/>
  <c r="B66" i="26"/>
  <c r="B65" i="26"/>
  <c r="B66" i="29"/>
  <c r="B65" i="29"/>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<sst xmlns="http://schemas.openxmlformats.org/spreadsheetml/2006/main" count="2260" uniqueCount="179">
  <si>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</si>
  <si>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</si>
  <si>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</si>
  <si>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</si>
  <si>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</si>
  <si>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</si>
  <si>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</si>
  <si>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</si>
  <si>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</si>
  <si>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</si>
  <si>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</si>
  <si>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</si>
  <si>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</si>
  <si>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</si>
  <si>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</si>
  <si>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</si>
  <si>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</si>
  <si>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</si>
  <si>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</si>
  <si>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</si>
  <si>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</si>
  <si>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</si>
  <si>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</si>
  <si>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</si>
  <si>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</si>
  <si>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</si>
  <si>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</si>
  <si>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</si>
  <si>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</si>
  <si>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</si>
  <si>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</si>
  <si>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</si>
  <si>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</si>
  <si>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</si>
  <si>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</si>
  <si>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</si>
  <si>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</si>
  <si>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</si>
  <si>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</si>
  <si>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</si>
  <si>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</si>
  <si>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</si>
  <si>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</si>
  <si>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</si>
  <si>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</si>
  <si>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</si>
  <si>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</si>
  <si>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</si>
  <si>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</si>
  <si>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</si>
  <si>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</si>
  <si>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</si>
  <si>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</si>
  <si>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</si>
  <si>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</si>
  <si>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</si>
  <si>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</si>
  <si>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</si>
  <si>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</si>
  <si>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</si>
  <si>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</si>
  <si>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</si>
  <si>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</si>
  <si>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</si>
  <si>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</si>
  <si>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</si>
  <si>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</si>
  <si>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</si>
  <si>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</si>
  <si>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</si>
  <si>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</si>
  <si>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</si>
  <si>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</si>
  <si>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</si>
  <si>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</si>
  <si>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</si>
  <si>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</si>
  <si>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</si>
  <si>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</si>
  <si>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</si>
  <si>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</si>
  <si>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</si>
  <si>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</si>
  <si>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</si>
  <si>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</si>
  <si>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</si>
  <si>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</si>
  <si>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</si>
  <si>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</si>
  <si>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</si>
  <si>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</si>
  <si>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</si>
  <si>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</si>
  <si>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</si>
  <si>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</si>
  <si>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</si>
  <si>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</si>
  <si>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</si>
  <si>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</si>
  <si>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</si>
  <si>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</si>
  <si>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</si>
  <si>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</si>
  <si>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</si>
  <si>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</si>
  <si>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</si>
  <si>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</si>
  <si>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</si>
  <si>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</si>
  <si>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</si>
  <si>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</si>
  <si>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</si>
  <si>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</si>
  <si>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</si>
  <si>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</si>
  <si>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</si>
  <si>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</si>
  <si>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</si>
  <si>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</si>
  <si>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</si>
  <si>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</si>
  <si>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</si>
  <si>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</si>
  <si>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</si>
  <si>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</si>
  <si>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</si>
  <si>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</si>
  <si>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</si>
  <si>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</si>
  <si>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</si>
  <si>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</si>
  <si>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</si>
  <si>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</si>
  <si>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</si>
  <si>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</si>
  <si>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</si>
  <si>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</si>
  <si>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</si>
  <si>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</si>
  <si>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</si>
  <si>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</si>
  <si>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</si>
  <si>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</si>
  <si>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</si>
  <si>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</si>
  <si>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</si>
  <si>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</si>
  <si>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</si>
  <si>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</si>
  <si>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</si>
  <si>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</si>
  <si>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</si>
  <si>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</si>
  <si>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</si>
  <si>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</si>
  <si>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</si>
  <si>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</si>
  <si>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</si>
  <si>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</si>
  <si>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</si>
  <si>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PAN-021080</t>
  </si>
  <si>
    <t>EPR/GP3792SK</t>
  </si>
  <si>
    <t>Pentwyn Farm, Brecon, Powys, LD3 0SW</t>
  </si>
  <si>
    <t>Owen Clee</t>
  </si>
  <si>
    <t>A</t>
  </si>
  <si>
    <t>B</t>
  </si>
  <si>
    <t>C</t>
  </si>
  <si>
    <t>D</t>
  </si>
  <si>
    <t>E</t>
  </si>
  <si>
    <t>17 ACRES</t>
  </si>
  <si>
    <t>TOP PENTWYN</t>
  </si>
  <si>
    <t>BOTTOM PENTWYN</t>
  </si>
  <si>
    <t>LODGE</t>
  </si>
  <si>
    <t>PENTWYN CORNER</t>
  </si>
  <si>
    <t>16 ACRES</t>
  </si>
  <si>
    <t>Moderate</t>
  </si>
  <si>
    <t>19 09 02</t>
  </si>
  <si>
    <t>Potable water treatment
sludge</t>
  </si>
  <si>
    <t>Byproduct Recovery LIMITED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</si>
</sst>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D35" sqref="D3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9" t="s">
        <v>41</v>
      </c>
      <c r="B1" s="129"/>
      <c r="C1" s="123" t="s">
        <v>160</v>
      </c>
      <c r="D1" s="124"/>
      <c r="E1" s="92" t="s">
        <v>45</v>
      </c>
      <c r="F1" s="95">
        <v>42.51</v>
      </c>
      <c r="G1" s="125" t="s">
        <v>43</v>
      </c>
      <c r="H1" s="126"/>
      <c r="I1" s="95">
        <v>6.8</v>
      </c>
      <c r="J1" s="129" t="s">
        <v>153</v>
      </c>
      <c r="K1" s="129"/>
      <c r="L1" s="95">
        <v>323</v>
      </c>
      <c r="AB1" s="18"/>
      <c r="AC1" s="18"/>
      <c r="AD1" s="29" t="s">
        <v>126</v>
      </c>
      <c r="AE1" s="17"/>
      <c r="AF1" s="17"/>
      <c r="AG1" s="18"/>
      <c r="AH1" s="18"/>
      <c r="AI1" s="39" t="s">
        <v>79</v>
      </c>
      <c r="AJ1" s="40" t="s">
        <v>94</v>
      </c>
      <c r="AK1" s="41" t="s">
        <v>95</v>
      </c>
      <c r="AL1" s="42" t="s">
        <v>125</v>
      </c>
      <c r="AM1" s="42" t="s">
        <v>131</v>
      </c>
      <c r="AN1" s="42" t="s">
        <v>111</v>
      </c>
    </row>
    <row r="2" spans="1:40" ht="13" x14ac:dyDescent="0.3">
      <c r="A2" s="129" t="s">
        <v>87</v>
      </c>
      <c r="B2" s="129"/>
      <c r="C2" s="121" t="s">
        <v>161</v>
      </c>
      <c r="D2" s="122"/>
      <c r="E2" s="92" t="s">
        <v>109</v>
      </c>
      <c r="F2" s="95" t="s">
        <v>176</v>
      </c>
      <c r="G2" s="127" t="s">
        <v>110</v>
      </c>
      <c r="H2" s="128"/>
      <c r="I2" s="95"/>
      <c r="J2" s="129" t="s">
        <v>158</v>
      </c>
      <c r="K2" s="129"/>
      <c r="L2" s="95">
        <v>0.73599999999999999</v>
      </c>
      <c r="AB2" s="29" t="s">
        <v>56</v>
      </c>
      <c r="AC2" s="17"/>
      <c r="AD2" s="29" t="s">
        <v>70</v>
      </c>
      <c r="AE2" s="17"/>
      <c r="AF2" s="17"/>
      <c r="AG2" s="43" t="s">
        <v>76</v>
      </c>
      <c r="AH2" s="18"/>
      <c r="AI2" s="44" t="s">
        <v>126</v>
      </c>
      <c r="AJ2" s="45">
        <v>0</v>
      </c>
      <c r="AK2" s="46">
        <v>0</v>
      </c>
      <c r="AL2" s="10">
        <v>0</v>
      </c>
      <c r="AM2" s="11">
        <v>0</v>
      </c>
      <c r="AN2" s="11">
        <v>0</v>
      </c>
    </row>
    <row r="3" spans="1:40" ht="13" x14ac:dyDescent="0.25">
      <c r="A3" s="125" t="s">
        <v>42</v>
      </c>
      <c r="B3" s="126"/>
      <c r="C3" s="121" t="s">
        <v>178</v>
      </c>
      <c r="D3" s="122"/>
      <c r="E3" s="92" t="s">
        <v>108</v>
      </c>
      <c r="F3" s="30" t="s">
        <v>78</v>
      </c>
      <c r="G3" s="129" t="s">
        <v>159</v>
      </c>
      <c r="H3" s="129"/>
      <c r="I3" s="95"/>
      <c r="J3" s="125" t="s">
        <v>154</v>
      </c>
      <c r="K3" s="126"/>
      <c r="L3" s="95">
        <f>(L1/(L2*10000))*100</f>
        <v>4.3885869565217392</v>
      </c>
      <c r="AB3" s="29" t="s">
        <v>57</v>
      </c>
      <c r="AC3" s="17"/>
      <c r="AD3" s="29" t="s">
        <v>71</v>
      </c>
      <c r="AE3" s="17"/>
      <c r="AF3" s="17"/>
      <c r="AG3" s="43" t="s">
        <v>77</v>
      </c>
      <c r="AH3" s="18"/>
      <c r="AI3" s="47" t="s">
        <v>113</v>
      </c>
      <c r="AJ3" s="48">
        <v>1.7</v>
      </c>
      <c r="AK3" s="49">
        <v>6</v>
      </c>
      <c r="AL3" s="50">
        <v>1</v>
      </c>
      <c r="AM3" s="11">
        <v>6.2</v>
      </c>
      <c r="AN3" s="11" t="s">
        <v>112</v>
      </c>
    </row>
    <row r="4" spans="1:40" ht="25" x14ac:dyDescent="0.25">
      <c r="A4" s="129" t="s">
        <v>0</v>
      </c>
      <c r="B4" s="129"/>
      <c r="C4" s="123" t="s">
        <v>162</v>
      </c>
      <c r="D4" s="124"/>
      <c r="E4" s="93" t="s">
        <v>1</v>
      </c>
      <c r="F4" s="119" t="s">
        <v>177</v>
      </c>
      <c r="G4" s="129"/>
      <c r="H4" s="129"/>
      <c r="I4" s="95"/>
      <c r="J4" s="125"/>
      <c r="K4" s="126"/>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9" t="s">
        <v>47</v>
      </c>
      <c r="B5" s="129"/>
      <c r="C5" s="130" t="s">
        <v>163</v>
      </c>
      <c r="D5" s="130"/>
      <c r="E5" s="93"/>
      <c r="F5" s="94"/>
      <c r="G5" s="129"/>
      <c r="H5" s="129"/>
      <c r="I5" s="95"/>
      <c r="J5" s="125"/>
      <c r="K5" s="126"/>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9" t="s">
        <v>2</v>
      </c>
      <c r="B8" s="129"/>
      <c r="C8" s="15" t="s">
        <v>164</v>
      </c>
      <c r="D8" s="15" t="s">
        <v>165</v>
      </c>
      <c r="E8" s="15" t="s">
        <v>166</v>
      </c>
      <c r="F8" s="15" t="s">
        <v>167</v>
      </c>
      <c r="G8" s="15" t="s">
        <v>168</v>
      </c>
      <c r="H8" s="15" t="s">
        <v>169</v>
      </c>
      <c r="I8" s="15" t="s">
        <v>170</v>
      </c>
      <c r="J8" s="15" t="s">
        <v>171</v>
      </c>
      <c r="K8" s="15" t="s">
        <v>172</v>
      </c>
      <c r="L8" s="15" t="s">
        <v>173</v>
      </c>
      <c r="M8" s="15" t="s">
        <v>174</v>
      </c>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9" t="s">
        <v>3</v>
      </c>
      <c r="B9" s="129"/>
      <c r="C9" s="15" t="s">
        <v>175</v>
      </c>
      <c r="D9" s="15" t="s">
        <v>175</v>
      </c>
      <c r="E9" s="15" t="s">
        <v>175</v>
      </c>
      <c r="F9" s="15" t="s">
        <v>175</v>
      </c>
      <c r="G9" s="15" t="s">
        <v>175</v>
      </c>
      <c r="H9" s="15" t="s">
        <v>175</v>
      </c>
      <c r="I9" s="15" t="s">
        <v>175</v>
      </c>
      <c r="J9" s="15" t="s">
        <v>175</v>
      </c>
      <c r="K9" s="15" t="s">
        <v>175</v>
      </c>
      <c r="L9" s="15" t="s">
        <v>175</v>
      </c>
      <c r="M9" s="15" t="s">
        <v>175</v>
      </c>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9" t="s">
        <v>4</v>
      </c>
      <c r="B10" s="129"/>
      <c r="C10" s="15">
        <v>6.9</v>
      </c>
      <c r="D10" s="15">
        <v>6.9</v>
      </c>
      <c r="E10" s="15">
        <v>6.8</v>
      </c>
      <c r="F10" s="15">
        <v>6.9</v>
      </c>
      <c r="G10" s="15">
        <v>6.7</v>
      </c>
      <c r="H10" s="15">
        <v>6.5</v>
      </c>
      <c r="I10" s="15">
        <v>6.6</v>
      </c>
      <c r="J10" s="15">
        <v>6.9</v>
      </c>
      <c r="K10" s="15">
        <v>6.6</v>
      </c>
      <c r="L10" s="15">
        <v>6.4</v>
      </c>
      <c r="M10" s="15">
        <v>6.5</v>
      </c>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9" t="s">
        <v>5</v>
      </c>
      <c r="B11" s="129"/>
      <c r="C11" s="15">
        <v>2</v>
      </c>
      <c r="D11" s="15">
        <v>2</v>
      </c>
      <c r="E11" s="15">
        <v>2</v>
      </c>
      <c r="F11" s="15">
        <v>2</v>
      </c>
      <c r="G11" s="15">
        <v>2</v>
      </c>
      <c r="H11" s="15">
        <v>3</v>
      </c>
      <c r="I11" s="15">
        <v>2</v>
      </c>
      <c r="J11" s="15">
        <v>2</v>
      </c>
      <c r="K11" s="15">
        <v>3</v>
      </c>
      <c r="L11" s="15">
        <v>3</v>
      </c>
      <c r="M11" s="15">
        <v>3</v>
      </c>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9" t="s">
        <v>6</v>
      </c>
      <c r="B12" s="129"/>
      <c r="C12" s="15">
        <v>2</v>
      </c>
      <c r="D12" s="15">
        <v>2</v>
      </c>
      <c r="E12" s="15">
        <v>2</v>
      </c>
      <c r="F12" s="15">
        <v>2</v>
      </c>
      <c r="G12" s="15">
        <v>2</v>
      </c>
      <c r="H12" s="15">
        <v>2</v>
      </c>
      <c r="I12" s="15">
        <v>2</v>
      </c>
      <c r="J12" s="15">
        <v>2</v>
      </c>
      <c r="K12" s="15">
        <v>2</v>
      </c>
      <c r="L12" s="15">
        <v>3</v>
      </c>
      <c r="M12" s="15">
        <v>2</v>
      </c>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9" t="s">
        <v>7</v>
      </c>
      <c r="B13" s="129"/>
      <c r="C13" s="15">
        <v>1</v>
      </c>
      <c r="D13" s="15">
        <v>1</v>
      </c>
      <c r="E13" s="15">
        <v>1</v>
      </c>
      <c r="F13" s="15">
        <v>1</v>
      </c>
      <c r="G13" s="15">
        <v>1</v>
      </c>
      <c r="H13" s="15">
        <v>2</v>
      </c>
      <c r="I13" s="15">
        <v>2</v>
      </c>
      <c r="J13" s="15">
        <v>2</v>
      </c>
      <c r="K13" s="15">
        <v>2</v>
      </c>
      <c r="L13" s="15">
        <v>3</v>
      </c>
      <c r="M13" s="15">
        <v>2</v>
      </c>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8" t="s">
        <v>8</v>
      </c>
      <c r="B14" s="138"/>
      <c r="C14" s="99" t="s">
        <v>113</v>
      </c>
      <c r="D14" s="99" t="s">
        <v>113</v>
      </c>
      <c r="E14" s="99" t="s">
        <v>113</v>
      </c>
      <c r="F14" s="99" t="s">
        <v>113</v>
      </c>
      <c r="G14" s="99" t="s">
        <v>113</v>
      </c>
      <c r="H14" s="99" t="s">
        <v>113</v>
      </c>
      <c r="I14" s="99" t="s">
        <v>113</v>
      </c>
      <c r="J14" s="99" t="s">
        <v>113</v>
      </c>
      <c r="K14" s="99" t="s">
        <v>113</v>
      </c>
      <c r="L14" s="99" t="s">
        <v>113</v>
      </c>
      <c r="M14" s="99" t="s">
        <v>113</v>
      </c>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7" t="s">
        <v>9</v>
      </c>
      <c r="B15" s="137"/>
      <c r="C15" s="15">
        <v>38</v>
      </c>
      <c r="D15" s="15">
        <v>38</v>
      </c>
      <c r="E15" s="15">
        <v>38</v>
      </c>
      <c r="F15" s="15">
        <v>38</v>
      </c>
      <c r="G15" s="15">
        <v>38</v>
      </c>
      <c r="H15" s="15">
        <v>38</v>
      </c>
      <c r="I15" s="15">
        <v>38</v>
      </c>
      <c r="J15" s="15">
        <v>38</v>
      </c>
      <c r="K15" s="15">
        <v>38</v>
      </c>
      <c r="L15" s="15">
        <v>38</v>
      </c>
      <c r="M15" s="15">
        <v>38</v>
      </c>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9" t="s">
        <v>44</v>
      </c>
      <c r="B16" s="139"/>
      <c r="C16" s="100" t="s">
        <v>72</v>
      </c>
      <c r="D16" s="100" t="s">
        <v>72</v>
      </c>
      <c r="E16" s="100" t="s">
        <v>72</v>
      </c>
      <c r="F16" s="100" t="s">
        <v>72</v>
      </c>
      <c r="G16" s="100" t="s">
        <v>72</v>
      </c>
      <c r="H16" s="100" t="s">
        <v>72</v>
      </c>
      <c r="I16" s="100" t="s">
        <v>72</v>
      </c>
      <c r="J16" s="100" t="s">
        <v>72</v>
      </c>
      <c r="K16" s="100" t="s">
        <v>72</v>
      </c>
      <c r="L16" s="100" t="s">
        <v>72</v>
      </c>
      <c r="M16" s="100" t="s">
        <v>72</v>
      </c>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18.888103679999997</v>
      </c>
      <c r="D18" s="16">
        <f>$D32</f>
        <v>18.888103679999997</v>
      </c>
      <c r="E18" s="16">
        <f>$D33</f>
        <v>18.888103679999997</v>
      </c>
      <c r="F18" s="16">
        <f>$D34</f>
        <v>18.888103679999997</v>
      </c>
      <c r="G18" s="16">
        <f>$D35</f>
        <v>18.888103679999997</v>
      </c>
      <c r="H18" s="16">
        <f>$D36</f>
        <v>18.888103679999997</v>
      </c>
      <c r="I18" s="16">
        <f>$D37</f>
        <v>18.888103679999997</v>
      </c>
      <c r="J18" s="16">
        <f>$D38</f>
        <v>18.888103679999997</v>
      </c>
      <c r="K18" s="16">
        <f>$D39</f>
        <v>18.888103679999997</v>
      </c>
      <c r="L18" s="16">
        <f>$D40</f>
        <v>18.888103679999997</v>
      </c>
      <c r="M18" s="16">
        <f>$D41</f>
        <v>18.888103679999997</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-45.711896319999994</v>
      </c>
      <c r="D19" s="16">
        <f t="shared" ref="D19:V19" si="1">D18-D17</f>
        <v>-45.711896319999994</v>
      </c>
      <c r="E19" s="16">
        <f t="shared" si="1"/>
        <v>-45.711896319999994</v>
      </c>
      <c r="F19" s="16">
        <f t="shared" si="1"/>
        <v>-45.711896319999994</v>
      </c>
      <c r="G19" s="16">
        <f t="shared" si="1"/>
        <v>-45.711896319999994</v>
      </c>
      <c r="H19" s="16">
        <f t="shared" si="1"/>
        <v>-45.711896319999994</v>
      </c>
      <c r="I19" s="16">
        <f t="shared" si="1"/>
        <v>-45.711896319999994</v>
      </c>
      <c r="J19" s="16">
        <f t="shared" si="1"/>
        <v>-45.711896319999994</v>
      </c>
      <c r="K19" s="16">
        <f t="shared" si="1"/>
        <v>-45.711896319999994</v>
      </c>
      <c r="L19" s="16">
        <f t="shared" si="1"/>
        <v>-45.711896319999994</v>
      </c>
      <c r="M19" s="16">
        <f t="shared" si="1"/>
        <v>-45.711896319999994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2.2418784000000005</v>
      </c>
      <c r="D22" s="16">
        <f>$E32</f>
        <v>2.2418784000000005</v>
      </c>
      <c r="E22" s="16">
        <f>$E33</f>
        <v>2.2418784000000005</v>
      </c>
      <c r="F22" s="16">
        <f>$E34</f>
        <v>2.2418784000000005</v>
      </c>
      <c r="G22" s="16">
        <f>$E35</f>
        <v>2.2418784000000005</v>
      </c>
      <c r="H22" s="16">
        <f>$E36</f>
        <v>2.2418784000000005</v>
      </c>
      <c r="I22" s="16">
        <f>$E37</f>
        <v>2.2418784000000005</v>
      </c>
      <c r="J22" s="16">
        <f>$E38</f>
        <v>2.2418784000000005</v>
      </c>
      <c r="K22" s="16">
        <f>$E39</f>
        <v>2.2418784000000005</v>
      </c>
      <c r="L22" s="16">
        <f>$E40</f>
        <v>2.2418784000000005</v>
      </c>
      <c r="M22" s="16">
        <f>$E41</f>
        <v>2.2418784000000005</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-225.75812160000001</v>
      </c>
      <c r="D23" s="16">
        <f t="shared" ref="D23:V23" si="3">D22-D21</f>
        <v>-225.75812160000001</v>
      </c>
      <c r="E23" s="16">
        <f t="shared" si="3"/>
        <v>-225.75812160000001</v>
      </c>
      <c r="F23" s="16">
        <f t="shared" si="3"/>
        <v>-225.75812160000001</v>
      </c>
      <c r="G23" s="16">
        <f t="shared" si="3"/>
        <v>-225.75812160000001</v>
      </c>
      <c r="H23" s="16">
        <f t="shared" si="3"/>
        <v>-225.75812160000001</v>
      </c>
      <c r="I23" s="16">
        <f t="shared" si="3"/>
        <v>-225.75812160000001</v>
      </c>
      <c r="J23" s="16">
        <f t="shared" si="3"/>
        <v>-225.75812160000001</v>
      </c>
      <c r="K23" s="16">
        <f t="shared" si="3"/>
        <v>-225.75812160000001</v>
      </c>
      <c r="L23" s="16">
        <f t="shared" si="3"/>
        <v>-225.75812160000001</v>
      </c>
      <c r="M23" s="16">
        <f t="shared" si="3"/>
        <v>-225.75812160000001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6.08</v>
      </c>
      <c r="C28" s="15">
        <v>0.73599999999999999</v>
      </c>
      <c r="D28" s="15">
        <v>0.113</v>
      </c>
      <c r="E28" s="15">
        <v>2.5499999999999998E-2</v>
      </c>
      <c r="F28" s="15">
        <v>754</v>
      </c>
      <c r="G28" s="15">
        <v>16.5</v>
      </c>
      <c r="H28" s="15">
        <v>211</v>
      </c>
      <c r="I28" s="15">
        <v>30.4</v>
      </c>
      <c r="J28" s="15">
        <v>1.53</v>
      </c>
      <c r="K28" s="15">
        <v>0.34</v>
      </c>
      <c r="L28" s="15">
        <v>30.4</v>
      </c>
      <c r="M28" s="15">
        <v>15.6</v>
      </c>
      <c r="N28" s="15">
        <v>2520</v>
      </c>
      <c r="O28" s="15">
        <v>479000</v>
      </c>
      <c r="P28" s="15"/>
      <c r="Q28" s="15">
        <v>1990</v>
      </c>
      <c r="R28" s="15"/>
      <c r="S28" s="15">
        <v>87.9</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v>
      </c>
      <c r="B31" s="15">
        <v>120</v>
      </c>
      <c r="C31" s="76">
        <f>IF(C$27="%w/w SAR",((C$28*10)*$B31),IF(C$27="%w/w DM",(((C$28*10)*($B$28/100))*$B31),IF(C$27="kg/t SAR",(C$28*$B31),IF(C$27="kg/t DM",((C$28*($B$28/100))*$B31),IF(C$27="mg/kg SAR",((C$28*0.001)*$B31),IF(C$27="mg/kg DM",(((C$28*0.001)*($B$28/100))*$B31),0))))))</f>
        <v>53.698559999999993</v>
      </c>
      <c r="D31" s="76">
        <f>(IF(D$27="%w/w SAR",((D$28*10)*$B31),IF(D$27="%w/w DM",(((D$28*10)*($B$28/100))*$B31),IF(D$27="kg/t SAR",(D$28*$B31),IF(D$27="kg/t DM",((D$28*($B$28/100))*$B31),IF(D$27="mg/kg SAR",((D$28*0.001)*$B31),IF(D$27="mg/kg DM",(((D$28*0.001)*($B$28/100))*$B31),"0")))))))*2.291</f>
        <v>18.888103679999997</v>
      </c>
      <c r="E31" s="76">
        <f>(IF(E$27="%w/w SAR",((E$28*10)*$B31),IF(E$27="%w/w DM",(((E$28*10)*($B$28/100))*$B31),IF(E$27="kg/t SAR",(E$28*$B31),IF(E$27="kg/t DM",((E$28*($B$28/100))*$B31),IF(E$27="mg/kg SAR",((E$28*0.001)*$B31),IF(E$27="mg/kg DM",(((E$28*0.001)*($B$28/100))*$B31),"0")))))))*1.205</f>
        <v>2.2418784000000005</v>
      </c>
      <c r="F31" s="76">
        <f>(IF(F$27="%w/w SAR",((F$28*10)*$B31),IF(F$27="%w/w DM",(((F$28*10)*($B$28/100))*$B31),IF(F$27="kg/t SAR",(F$28*$B31),IF(F$27="kg/t DM",((F$28*($B$28/100))*$B31),IF(F$27="mg/kg SAR",((F$28*0.001)*$B31),IF(F$27="mg/kg DM",(((F$28*0.001)*($B$28/100))*$B31),"0")))))))*1.658</f>
        <v>9.1209630720000003</v>
      </c>
      <c r="G31" s="76">
        <f t="shared" ref="G31:P31" si="5">IF(G$27="%w/w SAR",((G$28*10)*$B31),IF(G$27="%w/w DM",(((G$28*10)*($B$28/100))*$B31),IF(G$27="kg/t SAR",(G$28*$B31),IF(G$27="kg/t DM",((G$28*($B$28/100))*$B31),IF(G$27="mg/kg SAR",((G$28*0.001)*$B31),IF(G$27="mg/kg DM",(((G$28*0.001)*($B$28/100))*$B31),0))))))</f>
        <v>0.12038400000000002</v>
      </c>
      <c r="H31" s="76">
        <f t="shared" si="5"/>
        <v>1.5394559999999999</v>
      </c>
      <c r="I31" s="76">
        <f t="shared" si="5"/>
        <v>0.22179840000000001</v>
      </c>
      <c r="J31" s="76">
        <f t="shared" si="5"/>
        <v>1.1162880000000002E-2</v>
      </c>
      <c r="K31" s="76">
        <f t="shared" si="5"/>
        <v>2.4806400000000001E-3</v>
      </c>
      <c r="L31" s="76">
        <f t="shared" si="5"/>
        <v>0.22179840000000001</v>
      </c>
      <c r="M31" s="76">
        <f t="shared" si="5"/>
        <v>0.11381759999999999</v>
      </c>
      <c r="N31" s="76">
        <f t="shared" si="5"/>
        <v>18.385919999999999</v>
      </c>
      <c r="O31" s="76">
        <f t="shared" si="5"/>
        <v>3494.7840000000001</v>
      </c>
      <c r="P31" s="76">
        <f t="shared" si="5"/>
        <v>0</v>
      </c>
      <c r="Q31" s="76">
        <f>(IF(Q$27="%w/w SAR",((Q$28*10)*$B31),IF(Q$27="%w/w DM",(((Q$28*10)*($B$28/100))*$B31),IF(Q$27="kg/t SAR",(Q$28*$B31),IF(Q$27="kg/t DM",((Q$28*($B$28/100))*$B31),IF(Q$27="mg/kg SAR",((Q$28*0.001)*$B31),IF(Q$27="mg/kg DM",(((Q$28*0.001)*($B$28/100))*$B31),0)))))))*2.5</f>
        <v>36.297600000000003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0.64131840000000007</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B</v>
      </c>
      <c r="B32" s="15">
        <v>120</v>
      </c>
      <c r="C32" s="76">
        <f t="shared" ref="C32:C50" si="6">IF(C$27="%w/w SAR",((C$28*10)*$B32),IF(C$27="%w/w DM",(((C$28*10)*($B$28/100))*$B32),IF(C$27="kg/t SAR",(C$28*$B32),IF(C$27="kg/t DM",((C$28*($B$28/100))*$B32),IF(C$27="mg/kg SAR",((C$28*0.001)*$B32),IF(C$27="mg/kg DM",(((C$28*0.001)*($B$28/100))*$B32),0))))))</f>
        <v>53.698559999999993</v>
      </c>
      <c r="D32" s="76">
        <f t="shared" ref="D32:D50" si="7">(IF(D$27="%w/w SAR",((D$28*10)*$B32),IF(D$27="%w/w DM",(((D$28*10)*($B$28/100))*$B32),IF(D$27="kg/t SAR",(D$28*$B32),IF(D$27="kg/t DM",((D$28*($B$28/100))*$B32),IF(D$27="mg/kg SAR",((D$28*0.001)*$B32),IF(D$27="mg/kg DM",(((D$28*0.001)*($B$28/100))*$B32),"0")))))))*2.291</f>
        <v>18.888103679999997</v>
      </c>
      <c r="E32" s="76">
        <f t="shared" ref="E32:E50" si="8">(IF(E$27="%w/w SAR",((E$28*10)*$B32),IF(E$27="%w/w DM",(((E$28*10)*($B$28/100))*$B32),IF(E$27="kg/t SAR",(E$28*$B32),IF(E$27="kg/t DM",((E$28*($B$28/100))*$B32),IF(E$27="mg/kg SAR",((E$28*0.001)*$B32),IF(E$27="mg/kg DM",(((E$28*0.001)*($B$28/100))*$B32),"0")))))))*1.205</f>
        <v>2.2418784000000005</v>
      </c>
      <c r="F32" s="76">
        <f t="shared" ref="F32:F50" si="9">(IF(F$27="%w/w SAR",((F$28*10)*$B32),IF(F$27="%w/w DM",(((F$28*10)*($B$28/100))*$B32),IF(F$27="kg/t SAR",(F$28*$B32),IF(F$27="kg/t DM",((F$28*($B$28/100))*$B32),IF(F$27="mg/kg SAR",((F$28*0.001)*$B32),IF(F$27="mg/kg DM",(((F$28*0.001)*($B$28/100))*$B32),"0")))))))*1.658</f>
        <v>9.1209630720000003</v>
      </c>
      <c r="G32" s="76">
        <f t="shared" ref="G32:P50" si="10">IF(G$27="%w/w SAR",((G$28*10)*$B32),IF(G$27="%w/w DM",(((G$28*10)*($B$28/100))*$B32),IF(G$27="kg/t SAR",(G$28*$B32),IF(G$27="kg/t DM",((G$28*($B$28/100))*$B32),IF(G$27="mg/kg SAR",((G$28*0.001)*$B32),IF(G$27="mg/kg DM",(((G$28*0.001)*($B$28/100))*$B32),0))))))</f>
        <v>0.12038400000000002</v>
      </c>
      <c r="H32" s="76">
        <f t="shared" si="10"/>
        <v>1.5394559999999999</v>
      </c>
      <c r="I32" s="76">
        <f t="shared" si="10"/>
        <v>0.22179840000000001</v>
      </c>
      <c r="J32" s="76">
        <f t="shared" si="10"/>
        <v>1.1162880000000002E-2</v>
      </c>
      <c r="K32" s="76">
        <f t="shared" si="10"/>
        <v>2.4806400000000001E-3</v>
      </c>
      <c r="L32" s="76">
        <f t="shared" si="10"/>
        <v>0.22179840000000001</v>
      </c>
      <c r="M32" s="76">
        <f t="shared" si="10"/>
        <v>0.11381759999999999</v>
      </c>
      <c r="N32" s="76">
        <f t="shared" si="10"/>
        <v>18.385919999999999</v>
      </c>
      <c r="O32" s="76">
        <f t="shared" si="10"/>
        <v>3494.7840000000001</v>
      </c>
      <c r="P32" s="76">
        <f t="shared" si="10"/>
        <v>0</v>
      </c>
      <c r="Q32" s="76">
        <f t="shared" ref="Q32:Q50" si="11">(IF(Q$27="%w/w SAR",((Q$28*10)*$B32),IF(Q$27="%w/w DM",(((Q$28*10)*($B$28/100))*$B32),IF(Q$27="kg/t SAR",(Q$28*$B32),IF(Q$27="kg/t DM",((Q$28*($B$28/100))*$B32),IF(Q$27="mg/kg SAR",((Q$28*0.001)*$B32),IF(Q$27="mg/kg DM",(((Q$28*0.001)*($B$28/100))*$B32),0)))))))*2.5</f>
        <v>36.297600000000003</v>
      </c>
      <c r="R32" s="76">
        <f t="shared" ref="R32:U50" si="12">IF(R$27="%w/w SAR",((R$28*10)*$B32),IF(R$27="%w/w DM",(((R$28*10)*($B$28/100))*$B32),IF(R$27="kg/t SAR",(R$28*$B32),IF(R$27="kg/t DM",((R$28*($B$28/100))*$B32),IF(R$27="mg/kg SAR",((R$28*0.001)*$B32),IF(R$27="mg/kg DM",(((R$28*0.001)*($B$28/100))*$B32),0))))))</f>
        <v>0</v>
      </c>
      <c r="S32" s="76">
        <f t="shared" si="12"/>
        <v>0.64131840000000007</v>
      </c>
      <c r="T32" s="76">
        <f t="shared" si="12"/>
        <v>0</v>
      </c>
      <c r="U32" s="76">
        <f t="shared" si="12"/>
        <v>0</v>
      </c>
      <c r="AB32" s="58"/>
      <c r="AC32" s="58"/>
      <c r="AD32" s="58"/>
      <c r="AE32" s="58"/>
      <c r="AF32" s="58"/>
      <c r="AG32" s="58"/>
      <c r="AH32" s="58"/>
      <c r="AI32" s="58"/>
    </row>
    <row r="33" spans="1:35" s="71" customFormat="1" ht="13" x14ac:dyDescent="0.35">
      <c r="A33" s="13" t="str">
        <f>E8</f>
        <v>C</v>
      </c>
      <c r="B33" s="15">
        <v>120</v>
      </c>
      <c r="C33" s="76">
        <f t="shared" si="6"/>
        <v>53.698559999999993</v>
      </c>
      <c r="D33" s="76">
        <f t="shared" si="7"/>
        <v>18.888103679999997</v>
      </c>
      <c r="E33" s="76">
        <f t="shared" si="8"/>
        <v>2.2418784000000005</v>
      </c>
      <c r="F33" s="76">
        <f t="shared" si="9"/>
        <v>9.1209630720000003</v>
      </c>
      <c r="G33" s="76">
        <f t="shared" si="10"/>
        <v>0.12038400000000002</v>
      </c>
      <c r="H33" s="76">
        <f t="shared" si="10"/>
        <v>1.5394559999999999</v>
      </c>
      <c r="I33" s="76">
        <f t="shared" si="10"/>
        <v>0.22179840000000001</v>
      </c>
      <c r="J33" s="76">
        <f t="shared" si="10"/>
        <v>1.1162880000000002E-2</v>
      </c>
      <c r="K33" s="76">
        <f t="shared" si="10"/>
        <v>2.4806400000000001E-3</v>
      </c>
      <c r="L33" s="76">
        <f t="shared" si="10"/>
        <v>0.22179840000000001</v>
      </c>
      <c r="M33" s="76">
        <f t="shared" si="10"/>
        <v>0.11381759999999999</v>
      </c>
      <c r="N33" s="76">
        <f t="shared" si="10"/>
        <v>18.385919999999999</v>
      </c>
      <c r="O33" s="76">
        <f t="shared" si="10"/>
        <v>3494.7840000000001</v>
      </c>
      <c r="P33" s="76">
        <f t="shared" si="10"/>
        <v>0</v>
      </c>
      <c r="Q33" s="76">
        <f t="shared" si="11"/>
        <v>36.297600000000003</v>
      </c>
      <c r="R33" s="76">
        <f t="shared" si="12"/>
        <v>0</v>
      </c>
      <c r="S33" s="76">
        <f t="shared" si="12"/>
        <v>0.64131840000000007</v>
      </c>
      <c r="T33" s="76">
        <f t="shared" si="12"/>
        <v>0</v>
      </c>
      <c r="U33" s="76">
        <f t="shared" si="12"/>
        <v>0</v>
      </c>
      <c r="AB33" s="58"/>
      <c r="AC33" s="58"/>
      <c r="AD33" s="58"/>
      <c r="AE33" s="58"/>
      <c r="AF33" s="58"/>
      <c r="AG33" s="58"/>
      <c r="AH33" s="58"/>
      <c r="AI33" s="58"/>
    </row>
    <row r="34" spans="1:35" s="71" customFormat="1" ht="13" x14ac:dyDescent="0.35">
      <c r="A34" s="13" t="str">
        <f>F8</f>
        <v>D</v>
      </c>
      <c r="B34" s="15">
        <v>120</v>
      </c>
      <c r="C34" s="76">
        <f t="shared" si="6"/>
        <v>53.698559999999993</v>
      </c>
      <c r="D34" s="76">
        <f t="shared" si="7"/>
        <v>18.888103679999997</v>
      </c>
      <c r="E34" s="76">
        <f t="shared" si="8"/>
        <v>2.2418784000000005</v>
      </c>
      <c r="F34" s="76">
        <f t="shared" si="9"/>
        <v>9.1209630720000003</v>
      </c>
      <c r="G34" s="76">
        <f t="shared" si="10"/>
        <v>0.12038400000000002</v>
      </c>
      <c r="H34" s="76">
        <f t="shared" si="10"/>
        <v>1.5394559999999999</v>
      </c>
      <c r="I34" s="76">
        <f t="shared" si="10"/>
        <v>0.22179840000000001</v>
      </c>
      <c r="J34" s="76">
        <f t="shared" si="10"/>
        <v>1.1162880000000002E-2</v>
      </c>
      <c r="K34" s="76">
        <f t="shared" si="10"/>
        <v>2.4806400000000001E-3</v>
      </c>
      <c r="L34" s="76">
        <f t="shared" si="10"/>
        <v>0.22179840000000001</v>
      </c>
      <c r="M34" s="76">
        <f t="shared" si="10"/>
        <v>0.11381759999999999</v>
      </c>
      <c r="N34" s="76">
        <f t="shared" si="10"/>
        <v>18.385919999999999</v>
      </c>
      <c r="O34" s="76">
        <f t="shared" si="10"/>
        <v>3494.7840000000001</v>
      </c>
      <c r="P34" s="76">
        <f t="shared" si="10"/>
        <v>0</v>
      </c>
      <c r="Q34" s="76">
        <f t="shared" si="11"/>
        <v>36.297600000000003</v>
      </c>
      <c r="R34" s="76">
        <f t="shared" si="12"/>
        <v>0</v>
      </c>
      <c r="S34" s="76">
        <f t="shared" si="12"/>
        <v>0.64131840000000007</v>
      </c>
      <c r="T34" s="76">
        <f t="shared" si="12"/>
        <v>0</v>
      </c>
      <c r="U34" s="76">
        <f t="shared" si="12"/>
        <v>0</v>
      </c>
      <c r="AB34" s="58"/>
      <c r="AC34" s="58"/>
      <c r="AD34" s="58"/>
      <c r="AE34" s="58"/>
      <c r="AF34" s="58"/>
      <c r="AG34" s="58"/>
      <c r="AH34" s="58"/>
      <c r="AI34" s="58"/>
    </row>
    <row r="35" spans="1:35" s="71" customFormat="1" ht="13" x14ac:dyDescent="0.35">
      <c r="A35" s="13" t="str">
        <f>G8</f>
        <v>E</v>
      </c>
      <c r="B35" s="15">
        <v>120</v>
      </c>
      <c r="C35" s="76">
        <f t="shared" si="6"/>
        <v>53.698559999999993</v>
      </c>
      <c r="D35" s="76">
        <f t="shared" si="7"/>
        <v>18.888103679999997</v>
      </c>
      <c r="E35" s="76">
        <f t="shared" si="8"/>
        <v>2.2418784000000005</v>
      </c>
      <c r="F35" s="76">
        <f t="shared" si="9"/>
        <v>9.1209630720000003</v>
      </c>
      <c r="G35" s="76">
        <f t="shared" si="10"/>
        <v>0.12038400000000002</v>
      </c>
      <c r="H35" s="76">
        <f t="shared" si="10"/>
        <v>1.5394559999999999</v>
      </c>
      <c r="I35" s="76">
        <f t="shared" si="10"/>
        <v>0.22179840000000001</v>
      </c>
      <c r="J35" s="76">
        <f t="shared" si="10"/>
        <v>1.1162880000000002E-2</v>
      </c>
      <c r="K35" s="76">
        <f t="shared" si="10"/>
        <v>2.4806400000000001E-3</v>
      </c>
      <c r="L35" s="76">
        <f t="shared" si="10"/>
        <v>0.22179840000000001</v>
      </c>
      <c r="M35" s="76">
        <f t="shared" si="10"/>
        <v>0.11381759999999999</v>
      </c>
      <c r="N35" s="76">
        <f t="shared" si="10"/>
        <v>18.385919999999999</v>
      </c>
      <c r="O35" s="76">
        <f t="shared" si="10"/>
        <v>3494.7840000000001</v>
      </c>
      <c r="P35" s="76">
        <f t="shared" si="10"/>
        <v>0</v>
      </c>
      <c r="Q35" s="76">
        <f t="shared" si="11"/>
        <v>36.297600000000003</v>
      </c>
      <c r="R35" s="76">
        <f t="shared" si="12"/>
        <v>0</v>
      </c>
      <c r="S35" s="76">
        <f t="shared" si="12"/>
        <v>0.64131840000000007</v>
      </c>
      <c r="T35" s="76">
        <f t="shared" si="12"/>
        <v>0</v>
      </c>
      <c r="U35" s="76">
        <f t="shared" si="12"/>
        <v>0</v>
      </c>
      <c r="AB35" s="58"/>
      <c r="AC35" s="58"/>
      <c r="AD35" s="58"/>
      <c r="AE35" s="58"/>
      <c r="AF35" s="58"/>
      <c r="AG35" s="58"/>
      <c r="AH35" s="58"/>
      <c r="AI35" s="58"/>
    </row>
    <row r="36" spans="1:35" s="71" customFormat="1" ht="13" x14ac:dyDescent="0.35">
      <c r="A36" s="13" t="str">
        <f>H8</f>
        <v>17 ACRES</v>
      </c>
      <c r="B36" s="15">
        <v>120</v>
      </c>
      <c r="C36" s="76">
        <f t="shared" si="6"/>
        <v>53.698559999999993</v>
      </c>
      <c r="D36" s="76">
        <f t="shared" si="7"/>
        <v>18.888103679999997</v>
      </c>
      <c r="E36" s="76">
        <f t="shared" si="8"/>
        <v>2.2418784000000005</v>
      </c>
      <c r="F36" s="76">
        <f t="shared" si="9"/>
        <v>9.1209630720000003</v>
      </c>
      <c r="G36" s="76">
        <f t="shared" si="10"/>
        <v>0.12038400000000002</v>
      </c>
      <c r="H36" s="76">
        <f t="shared" si="10"/>
        <v>1.5394559999999999</v>
      </c>
      <c r="I36" s="76">
        <f t="shared" si="10"/>
        <v>0.22179840000000001</v>
      </c>
      <c r="J36" s="76">
        <f t="shared" si="10"/>
        <v>1.1162880000000002E-2</v>
      </c>
      <c r="K36" s="76">
        <f t="shared" si="10"/>
        <v>2.4806400000000001E-3</v>
      </c>
      <c r="L36" s="76">
        <f t="shared" si="10"/>
        <v>0.22179840000000001</v>
      </c>
      <c r="M36" s="76">
        <f t="shared" si="10"/>
        <v>0.11381759999999999</v>
      </c>
      <c r="N36" s="76">
        <f t="shared" si="10"/>
        <v>18.385919999999999</v>
      </c>
      <c r="O36" s="76">
        <f t="shared" si="10"/>
        <v>3494.7840000000001</v>
      </c>
      <c r="P36" s="76">
        <f t="shared" si="10"/>
        <v>0</v>
      </c>
      <c r="Q36" s="76">
        <f t="shared" si="11"/>
        <v>36.297600000000003</v>
      </c>
      <c r="R36" s="76">
        <f t="shared" si="12"/>
        <v>0</v>
      </c>
      <c r="S36" s="76">
        <f t="shared" si="12"/>
        <v>0.64131840000000007</v>
      </c>
      <c r="T36" s="76">
        <f t="shared" si="12"/>
        <v>0</v>
      </c>
      <c r="U36" s="76">
        <f t="shared" si="12"/>
        <v>0</v>
      </c>
      <c r="AB36" s="58"/>
      <c r="AC36" s="58"/>
      <c r="AD36" s="58"/>
      <c r="AE36" s="58"/>
      <c r="AF36" s="58"/>
      <c r="AG36" s="58"/>
      <c r="AH36" s="58"/>
      <c r="AI36" s="58"/>
    </row>
    <row r="37" spans="1:35" s="71" customFormat="1" ht="13" x14ac:dyDescent="0.35">
      <c r="A37" s="13" t="str">
        <f>I8</f>
        <v>TOP PENTWYN</v>
      </c>
      <c r="B37" s="15">
        <v>120</v>
      </c>
      <c r="C37" s="76">
        <f t="shared" si="6"/>
        <v>53.698559999999993</v>
      </c>
      <c r="D37" s="76">
        <f t="shared" si="7"/>
        <v>18.888103679999997</v>
      </c>
      <c r="E37" s="76">
        <f t="shared" si="8"/>
        <v>2.2418784000000005</v>
      </c>
      <c r="F37" s="76">
        <f t="shared" si="9"/>
        <v>9.1209630720000003</v>
      </c>
      <c r="G37" s="76">
        <f t="shared" si="10"/>
        <v>0.12038400000000002</v>
      </c>
      <c r="H37" s="76">
        <f t="shared" si="10"/>
        <v>1.5394559999999999</v>
      </c>
      <c r="I37" s="76">
        <f t="shared" si="10"/>
        <v>0.22179840000000001</v>
      </c>
      <c r="J37" s="76">
        <f t="shared" si="10"/>
        <v>1.1162880000000002E-2</v>
      </c>
      <c r="K37" s="76">
        <f t="shared" si="10"/>
        <v>2.4806400000000001E-3</v>
      </c>
      <c r="L37" s="76">
        <f t="shared" si="10"/>
        <v>0.22179840000000001</v>
      </c>
      <c r="M37" s="76">
        <f t="shared" si="10"/>
        <v>0.11381759999999999</v>
      </c>
      <c r="N37" s="76">
        <f t="shared" si="10"/>
        <v>18.385919999999999</v>
      </c>
      <c r="O37" s="76">
        <f t="shared" si="10"/>
        <v>3494.7840000000001</v>
      </c>
      <c r="P37" s="76">
        <f t="shared" si="10"/>
        <v>0</v>
      </c>
      <c r="Q37" s="76">
        <f t="shared" si="11"/>
        <v>36.297600000000003</v>
      </c>
      <c r="R37" s="76">
        <f t="shared" si="12"/>
        <v>0</v>
      </c>
      <c r="S37" s="76">
        <f t="shared" si="12"/>
        <v>0.64131840000000007</v>
      </c>
      <c r="T37" s="76">
        <f t="shared" si="12"/>
        <v>0</v>
      </c>
      <c r="U37" s="76">
        <f t="shared" si="12"/>
        <v>0</v>
      </c>
      <c r="AB37" s="58"/>
      <c r="AC37" s="58"/>
      <c r="AD37" s="58"/>
      <c r="AE37" s="58"/>
      <c r="AF37" s="58"/>
      <c r="AG37" s="58"/>
      <c r="AH37" s="58"/>
      <c r="AI37" s="58"/>
    </row>
    <row r="38" spans="1:35" s="71" customFormat="1" ht="13" x14ac:dyDescent="0.35">
      <c r="A38" s="13" t="str">
        <f>J8</f>
        <v>BOTTOM PENTWYN</v>
      </c>
      <c r="B38" s="15">
        <v>120</v>
      </c>
      <c r="C38" s="76">
        <f t="shared" si="6"/>
        <v>53.698559999999993</v>
      </c>
      <c r="D38" s="76">
        <f t="shared" si="7"/>
        <v>18.888103679999997</v>
      </c>
      <c r="E38" s="76">
        <f t="shared" si="8"/>
        <v>2.2418784000000005</v>
      </c>
      <c r="F38" s="76">
        <f t="shared" si="9"/>
        <v>9.1209630720000003</v>
      </c>
      <c r="G38" s="76">
        <f t="shared" si="10"/>
        <v>0.12038400000000002</v>
      </c>
      <c r="H38" s="76">
        <f t="shared" si="10"/>
        <v>1.5394559999999999</v>
      </c>
      <c r="I38" s="76">
        <f t="shared" si="10"/>
        <v>0.22179840000000001</v>
      </c>
      <c r="J38" s="76">
        <f t="shared" si="10"/>
        <v>1.1162880000000002E-2</v>
      </c>
      <c r="K38" s="76">
        <f t="shared" si="10"/>
        <v>2.4806400000000001E-3</v>
      </c>
      <c r="L38" s="76">
        <f t="shared" si="10"/>
        <v>0.22179840000000001</v>
      </c>
      <c r="M38" s="76">
        <f t="shared" si="10"/>
        <v>0.11381759999999999</v>
      </c>
      <c r="N38" s="76">
        <f t="shared" si="10"/>
        <v>18.385919999999999</v>
      </c>
      <c r="O38" s="76">
        <f t="shared" si="10"/>
        <v>3494.7840000000001</v>
      </c>
      <c r="P38" s="76">
        <f t="shared" si="10"/>
        <v>0</v>
      </c>
      <c r="Q38" s="76">
        <f t="shared" si="11"/>
        <v>36.297600000000003</v>
      </c>
      <c r="R38" s="76">
        <f t="shared" si="12"/>
        <v>0</v>
      </c>
      <c r="S38" s="76">
        <f t="shared" si="12"/>
        <v>0.64131840000000007</v>
      </c>
      <c r="T38" s="76">
        <f t="shared" si="12"/>
        <v>0</v>
      </c>
      <c r="U38" s="76">
        <f t="shared" si="12"/>
        <v>0</v>
      </c>
      <c r="AB38" s="58"/>
      <c r="AC38" s="58"/>
      <c r="AD38" s="58"/>
      <c r="AE38" s="58"/>
      <c r="AF38" s="58"/>
      <c r="AG38" s="58"/>
      <c r="AH38" s="58"/>
      <c r="AI38" s="58"/>
    </row>
    <row r="39" spans="1:35" s="71" customFormat="1" ht="13" x14ac:dyDescent="0.35">
      <c r="A39" s="13" t="str">
        <f>K8</f>
        <v>LODGE</v>
      </c>
      <c r="B39" s="15">
        <v>120</v>
      </c>
      <c r="C39" s="76">
        <f t="shared" si="6"/>
        <v>53.698559999999993</v>
      </c>
      <c r="D39" s="76">
        <f t="shared" si="7"/>
        <v>18.888103679999997</v>
      </c>
      <c r="E39" s="76">
        <f t="shared" si="8"/>
        <v>2.2418784000000005</v>
      </c>
      <c r="F39" s="76">
        <f t="shared" si="9"/>
        <v>9.1209630720000003</v>
      </c>
      <c r="G39" s="76">
        <f t="shared" si="10"/>
        <v>0.12038400000000002</v>
      </c>
      <c r="H39" s="76">
        <f t="shared" si="10"/>
        <v>1.5394559999999999</v>
      </c>
      <c r="I39" s="76">
        <f t="shared" si="10"/>
        <v>0.22179840000000001</v>
      </c>
      <c r="J39" s="76">
        <f t="shared" si="10"/>
        <v>1.1162880000000002E-2</v>
      </c>
      <c r="K39" s="76">
        <f t="shared" si="10"/>
        <v>2.4806400000000001E-3</v>
      </c>
      <c r="L39" s="76">
        <f t="shared" si="10"/>
        <v>0.22179840000000001</v>
      </c>
      <c r="M39" s="76">
        <f t="shared" si="10"/>
        <v>0.11381759999999999</v>
      </c>
      <c r="N39" s="76">
        <f t="shared" si="10"/>
        <v>18.385919999999999</v>
      </c>
      <c r="O39" s="76">
        <f t="shared" si="10"/>
        <v>3494.7840000000001</v>
      </c>
      <c r="P39" s="76">
        <f t="shared" si="10"/>
        <v>0</v>
      </c>
      <c r="Q39" s="76">
        <f t="shared" si="11"/>
        <v>36.297600000000003</v>
      </c>
      <c r="R39" s="76">
        <f t="shared" si="12"/>
        <v>0</v>
      </c>
      <c r="S39" s="76">
        <f t="shared" si="12"/>
        <v>0.64131840000000007</v>
      </c>
      <c r="T39" s="76">
        <f t="shared" si="12"/>
        <v>0</v>
      </c>
      <c r="U39" s="76">
        <f t="shared" si="12"/>
        <v>0</v>
      </c>
      <c r="AB39" s="58"/>
      <c r="AC39" s="58"/>
      <c r="AD39" s="58"/>
      <c r="AE39" s="58"/>
      <c r="AF39" s="58"/>
      <c r="AG39" s="58"/>
      <c r="AH39" s="58"/>
      <c r="AI39" s="58"/>
    </row>
    <row r="40" spans="1:35" s="71" customFormat="1" ht="13" x14ac:dyDescent="0.35">
      <c r="A40" s="13" t="str">
        <f>L8</f>
        <v>PENTWYN CORNER</v>
      </c>
      <c r="B40" s="15">
        <v>120</v>
      </c>
      <c r="C40" s="76">
        <f t="shared" si="6"/>
        <v>53.698559999999993</v>
      </c>
      <c r="D40" s="76">
        <f t="shared" si="7"/>
        <v>18.888103679999997</v>
      </c>
      <c r="E40" s="76">
        <f t="shared" si="8"/>
        <v>2.2418784000000005</v>
      </c>
      <c r="F40" s="76">
        <f t="shared" si="9"/>
        <v>9.1209630720000003</v>
      </c>
      <c r="G40" s="76">
        <f t="shared" si="10"/>
        <v>0.12038400000000002</v>
      </c>
      <c r="H40" s="76">
        <f t="shared" si="10"/>
        <v>1.5394559999999999</v>
      </c>
      <c r="I40" s="76">
        <f t="shared" si="10"/>
        <v>0.22179840000000001</v>
      </c>
      <c r="J40" s="76">
        <f t="shared" si="10"/>
        <v>1.1162880000000002E-2</v>
      </c>
      <c r="K40" s="76">
        <f t="shared" si="10"/>
        <v>2.4806400000000001E-3</v>
      </c>
      <c r="L40" s="76">
        <f t="shared" si="10"/>
        <v>0.22179840000000001</v>
      </c>
      <c r="M40" s="76">
        <f t="shared" si="10"/>
        <v>0.11381759999999999</v>
      </c>
      <c r="N40" s="76">
        <f t="shared" si="10"/>
        <v>18.385919999999999</v>
      </c>
      <c r="O40" s="76">
        <f t="shared" si="10"/>
        <v>3494.7840000000001</v>
      </c>
      <c r="P40" s="76">
        <f t="shared" si="10"/>
        <v>0</v>
      </c>
      <c r="Q40" s="76">
        <f t="shared" si="11"/>
        <v>36.297600000000003</v>
      </c>
      <c r="R40" s="76">
        <f t="shared" si="12"/>
        <v>0</v>
      </c>
      <c r="S40" s="76">
        <f t="shared" si="12"/>
        <v>0.64131840000000007</v>
      </c>
      <c r="T40" s="76">
        <f t="shared" si="12"/>
        <v>0</v>
      </c>
      <c r="U40" s="76">
        <f t="shared" si="12"/>
        <v>0</v>
      </c>
      <c r="AB40" s="58"/>
      <c r="AC40" s="58"/>
      <c r="AD40" s="58"/>
      <c r="AE40" s="58"/>
      <c r="AF40" s="58"/>
      <c r="AG40" s="58"/>
      <c r="AH40" s="58"/>
      <c r="AI40" s="58"/>
    </row>
    <row r="41" spans="1:35" s="71" customFormat="1" ht="13" x14ac:dyDescent="0.35">
      <c r="A41" s="13" t="str">
        <f>M8</f>
        <v>16 ACRES</v>
      </c>
      <c r="B41" s="15">
        <v>120</v>
      </c>
      <c r="C41" s="76">
        <f t="shared" si="6"/>
        <v>53.698559999999993</v>
      </c>
      <c r="D41" s="76">
        <f t="shared" si="7"/>
        <v>18.888103679999997</v>
      </c>
      <c r="E41" s="76">
        <f t="shared" si="8"/>
        <v>2.2418784000000005</v>
      </c>
      <c r="F41" s="76">
        <f t="shared" si="9"/>
        <v>9.1209630720000003</v>
      </c>
      <c r="G41" s="76">
        <f t="shared" si="10"/>
        <v>0.12038400000000002</v>
      </c>
      <c r="H41" s="76">
        <f t="shared" si="10"/>
        <v>1.5394559999999999</v>
      </c>
      <c r="I41" s="76">
        <f t="shared" si="10"/>
        <v>0.22179840000000001</v>
      </c>
      <c r="J41" s="76">
        <f t="shared" si="10"/>
        <v>1.1162880000000002E-2</v>
      </c>
      <c r="K41" s="76">
        <f t="shared" si="10"/>
        <v>2.4806400000000001E-3</v>
      </c>
      <c r="L41" s="76">
        <f t="shared" si="10"/>
        <v>0.22179840000000001</v>
      </c>
      <c r="M41" s="76">
        <f t="shared" si="10"/>
        <v>0.11381759999999999</v>
      </c>
      <c r="N41" s="76">
        <f t="shared" si="10"/>
        <v>18.385919999999999</v>
      </c>
      <c r="O41" s="76">
        <f t="shared" si="10"/>
        <v>3494.7840000000001</v>
      </c>
      <c r="P41" s="76">
        <f t="shared" si="10"/>
        <v>0</v>
      </c>
      <c r="Q41" s="76">
        <f t="shared" si="11"/>
        <v>36.297600000000003</v>
      </c>
      <c r="R41" s="76">
        <f t="shared" si="12"/>
        <v>0</v>
      </c>
      <c r="S41" s="76">
        <f t="shared" si="12"/>
        <v>0.64131840000000007</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v>
      </c>
      <c r="C57" s="8" t="str">
        <f t="shared" ref="C57:U57" si="13">D8</f>
        <v>B</v>
      </c>
      <c r="D57" s="8" t="str">
        <f t="shared" si="13"/>
        <v>C</v>
      </c>
      <c r="E57" s="8" t="str">
        <f t="shared" si="13"/>
        <v>D</v>
      </c>
      <c r="F57" s="8" t="str">
        <f t="shared" si="13"/>
        <v>E</v>
      </c>
      <c r="G57" s="8" t="str">
        <f t="shared" si="13"/>
        <v>17 ACRES</v>
      </c>
      <c r="H57" s="8" t="str">
        <f t="shared" si="13"/>
        <v>TOP PENTWYN</v>
      </c>
      <c r="I57" s="8" t="str">
        <f t="shared" si="13"/>
        <v>BOTTOM PENTWYN</v>
      </c>
      <c r="J57" s="8" t="str">
        <f t="shared" si="13"/>
        <v>LODGE</v>
      </c>
      <c r="K57" s="8" t="str">
        <f t="shared" si="13"/>
        <v>PENTWYN CORNER</v>
      </c>
      <c r="L57" s="8" t="str">
        <f t="shared" si="13"/>
        <v>16 ACRES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f>VLOOKUP(L$14,Table24[],5,FALSE)</f>
        <v>6.2</v>
      </c>
      <c r="L59" s="75">
        <f>VLOOKUP(M$14,Table24[],5,FALSE)</f>
        <v>6.2</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6.9</v>
      </c>
      <c r="C60" s="75">
        <f t="shared" ref="C60:U60" si="14">D10</f>
        <v>6.9</v>
      </c>
      <c r="D60" s="75">
        <f t="shared" si="14"/>
        <v>6.8</v>
      </c>
      <c r="E60" s="75">
        <f t="shared" si="14"/>
        <v>6.9</v>
      </c>
      <c r="F60" s="75">
        <f t="shared" si="14"/>
        <v>6.7</v>
      </c>
      <c r="G60" s="75">
        <f t="shared" si="14"/>
        <v>6.5</v>
      </c>
      <c r="H60" s="75">
        <f t="shared" si="14"/>
        <v>6.6</v>
      </c>
      <c r="I60" s="75">
        <f t="shared" si="14"/>
        <v>6.9</v>
      </c>
      <c r="J60" s="75">
        <f t="shared" si="14"/>
        <v>6.6</v>
      </c>
      <c r="K60" s="75">
        <f t="shared" si="14"/>
        <v>6.4</v>
      </c>
      <c r="L60" s="75">
        <f t="shared" si="14"/>
        <v>6.5</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120</v>
      </c>
      <c r="C62" s="76">
        <f>B32</f>
        <v>120</v>
      </c>
      <c r="D62" s="76">
        <f>B33</f>
        <v>120</v>
      </c>
      <c r="E62" s="76">
        <f>B34</f>
        <v>120</v>
      </c>
      <c r="F62" s="76">
        <f>B35</f>
        <v>120</v>
      </c>
      <c r="G62" s="76">
        <f>B36</f>
        <v>120</v>
      </c>
      <c r="H62" s="76">
        <f>B37</f>
        <v>120</v>
      </c>
      <c r="I62" s="76">
        <f>B38</f>
        <v>120</v>
      </c>
      <c r="J62" s="76">
        <f>B39</f>
        <v>120</v>
      </c>
      <c r="K62" s="76">
        <f>B40</f>
        <v>120</v>
      </c>
      <c r="L62" s="76">
        <f>B41</f>
        <v>120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-4.2000000000000011</v>
      </c>
      <c r="C64" s="76">
        <f t="shared" ref="C64:U64" si="17">(C59-C60)*C61</f>
        <v>-4.2000000000000011</v>
      </c>
      <c r="D64" s="76">
        <f t="shared" si="17"/>
        <v>-3.5999999999999979</v>
      </c>
      <c r="E64" s="76">
        <f t="shared" si="17"/>
        <v>-4.2000000000000011</v>
      </c>
      <c r="F64" s="76">
        <f t="shared" si="17"/>
        <v>-3</v>
      </c>
      <c r="G64" s="76">
        <f t="shared" si="17"/>
        <v>-1.7999999999999989</v>
      </c>
      <c r="H64" s="76">
        <f t="shared" si="17"/>
        <v>-2.3999999999999968</v>
      </c>
      <c r="I64" s="76">
        <f t="shared" si="17"/>
        <v>-4.2000000000000011</v>
      </c>
      <c r="J64" s="76">
        <f t="shared" si="17"/>
        <v>-2.3999999999999968</v>
      </c>
      <c r="K64" s="76">
        <f t="shared" si="17"/>
        <v>-1.2000000000000011</v>
      </c>
      <c r="L64" s="76">
        <f t="shared" si="17"/>
        <v>-1.7999999999999989</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4.2000000000000011</v>
      </c>
      <c r="C65" s="76">
        <f t="shared" ref="C65:U65" si="18">C63-C64</f>
        <v>4.2000000000000011</v>
      </c>
      <c r="D65" s="76">
        <f t="shared" si="18"/>
        <v>3.5999999999999979</v>
      </c>
      <c r="E65" s="76">
        <f t="shared" si="18"/>
        <v>4.2000000000000011</v>
      </c>
      <c r="F65" s="76">
        <f t="shared" si="18"/>
        <v>3</v>
      </c>
      <c r="G65" s="76">
        <f t="shared" si="18"/>
        <v>1.7999999999999989</v>
      </c>
      <c r="H65" s="76">
        <f t="shared" si="18"/>
        <v>2.3999999999999968</v>
      </c>
      <c r="I65" s="76">
        <f t="shared" si="18"/>
        <v>4.2000000000000011</v>
      </c>
      <c r="J65" s="76">
        <f t="shared" si="18"/>
        <v>2.3999999999999968</v>
      </c>
      <c r="K65" s="76">
        <f t="shared" si="18"/>
        <v>1.2000000000000011</v>
      </c>
      <c r="L65" s="76">
        <f t="shared" si="18"/>
        <v>1.7999999999999989</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24" sqref="E2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'DCWW Bryngwyn'!C1:D1</f>
        <v>PAN-021080</v>
      </c>
      <c r="D1" s="143"/>
      <c r="E1" s="92" t="s">
        <v>45</v>
      </c>
      <c r="F1" s="38">
        <f>'DCWW Bryngwyn'!F1</f>
        <v>42.51</v>
      </c>
      <c r="G1" s="125" t="s">
        <v>43</v>
      </c>
      <c r="H1" s="126"/>
      <c r="I1" s="117">
        <v>6.4</v>
      </c>
      <c r="J1" s="129" t="s">
        <v>153</v>
      </c>
      <c r="K1" s="129"/>
      <c r="L1" s="96">
        <v>104</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'DCWW Bryngwyn'!C2:D2</f>
        <v>EPR/GP3792SK</v>
      </c>
      <c r="D2" s="145"/>
      <c r="E2" s="92" t="s">
        <v>109</v>
      </c>
      <c r="F2" s="118" t="s">
        <v>176</v>
      </c>
      <c r="G2" s="127" t="s">
        <v>110</v>
      </c>
      <c r="H2" s="128"/>
      <c r="I2" s="117"/>
      <c r="J2" s="129" t="s">
        <v>158</v>
      </c>
      <c r="K2" s="129"/>
      <c r="L2" s="96">
        <v>0.54700000000000004</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'DCWW Bryngwyn'!C3:D3</f>
        <v>Byproduct Recovery LIMITED</v>
      </c>
      <c r="D3" s="145"/>
      <c r="E3" s="92" t="s">
        <v>108</v>
      </c>
      <c r="F3" s="30" t="s">
        <v>78</v>
      </c>
      <c r="G3" s="129" t="s">
        <v>159</v>
      </c>
      <c r="H3" s="129"/>
      <c r="I3" s="117"/>
      <c r="J3" s="125" t="s">
        <v>154</v>
      </c>
      <c r="K3" s="126"/>
      <c r="L3" s="96">
        <f>(L1/(L2*10000))*100</f>
        <v>1.9012797074954297</v>
      </c>
      <c r="AB3" s="29" t="s">
        <v>57</v>
      </c>
      <c r="AC3" s="17"/>
      <c r="AD3" s="29" t="s">
        <v>71</v>
      </c>
      <c r="AE3" s="17"/>
      <c r="AF3" s="17"/>
      <c r="AG3" s="43" t="s">
        <v>77</v>
      </c>
      <c r="AH3" s="18"/>
      <c r="AI3" s="47" t="s">
        <v>113</v>
      </c>
      <c r="AJ3" s="48">
        <v>1.7</v>
      </c>
      <c r="AK3" s="49">
        <v>6</v>
      </c>
      <c r="AL3" s="50">
        <v>1</v>
      </c>
      <c r="AM3" s="11">
        <v>6.2</v>
      </c>
      <c r="AN3" s="11" t="s">
        <v>112</v>
      </c>
    </row>
    <row r="4" spans="1:41" ht="25" x14ac:dyDescent="0.25">
      <c r="A4" s="129" t="s">
        <v>0</v>
      </c>
      <c r="B4" s="129"/>
      <c r="C4" s="142" t="str">
        <f>'DCWW Bryngwyn'!C4:D4</f>
        <v>Pentwyn Farm, Brecon, Powys, LD3 0SW</v>
      </c>
      <c r="D4" s="143"/>
      <c r="E4" s="93" t="s">
        <v>1</v>
      </c>
      <c r="F4" s="119" t="s">
        <v>177</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'DCWW Bryngwyn'!C5:D5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t="str">
        <f>'DCWW Bryngwyn'!C8</f>
        <v>A</v>
      </c>
      <c r="D8" s="59" t="str">
        <f>'DCWW Bryngwyn'!D8</f>
        <v>B</v>
      </c>
      <c r="E8" s="59" t="str">
        <f>'DCWW Bryngwyn'!E8</f>
        <v>C</v>
      </c>
      <c r="F8" s="59" t="str">
        <f>'DCWW Bryngwyn'!F8</f>
        <v>D</v>
      </c>
      <c r="G8" s="59" t="str">
        <f>'DCWW Bryngwyn'!G8</f>
        <v>E</v>
      </c>
      <c r="H8" s="59" t="str">
        <f>'DCWW Bryngwyn'!H8</f>
        <v>17 ACRES</v>
      </c>
      <c r="I8" s="59" t="str">
        <f>'DCWW Bryngwyn'!I8</f>
        <v>TOP PENTWYN</v>
      </c>
      <c r="J8" s="59" t="str">
        <f>'DCWW Bryngwyn'!J8</f>
        <v>BOTTOM PENTWYN</v>
      </c>
      <c r="K8" s="59" t="str">
        <f>'DCWW Bryngwyn'!K8</f>
        <v>LODGE</v>
      </c>
      <c r="L8" s="59" t="str">
        <f>'DCWW Bryngwyn'!L8</f>
        <v>PENTWYN CORNER</v>
      </c>
      <c r="M8" s="59" t="str">
        <f>'DCWW Bryngwyn'!M8</f>
        <v>16 ACRES</v>
      </c>
      <c r="N8" s="59">
        <f>'DCWW Bryngwyn'!N8</f>
        <v>0</v>
      </c>
      <c r="O8" s="59">
        <f>'DCWW Bryngwyn'!O8</f>
        <v>0</v>
      </c>
      <c r="P8" s="59">
        <f>'DCWW Bryngwyn'!P8</f>
        <v>0</v>
      </c>
      <c r="Q8" s="59">
        <f>'DCWW Bryngwyn'!Q8</f>
        <v>0</v>
      </c>
      <c r="R8" s="59">
        <f>'DCWW Bryngwyn'!R8</f>
        <v>0</v>
      </c>
      <c r="S8" s="59">
        <f>'DCWW Bryngwyn'!S8</f>
        <v>0</v>
      </c>
      <c r="T8" s="59">
        <f>'DCWW Bryngwyn'!T8</f>
        <v>0</v>
      </c>
      <c r="U8" s="59">
        <f>'DCWW Bryngwyn'!U8</f>
        <v>0</v>
      </c>
      <c r="V8" s="59">
        <f>'DCWW 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'DCWW Bryngwyn'!C9</f>
        <v>Moderate</v>
      </c>
      <c r="D9" s="59" t="str">
        <f>'DCWW Bryngwyn'!D9</f>
        <v>Moderate</v>
      </c>
      <c r="E9" s="59" t="str">
        <f>'DCWW Bryngwyn'!E9</f>
        <v>Moderate</v>
      </c>
      <c r="F9" s="59" t="str">
        <f>'DCWW Bryngwyn'!F9</f>
        <v>Moderate</v>
      </c>
      <c r="G9" s="59" t="str">
        <f>'DCWW Bryngwyn'!G9</f>
        <v>Moderate</v>
      </c>
      <c r="H9" s="59" t="str">
        <f>'DCWW Bryngwyn'!H9</f>
        <v>Moderate</v>
      </c>
      <c r="I9" s="59" t="str">
        <f>'DCWW Bryngwyn'!I9</f>
        <v>Moderate</v>
      </c>
      <c r="J9" s="59" t="str">
        <f>'DCWW Bryngwyn'!J9</f>
        <v>Moderate</v>
      </c>
      <c r="K9" s="59" t="str">
        <f>'DCWW Bryngwyn'!K9</f>
        <v>Moderate</v>
      </c>
      <c r="L9" s="59" t="str">
        <f>'DCWW Bryngwyn'!L9</f>
        <v>Moderate</v>
      </c>
      <c r="M9" s="59" t="str">
        <f>'DCWW Bryngwyn'!M9</f>
        <v>Moderate</v>
      </c>
      <c r="N9" s="59">
        <f>'DCWW Bryngwyn'!N9</f>
        <v>0</v>
      </c>
      <c r="O9" s="59">
        <f>'DCWW Bryngwyn'!O9</f>
        <v>0</v>
      </c>
      <c r="P9" s="59">
        <f>'DCWW Bryngwyn'!P9</f>
        <v>0</v>
      </c>
      <c r="Q9" s="59">
        <f>'DCWW Bryngwyn'!Q9</f>
        <v>0</v>
      </c>
      <c r="R9" s="59">
        <f>'DCWW Bryngwyn'!R9</f>
        <v>0</v>
      </c>
      <c r="S9" s="59">
        <f>'DCWW Bryngwyn'!S9</f>
        <v>0</v>
      </c>
      <c r="T9" s="59">
        <f>'DCWW Bryngwyn'!T9</f>
        <v>0</v>
      </c>
      <c r="U9" s="59">
        <f>'DCWW Bryngwyn'!U9</f>
        <v>0</v>
      </c>
      <c r="V9" s="59">
        <f>'DCWW 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'DCWW Bryngwyn'!C10</f>
        <v>6.9</v>
      </c>
      <c r="D10" s="59">
        <f>'DCWW Bryngwyn'!D10</f>
        <v>6.9</v>
      </c>
      <c r="E10" s="59">
        <f>'DCWW Bryngwyn'!E10</f>
        <v>6.8</v>
      </c>
      <c r="F10" s="59">
        <f>'DCWW Bryngwyn'!F10</f>
        <v>6.9</v>
      </c>
      <c r="G10" s="59">
        <f>'DCWW Bryngwyn'!G10</f>
        <v>6.7</v>
      </c>
      <c r="H10" s="59">
        <f>'DCWW Bryngwyn'!H10</f>
        <v>6.5</v>
      </c>
      <c r="I10" s="59">
        <f>'DCWW Bryngwyn'!I10</f>
        <v>6.6</v>
      </c>
      <c r="J10" s="59">
        <f>'DCWW Bryngwyn'!J10</f>
        <v>6.9</v>
      </c>
      <c r="K10" s="59">
        <f>'DCWW Bryngwyn'!K10</f>
        <v>6.6</v>
      </c>
      <c r="L10" s="59">
        <f>'DCWW Bryngwyn'!L10</f>
        <v>6.4</v>
      </c>
      <c r="M10" s="59">
        <f>'DCWW Bryngwyn'!M10</f>
        <v>6.5</v>
      </c>
      <c r="N10" s="59">
        <f>'DCWW Bryngwyn'!N10</f>
        <v>0</v>
      </c>
      <c r="O10" s="59">
        <f>'DCWW Bryngwyn'!O10</f>
        <v>0</v>
      </c>
      <c r="P10" s="59">
        <f>'DCWW Bryngwyn'!P10</f>
        <v>0</v>
      </c>
      <c r="Q10" s="59">
        <f>'DCWW Bryngwyn'!Q10</f>
        <v>0</v>
      </c>
      <c r="R10" s="59">
        <f>'DCWW Bryngwyn'!R10</f>
        <v>0</v>
      </c>
      <c r="S10" s="59">
        <f>'DCWW Bryngwyn'!S10</f>
        <v>0</v>
      </c>
      <c r="T10" s="59">
        <f>'DCWW Bryngwyn'!T10</f>
        <v>0</v>
      </c>
      <c r="U10" s="59">
        <f>'DCWW Bryngwyn'!U10</f>
        <v>0</v>
      </c>
      <c r="V10" s="59">
        <f>'DCWW 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'DCWW Bryngwyn'!C11</f>
        <v>2</v>
      </c>
      <c r="D11" s="59">
        <f>'DCWW Bryngwyn'!D11</f>
        <v>2</v>
      </c>
      <c r="E11" s="59">
        <f>'DCWW Bryngwyn'!E11</f>
        <v>2</v>
      </c>
      <c r="F11" s="59">
        <f>'DCWW Bryngwyn'!F11</f>
        <v>2</v>
      </c>
      <c r="G11" s="59">
        <f>'DCWW Bryngwyn'!G11</f>
        <v>2</v>
      </c>
      <c r="H11" s="59">
        <f>'DCWW Bryngwyn'!H11</f>
        <v>3</v>
      </c>
      <c r="I11" s="59">
        <f>'DCWW Bryngwyn'!I11</f>
        <v>2</v>
      </c>
      <c r="J11" s="59">
        <f>'DCWW Bryngwyn'!J11</f>
        <v>2</v>
      </c>
      <c r="K11" s="59">
        <f>'DCWW Bryngwyn'!K11</f>
        <v>3</v>
      </c>
      <c r="L11" s="59">
        <f>'DCWW Bryngwyn'!L11</f>
        <v>3</v>
      </c>
      <c r="M11" s="59">
        <f>'DCWW Bryngwyn'!M11</f>
        <v>3</v>
      </c>
      <c r="N11" s="59">
        <f>'DCWW Bryngwyn'!N11</f>
        <v>0</v>
      </c>
      <c r="O11" s="59">
        <f>'DCWW Bryngwyn'!O11</f>
        <v>0</v>
      </c>
      <c r="P11" s="59">
        <f>'DCWW Bryngwyn'!P11</f>
        <v>0</v>
      </c>
      <c r="Q11" s="59">
        <f>'DCWW Bryngwyn'!Q11</f>
        <v>0</v>
      </c>
      <c r="R11" s="59">
        <f>'DCWW Bryngwyn'!R11</f>
        <v>0</v>
      </c>
      <c r="S11" s="59">
        <f>'DCWW Bryngwyn'!S11</f>
        <v>0</v>
      </c>
      <c r="T11" s="59">
        <f>'DCWW Bryngwyn'!T11</f>
        <v>0</v>
      </c>
      <c r="U11" s="59">
        <f>'DCWW Bryngwyn'!U11</f>
        <v>0</v>
      </c>
      <c r="V11" s="59">
        <f>'DCWW 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'DCWW Bryngwyn'!C12</f>
        <v>2</v>
      </c>
      <c r="D12" s="59">
        <f>'DCWW Bryngwyn'!D12</f>
        <v>2</v>
      </c>
      <c r="E12" s="59">
        <f>'DCWW Bryngwyn'!E12</f>
        <v>2</v>
      </c>
      <c r="F12" s="59">
        <f>'DCWW Bryngwyn'!F12</f>
        <v>2</v>
      </c>
      <c r="G12" s="59">
        <f>'DCWW Bryngwyn'!G12</f>
        <v>2</v>
      </c>
      <c r="H12" s="59">
        <f>'DCWW Bryngwyn'!H12</f>
        <v>2</v>
      </c>
      <c r="I12" s="59">
        <f>'DCWW Bryngwyn'!I12</f>
        <v>2</v>
      </c>
      <c r="J12" s="59">
        <f>'DCWW Bryngwyn'!J12</f>
        <v>2</v>
      </c>
      <c r="K12" s="59">
        <f>'DCWW Bryngwyn'!K12</f>
        <v>2</v>
      </c>
      <c r="L12" s="59">
        <f>'DCWW Bryngwyn'!L12</f>
        <v>3</v>
      </c>
      <c r="M12" s="59">
        <f>'DCWW Bryngwyn'!M12</f>
        <v>2</v>
      </c>
      <c r="N12" s="59">
        <f>'DCWW Bryngwyn'!N12</f>
        <v>0</v>
      </c>
      <c r="O12" s="59">
        <f>'DCWW Bryngwyn'!O12</f>
        <v>0</v>
      </c>
      <c r="P12" s="59">
        <f>'DCWW Bryngwyn'!P12</f>
        <v>0</v>
      </c>
      <c r="Q12" s="59">
        <f>'DCWW Bryngwyn'!Q12</f>
        <v>0</v>
      </c>
      <c r="R12" s="59">
        <f>'DCWW Bryngwyn'!R12</f>
        <v>0</v>
      </c>
      <c r="S12" s="59">
        <f>'DCWW Bryngwyn'!S12</f>
        <v>0</v>
      </c>
      <c r="T12" s="59">
        <f>'DCWW Bryngwyn'!T12</f>
        <v>0</v>
      </c>
      <c r="U12" s="59">
        <f>'DCWW Bryngwyn'!U12</f>
        <v>0</v>
      </c>
      <c r="V12" s="59">
        <f>'DCWW 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'DCWW Bryngwyn'!C13</f>
        <v>1</v>
      </c>
      <c r="D13" s="59">
        <f>'DCWW Bryngwyn'!D13</f>
        <v>1</v>
      </c>
      <c r="E13" s="59">
        <f>'DCWW Bryngwyn'!E13</f>
        <v>1</v>
      </c>
      <c r="F13" s="59">
        <f>'DCWW Bryngwyn'!F13</f>
        <v>1</v>
      </c>
      <c r="G13" s="59">
        <f>'DCWW Bryngwyn'!G13</f>
        <v>1</v>
      </c>
      <c r="H13" s="59">
        <f>'DCWW Bryngwyn'!H13</f>
        <v>2</v>
      </c>
      <c r="I13" s="59">
        <f>'DCWW Bryngwyn'!I13</f>
        <v>2</v>
      </c>
      <c r="J13" s="59">
        <f>'DCWW Bryngwyn'!J13</f>
        <v>2</v>
      </c>
      <c r="K13" s="59">
        <f>'DCWW Bryngwyn'!K13</f>
        <v>2</v>
      </c>
      <c r="L13" s="59">
        <f>'DCWW Bryngwyn'!L13</f>
        <v>3</v>
      </c>
      <c r="M13" s="59">
        <f>'DCWW Bryngwyn'!M13</f>
        <v>2</v>
      </c>
      <c r="N13" s="59">
        <f>'DCWW Bryngwyn'!N13</f>
        <v>0</v>
      </c>
      <c r="O13" s="59">
        <f>'DCWW Bryngwyn'!O13</f>
        <v>0</v>
      </c>
      <c r="P13" s="59">
        <f>'DCWW Bryngwyn'!P13</f>
        <v>0</v>
      </c>
      <c r="Q13" s="59">
        <f>'DCWW Bryngwyn'!Q13</f>
        <v>0</v>
      </c>
      <c r="R13" s="59">
        <f>'DCWW Bryngwyn'!R13</f>
        <v>0</v>
      </c>
      <c r="S13" s="59">
        <f>'DCWW Bryngwyn'!S13</f>
        <v>0</v>
      </c>
      <c r="T13" s="59">
        <f>'DCWW Bryngwyn'!T13</f>
        <v>0</v>
      </c>
      <c r="U13" s="59">
        <f>'DCWW Bryngwyn'!U13</f>
        <v>0</v>
      </c>
      <c r="V13" s="59">
        <f>'DCWW 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'DCWW Bryngwyn'!C14</f>
        <v xml:space="preserve">Grass Silage (25% DM) </v>
      </c>
      <c r="D14" s="101" t="str">
        <f>'DCWW Bryngwyn'!D14</f>
        <v xml:space="preserve">Grass Silage (25% DM) </v>
      </c>
      <c r="E14" s="101" t="str">
        <f>'DCWW Bryngwyn'!E14</f>
        <v xml:space="preserve">Grass Silage (25% DM) </v>
      </c>
      <c r="F14" s="101" t="str">
        <f>'DCWW Bryngwyn'!F14</f>
        <v xml:space="preserve">Grass Silage (25% DM) </v>
      </c>
      <c r="G14" s="101" t="str">
        <f>'DCWW Bryngwyn'!G14</f>
        <v xml:space="preserve">Grass Silage (25% DM) </v>
      </c>
      <c r="H14" s="101" t="str">
        <f>'DCWW Bryngwyn'!H14</f>
        <v xml:space="preserve">Grass Silage (25% DM) </v>
      </c>
      <c r="I14" s="101" t="str">
        <f>'DCWW Bryngwyn'!I14</f>
        <v xml:space="preserve">Grass Silage (25% DM) </v>
      </c>
      <c r="J14" s="101" t="str">
        <f>'DCWW Bryngwyn'!J14</f>
        <v xml:space="preserve">Grass Silage (25% DM) </v>
      </c>
      <c r="K14" s="101" t="str">
        <f>'DCWW Bryngwyn'!K14</f>
        <v xml:space="preserve">Grass Silage (25% DM) </v>
      </c>
      <c r="L14" s="101" t="str">
        <f>'DCWW Bryngwyn'!L14</f>
        <v xml:space="preserve">Grass Silage (25% DM) </v>
      </c>
      <c r="M14" s="101" t="str">
        <f>'DCWW Bryngwyn'!M14</f>
        <v xml:space="preserve">Grass Silage (25% DM) </v>
      </c>
      <c r="N14" s="101">
        <f>'DCWW Bryngwyn'!N14</f>
        <v>0</v>
      </c>
      <c r="O14" s="101">
        <f>'DCWW Bryngwyn'!O14</f>
        <v>0</v>
      </c>
      <c r="P14" s="101">
        <f>'DCWW Bryngwyn'!P14</f>
        <v>0</v>
      </c>
      <c r="Q14" s="101">
        <f>'DCWW Bryngwyn'!Q14</f>
        <v>0</v>
      </c>
      <c r="R14" s="101">
        <f>'DCWW Bryngwyn'!R14</f>
        <v>0</v>
      </c>
      <c r="S14" s="101">
        <f>'DCWW Bryngwyn'!S14</f>
        <v>0</v>
      </c>
      <c r="T14" s="101">
        <f>'DCWW Bryngwyn'!T14</f>
        <v>0</v>
      </c>
      <c r="U14" s="101">
        <f>'DCWW Bryngwyn'!U14</f>
        <v>0</v>
      </c>
      <c r="V14" s="101">
        <f>'DCWW Bryngwyn'!V14</f>
        <v>0</v>
      </c>
      <c r="AD14" s="29" t="s">
        <v>138</v>
      </c>
      <c r="AE14" s="29">
        <v>6</v>
      </c>
      <c r="AI14" s="52" t="s">
        <v>119</v>
      </c>
      <c r="AJ14" s="53">
        <v>0.8</v>
      </c>
      <c r="AK14" s="54">
        <v>1.7</v>
      </c>
      <c r="AL14" s="11">
        <v>12</v>
      </c>
      <c r="AM14" s="11">
        <v>6.7</v>
      </c>
      <c r="AN14" s="11" t="s">
        <v>135</v>
      </c>
    </row>
    <row r="15" spans="1:41" ht="13" x14ac:dyDescent="0.25">
      <c r="A15" s="137" t="s">
        <v>9</v>
      </c>
      <c r="B15" s="137"/>
      <c r="C15" s="59">
        <f>'DCWW Bryngwyn'!C15</f>
        <v>38</v>
      </c>
      <c r="D15" s="59">
        <f>'DCWW Bryngwyn'!D15</f>
        <v>38</v>
      </c>
      <c r="E15" s="59">
        <f>'DCWW Bryngwyn'!E15</f>
        <v>38</v>
      </c>
      <c r="F15" s="59">
        <f>'DCWW Bryngwyn'!F15</f>
        <v>38</v>
      </c>
      <c r="G15" s="59">
        <f>'DCWW Bryngwyn'!G15</f>
        <v>38</v>
      </c>
      <c r="H15" s="59">
        <f>'DCWW Bryngwyn'!H15</f>
        <v>38</v>
      </c>
      <c r="I15" s="59">
        <f>'DCWW Bryngwyn'!I15</f>
        <v>38</v>
      </c>
      <c r="J15" s="59">
        <f>'DCWW Bryngwyn'!J15</f>
        <v>38</v>
      </c>
      <c r="K15" s="59">
        <f>'DCWW Bryngwyn'!K15</f>
        <v>38</v>
      </c>
      <c r="L15" s="59">
        <f>'DCWW Bryngwyn'!L15</f>
        <v>38</v>
      </c>
      <c r="M15" s="59">
        <f>'DCWW Bryngwyn'!M15</f>
        <v>38</v>
      </c>
      <c r="N15" s="59">
        <f>'DCWW Bryngwyn'!N15</f>
        <v>0</v>
      </c>
      <c r="O15" s="59">
        <f>'DCWW Bryngwyn'!O15</f>
        <v>0</v>
      </c>
      <c r="P15" s="59">
        <f>'DCWW Bryngwyn'!P15</f>
        <v>0</v>
      </c>
      <c r="Q15" s="59">
        <f>'DCWW Bryngwyn'!Q15</f>
        <v>0</v>
      </c>
      <c r="R15" s="59">
        <f>'DCWW Bryngwyn'!R15</f>
        <v>0</v>
      </c>
      <c r="S15" s="59">
        <f>'DCWW Bryngwyn'!S15</f>
        <v>0</v>
      </c>
      <c r="T15" s="59">
        <f>'DCWW Bryngwyn'!T15</f>
        <v>0</v>
      </c>
      <c r="U15" s="59">
        <f>'DCWW Bryngwyn'!U15</f>
        <v>0</v>
      </c>
      <c r="V15" s="59">
        <f>'DCWW 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'DCWW Bryngwyn'!C16</f>
        <v>Medium/Clay</v>
      </c>
      <c r="D16" s="102" t="str">
        <f>'DCWW Bryngwyn'!D16</f>
        <v>Medium/Clay</v>
      </c>
      <c r="E16" s="102" t="str">
        <f>'DCWW Bryngwyn'!E16</f>
        <v>Medium/Clay</v>
      </c>
      <c r="F16" s="102" t="str">
        <f>'DCWW Bryngwyn'!F16</f>
        <v>Medium/Clay</v>
      </c>
      <c r="G16" s="102" t="str">
        <f>'DCWW Bryngwyn'!G16</f>
        <v>Medium/Clay</v>
      </c>
      <c r="H16" s="102" t="str">
        <f>'DCWW Bryngwyn'!H16</f>
        <v>Medium/Clay</v>
      </c>
      <c r="I16" s="102" t="str">
        <f>'DCWW Bryngwyn'!I16</f>
        <v>Medium/Clay</v>
      </c>
      <c r="J16" s="102" t="str">
        <f>'DCWW Bryngwyn'!J16</f>
        <v>Medium/Clay</v>
      </c>
      <c r="K16" s="102" t="str">
        <f>'DCWW Bryngwyn'!K16</f>
        <v>Medium/Clay</v>
      </c>
      <c r="L16" s="102" t="str">
        <f>'DCWW Bryngwyn'!L16</f>
        <v>Medium/Clay</v>
      </c>
      <c r="M16" s="102" t="str">
        <f>'DCWW Bryngwyn'!M16</f>
        <v>Medium/Clay</v>
      </c>
      <c r="N16" s="102">
        <f>'DCWW Bryngwyn'!N16</f>
        <v>0</v>
      </c>
      <c r="O16" s="102">
        <f>'DCWW Bryngwyn'!O16</f>
        <v>0</v>
      </c>
      <c r="P16" s="102">
        <f>'DCWW Bryngwyn'!P16</f>
        <v>0</v>
      </c>
      <c r="Q16" s="102">
        <f>'DCWW Bryngwyn'!Q16</f>
        <v>0</v>
      </c>
      <c r="R16" s="102">
        <f>'DCWW Bryngwyn'!R16</f>
        <v>0</v>
      </c>
      <c r="S16" s="102">
        <f>'DCWW Bryngwyn'!S16</f>
        <v>0</v>
      </c>
      <c r="T16" s="102">
        <f>'DCWW Bryngwyn'!T16</f>
        <v>0</v>
      </c>
      <c r="U16" s="102">
        <f>'DCWW Bryngwyn'!U16</f>
        <v>0</v>
      </c>
      <c r="V16" s="102">
        <f>'DCWW 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48.896240250000005</v>
      </c>
      <c r="D18" s="16">
        <f>$D32</f>
        <v>48.896240250000005</v>
      </c>
      <c r="E18" s="16">
        <f>$D33</f>
        <v>48.896240250000005</v>
      </c>
      <c r="F18" s="16">
        <f>$D34</f>
        <v>48.896240250000005</v>
      </c>
      <c r="G18" s="16">
        <f>$D35</f>
        <v>48.896240250000005</v>
      </c>
      <c r="H18" s="16">
        <f>$D36</f>
        <v>48.896240250000005</v>
      </c>
      <c r="I18" s="16">
        <f>$D37</f>
        <v>48.896240250000005</v>
      </c>
      <c r="J18" s="16">
        <f>$D38</f>
        <v>48.896240250000005</v>
      </c>
      <c r="K18" s="16">
        <f>$D39</f>
        <v>48.896240250000005</v>
      </c>
      <c r="L18" s="16">
        <f>$D40</f>
        <v>48.896240250000005</v>
      </c>
      <c r="M18" s="16">
        <f>$D41</f>
        <v>48.896240250000005</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-15.703759749999989</v>
      </c>
      <c r="D19" s="16">
        <f t="shared" ref="D19:V19" si="1">D18-D17</f>
        <v>-15.703759749999989</v>
      </c>
      <c r="E19" s="16">
        <f t="shared" si="1"/>
        <v>-15.703759749999989</v>
      </c>
      <c r="F19" s="16">
        <f t="shared" si="1"/>
        <v>-15.703759749999989</v>
      </c>
      <c r="G19" s="16">
        <f t="shared" si="1"/>
        <v>-15.703759749999989</v>
      </c>
      <c r="H19" s="16">
        <f t="shared" si="1"/>
        <v>-15.703759749999989</v>
      </c>
      <c r="I19" s="16">
        <f t="shared" si="1"/>
        <v>-15.703759749999989</v>
      </c>
      <c r="J19" s="16">
        <f t="shared" si="1"/>
        <v>-15.703759749999989</v>
      </c>
      <c r="K19" s="16">
        <f t="shared" si="1"/>
        <v>-15.703759749999989</v>
      </c>
      <c r="L19" s="16">
        <f t="shared" si="1"/>
        <v>-15.703759749999989</v>
      </c>
      <c r="M19" s="16">
        <f t="shared" si="1"/>
        <v>-15.703759749999989</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6.6556668750000014</v>
      </c>
      <c r="D22" s="16">
        <f>$E32</f>
        <v>6.6556668750000014</v>
      </c>
      <c r="E22" s="16">
        <f>$E33</f>
        <v>6.6556668750000014</v>
      </c>
      <c r="F22" s="16">
        <f>$E34</f>
        <v>6.6556668750000014</v>
      </c>
      <c r="G22" s="16">
        <f>$E35</f>
        <v>6.6556668750000014</v>
      </c>
      <c r="H22" s="16">
        <f>$E36</f>
        <v>6.6556668750000014</v>
      </c>
      <c r="I22" s="16">
        <f>$E37</f>
        <v>6.6556668750000014</v>
      </c>
      <c r="J22" s="16">
        <f>$E38</f>
        <v>6.6556668750000014</v>
      </c>
      <c r="K22" s="16">
        <f>$E39</f>
        <v>6.6556668750000014</v>
      </c>
      <c r="L22" s="16">
        <f>$E40</f>
        <v>6.6556668750000014</v>
      </c>
      <c r="M22" s="16">
        <f>$E41</f>
        <v>6.6556668750000014</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-221.34433312499999</v>
      </c>
      <c r="D23" s="16">
        <f t="shared" ref="D23:V23" si="3">D22-D21</f>
        <v>-221.34433312499999</v>
      </c>
      <c r="E23" s="16">
        <f t="shared" si="3"/>
        <v>-221.34433312499999</v>
      </c>
      <c r="F23" s="16">
        <f t="shared" si="3"/>
        <v>-221.34433312499999</v>
      </c>
      <c r="G23" s="16">
        <f t="shared" si="3"/>
        <v>-221.34433312499999</v>
      </c>
      <c r="H23" s="16">
        <f t="shared" si="3"/>
        <v>-221.34433312499999</v>
      </c>
      <c r="I23" s="16">
        <f t="shared" si="3"/>
        <v>-221.34433312499999</v>
      </c>
      <c r="J23" s="16">
        <f t="shared" si="3"/>
        <v>-221.34433312499999</v>
      </c>
      <c r="K23" s="16">
        <f t="shared" si="3"/>
        <v>-221.34433312499999</v>
      </c>
      <c r="L23" s="16">
        <f t="shared" si="3"/>
        <v>-221.34433312499999</v>
      </c>
      <c r="M23" s="16">
        <f t="shared" si="3"/>
        <v>-221.34433312499999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4.29</v>
      </c>
      <c r="C28" s="15">
        <v>0.54700000000000004</v>
      </c>
      <c r="D28" s="15">
        <v>0.19900000000000001</v>
      </c>
      <c r="E28" s="15">
        <v>5.1499999999999997E-2</v>
      </c>
      <c r="F28" s="15">
        <v>1580</v>
      </c>
      <c r="G28" s="15">
        <v>22.2</v>
      </c>
      <c r="H28" s="15">
        <v>131</v>
      </c>
      <c r="I28" s="15">
        <v>41.8</v>
      </c>
      <c r="J28" s="15">
        <v>0.22</v>
      </c>
      <c r="K28" s="15">
        <v>0.47</v>
      </c>
      <c r="L28" s="15">
        <v>18.8</v>
      </c>
      <c r="M28" s="15">
        <v>18.5</v>
      </c>
      <c r="N28" s="15">
        <v>5150</v>
      </c>
      <c r="O28" s="15">
        <v>322000</v>
      </c>
      <c r="P28" s="15"/>
      <c r="Q28" s="15">
        <v>2300</v>
      </c>
      <c r="R28" s="15"/>
      <c r="S28" s="15">
        <v>16.5</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v>
      </c>
      <c r="B31" s="15">
        <v>250</v>
      </c>
      <c r="C31" s="76">
        <f>IF(C$27="%w/w SAR",((C$28*10)*$B31),IF(C$27="%w/w DM",(((C$28*10)*($B$28/100))*$B31),IF(C$27="kg/t SAR",(C$28*$B31),IF(C$27="kg/t DM",((C$28*($B$28/100))*$B31),IF(C$27="mg/kg SAR",((C$28*0.001)*$B31),IF(C$27="mg/kg DM",(((C$28*0.001)*($B$28/100))*$B31),0))))))</f>
        <v>58.66575000000001</v>
      </c>
      <c r="D31" s="76">
        <f>(IF(D$27="%w/w SAR",((D$28*10)*$B31),IF(D$27="%w/w DM",(((D$28*10)*($B$28/100))*$B31),IF(D$27="kg/t SAR",(D$28*$B31),IF(D$27="kg/t DM",((D$28*($B$28/100))*$B31),IF(D$27="mg/kg SAR",((D$28*0.001)*$B31),IF(D$27="mg/kg DM",(((D$28*0.001)*($B$28/100))*$B31),"0")))))))*2.291</f>
        <v>48.896240250000005</v>
      </c>
      <c r="E31" s="76">
        <f>(IF(E$27="%w/w SAR",((E$28*10)*$B31),IF(E$27="%w/w DM",(((E$28*10)*($B$28/100))*$B31),IF(E$27="kg/t SAR",(E$28*$B31),IF(E$27="kg/t DM",((E$28*($B$28/100))*$B31),IF(E$27="mg/kg SAR",((E$28*0.001)*$B31),IF(E$27="mg/kg DM",(((E$28*0.001)*($B$28/100))*$B31),"0")))))))*1.205</f>
        <v>6.6556668750000014</v>
      </c>
      <c r="F31" s="76">
        <f>(IF(F$27="%w/w SAR",((F$28*10)*$B31),IF(F$27="%w/w DM",(((F$28*10)*($B$28/100))*$B31),IF(F$27="kg/t SAR",(F$28*$B31),IF(F$27="kg/t DM",((F$28*($B$28/100))*$B31),IF(F$27="mg/kg SAR",((F$28*0.001)*$B31),IF(F$27="mg/kg DM",(((F$28*0.001)*($B$28/100))*$B31),"0")))))))*1.658</f>
        <v>28.095639000000002</v>
      </c>
      <c r="G31" s="76">
        <f t="shared" ref="G31:P46" si="5">IF(G$27="%w/w SAR",((G$28*10)*$B31),IF(G$27="%w/w DM",(((G$28*10)*($B$28/100))*$B31),IF(G$27="kg/t SAR",(G$28*$B31),IF(G$27="kg/t DM",((G$28*($B$28/100))*$B31),IF(G$27="mg/kg SAR",((G$28*0.001)*$B31),IF(G$27="mg/kg DM",(((G$28*0.001)*($B$28/100))*$B31),0))))))</f>
        <v>0.23809500000000003</v>
      </c>
      <c r="H31" s="76">
        <f t="shared" si="5"/>
        <v>1.4049750000000001</v>
      </c>
      <c r="I31" s="76">
        <f t="shared" si="5"/>
        <v>0.44830499999999995</v>
      </c>
      <c r="J31" s="76">
        <f t="shared" si="5"/>
        <v>2.3595000000000001E-3</v>
      </c>
      <c r="K31" s="76">
        <f t="shared" si="5"/>
        <v>5.0407500000000001E-3</v>
      </c>
      <c r="L31" s="76">
        <f t="shared" si="5"/>
        <v>0.20163</v>
      </c>
      <c r="M31" s="76">
        <f t="shared" si="5"/>
        <v>0.19841249999999999</v>
      </c>
      <c r="N31" s="76">
        <f t="shared" si="5"/>
        <v>55.233750000000008</v>
      </c>
      <c r="O31" s="76">
        <f t="shared" si="5"/>
        <v>3453.4500000000003</v>
      </c>
      <c r="P31" s="76">
        <f t="shared" si="5"/>
        <v>0</v>
      </c>
      <c r="Q31" s="76">
        <f>(IF(Q$27="%w/w SAR",((Q$28*10)*$B31),IF(Q$27="%w/w DM",(((Q$28*10)*($B$28/100))*$B31),IF(Q$27="kg/t SAR",(Q$28*$B31),IF(Q$27="kg/t DM",((Q$28*($B$28/100))*$B31),IF(Q$27="mg/kg SAR",((Q$28*0.001)*$B31),IF(Q$27="mg/kg DM",(((Q$28*0.001)*($B$28/100))*$B31),0)))))))*2.5</f>
        <v>61.668750000000003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0.17696249999999999</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B</v>
      </c>
      <c r="B32" s="15">
        <v>250</v>
      </c>
      <c r="C32" s="76">
        <f t="shared" ref="C32:C50" si="6">IF(C$27="%w/w SAR",((C$28*10)*$B32),IF(C$27="%w/w DM",(((C$28*10)*($B$28/100))*$B32),IF(C$27="kg/t SAR",(C$28*$B32),IF(C$27="kg/t DM",((C$28*($B$28/100))*$B32),IF(C$27="mg/kg SAR",((C$28*0.001)*$B32),IF(C$27="mg/kg DM",(((C$28*0.001)*($B$28/100))*$B32),0))))))</f>
        <v>58.66575000000001</v>
      </c>
      <c r="D32" s="76">
        <f t="shared" ref="D32:D50" si="7">(IF(D$27="%w/w SAR",((D$28*10)*$B32),IF(D$27="%w/w DM",(((D$28*10)*($B$28/100))*$B32),IF(D$27="kg/t SAR",(D$28*$B32),IF(D$27="kg/t DM",((D$28*($B$28/100))*$B32),IF(D$27="mg/kg SAR",((D$28*0.001)*$B32),IF(D$27="mg/kg DM",(((D$28*0.001)*($B$28/100))*$B32),"0")))))))*2.291</f>
        <v>48.896240250000005</v>
      </c>
      <c r="E32" s="76">
        <f t="shared" ref="E32:E50" si="8">(IF(E$27="%w/w SAR",((E$28*10)*$B32),IF(E$27="%w/w DM",(((E$28*10)*($B$28/100))*$B32),IF(E$27="kg/t SAR",(E$28*$B32),IF(E$27="kg/t DM",((E$28*($B$28/100))*$B32),IF(E$27="mg/kg SAR",((E$28*0.001)*$B32),IF(E$27="mg/kg DM",(((E$28*0.001)*($B$28/100))*$B32),"0")))))))*1.205</f>
        <v>6.6556668750000014</v>
      </c>
      <c r="F32" s="76">
        <f t="shared" ref="F32:F50" si="9">(IF(F$27="%w/w SAR",((F$28*10)*$B32),IF(F$27="%w/w DM",(((F$28*10)*($B$28/100))*$B32),IF(F$27="kg/t SAR",(F$28*$B32),IF(F$27="kg/t DM",((F$28*($B$28/100))*$B32),IF(F$27="mg/kg SAR",((F$28*0.001)*$B32),IF(F$27="mg/kg DM",(((F$28*0.001)*($B$28/100))*$B32),"0")))))))*1.658</f>
        <v>28.095639000000002</v>
      </c>
      <c r="G32" s="76">
        <f t="shared" si="5"/>
        <v>0.23809500000000003</v>
      </c>
      <c r="H32" s="76">
        <f t="shared" si="5"/>
        <v>1.4049750000000001</v>
      </c>
      <c r="I32" s="76">
        <f t="shared" si="5"/>
        <v>0.44830499999999995</v>
      </c>
      <c r="J32" s="76">
        <f t="shared" si="5"/>
        <v>2.3595000000000001E-3</v>
      </c>
      <c r="K32" s="76">
        <f t="shared" si="5"/>
        <v>5.0407500000000001E-3</v>
      </c>
      <c r="L32" s="76">
        <f t="shared" si="5"/>
        <v>0.20163</v>
      </c>
      <c r="M32" s="76">
        <f t="shared" si="5"/>
        <v>0.19841249999999999</v>
      </c>
      <c r="N32" s="76">
        <f t="shared" si="5"/>
        <v>55.233750000000008</v>
      </c>
      <c r="O32" s="76">
        <f t="shared" si="5"/>
        <v>3453.4500000000003</v>
      </c>
      <c r="P32" s="76">
        <f t="shared" si="5"/>
        <v>0</v>
      </c>
      <c r="Q32" s="76">
        <f t="shared" ref="Q32:Q50" si="10">(IF(Q$27="%w/w SAR",((Q$28*10)*$B32),IF(Q$27="%w/w DM",(((Q$28*10)*($B$28/100))*$B32),IF(Q$27="kg/t SAR",(Q$28*$B32),IF(Q$27="kg/t DM",((Q$28*($B$28/100))*$B32),IF(Q$27="mg/kg SAR",((Q$28*0.001)*$B32),IF(Q$27="mg/kg DM",(((Q$28*0.001)*($B$28/100))*$B32),0)))))))*2.5</f>
        <v>61.668750000000003</v>
      </c>
      <c r="R32" s="76">
        <f t="shared" ref="R32:U50" si="11">IF(R$27="%w/w SAR",((R$28*10)*$B32),IF(R$27="%w/w DM",(((R$28*10)*($B$28/100))*$B32),IF(R$27="kg/t SAR",(R$28*$B32),IF(R$27="kg/t DM",((R$28*($B$28/100))*$B32),IF(R$27="mg/kg SAR",((R$28*0.001)*$B32),IF(R$27="mg/kg DM",(((R$28*0.001)*($B$28/100))*$B32),0))))))</f>
        <v>0</v>
      </c>
      <c r="S32" s="76">
        <f t="shared" si="11"/>
        <v>0.17696249999999999</v>
      </c>
      <c r="T32" s="76">
        <f t="shared" si="11"/>
        <v>0</v>
      </c>
      <c r="U32" s="76">
        <f t="shared" si="11"/>
        <v>0</v>
      </c>
      <c r="AB32" s="58"/>
      <c r="AC32" s="58"/>
      <c r="AD32" s="58"/>
      <c r="AE32" s="58"/>
      <c r="AF32" s="58"/>
      <c r="AG32" s="58"/>
      <c r="AH32" s="58"/>
      <c r="AI32" s="58"/>
    </row>
    <row r="33" spans="1:35" s="71" customFormat="1" ht="13" x14ac:dyDescent="0.35">
      <c r="A33" s="13" t="str">
        <f>E8</f>
        <v>C</v>
      </c>
      <c r="B33" s="15">
        <v>250</v>
      </c>
      <c r="C33" s="76">
        <f t="shared" si="6"/>
        <v>58.66575000000001</v>
      </c>
      <c r="D33" s="76">
        <f t="shared" si="7"/>
        <v>48.896240250000005</v>
      </c>
      <c r="E33" s="76">
        <f t="shared" si="8"/>
        <v>6.6556668750000014</v>
      </c>
      <c r="F33" s="76">
        <f t="shared" si="9"/>
        <v>28.095639000000002</v>
      </c>
      <c r="G33" s="76">
        <f t="shared" si="5"/>
        <v>0.23809500000000003</v>
      </c>
      <c r="H33" s="76">
        <f t="shared" si="5"/>
        <v>1.4049750000000001</v>
      </c>
      <c r="I33" s="76">
        <f t="shared" si="5"/>
        <v>0.44830499999999995</v>
      </c>
      <c r="J33" s="76">
        <f t="shared" si="5"/>
        <v>2.3595000000000001E-3</v>
      </c>
      <c r="K33" s="76">
        <f t="shared" si="5"/>
        <v>5.0407500000000001E-3</v>
      </c>
      <c r="L33" s="76">
        <f t="shared" si="5"/>
        <v>0.20163</v>
      </c>
      <c r="M33" s="76">
        <f t="shared" si="5"/>
        <v>0.19841249999999999</v>
      </c>
      <c r="N33" s="76">
        <f t="shared" si="5"/>
        <v>55.233750000000008</v>
      </c>
      <c r="O33" s="76">
        <f t="shared" si="5"/>
        <v>3453.4500000000003</v>
      </c>
      <c r="P33" s="76">
        <f t="shared" si="5"/>
        <v>0</v>
      </c>
      <c r="Q33" s="76">
        <f t="shared" si="10"/>
        <v>61.668750000000003</v>
      </c>
      <c r="R33" s="76">
        <f t="shared" si="11"/>
        <v>0</v>
      </c>
      <c r="S33" s="76">
        <f t="shared" si="11"/>
        <v>0.17696249999999999</v>
      </c>
      <c r="T33" s="76">
        <f t="shared" si="11"/>
        <v>0</v>
      </c>
      <c r="U33" s="76">
        <f t="shared" si="11"/>
        <v>0</v>
      </c>
      <c r="AB33" s="58"/>
      <c r="AC33" s="58"/>
      <c r="AD33" s="58"/>
      <c r="AE33" s="58"/>
      <c r="AF33" s="58"/>
      <c r="AG33" s="58"/>
      <c r="AH33" s="58"/>
      <c r="AI33" s="58"/>
    </row>
    <row r="34" spans="1:35" s="71" customFormat="1" ht="13" x14ac:dyDescent="0.35">
      <c r="A34" s="13" t="str">
        <f>F8</f>
        <v>D</v>
      </c>
      <c r="B34" s="15">
        <v>250</v>
      </c>
      <c r="C34" s="76">
        <f t="shared" si="6"/>
        <v>58.66575000000001</v>
      </c>
      <c r="D34" s="76">
        <f t="shared" si="7"/>
        <v>48.896240250000005</v>
      </c>
      <c r="E34" s="76">
        <f t="shared" si="8"/>
        <v>6.6556668750000014</v>
      </c>
      <c r="F34" s="76">
        <f t="shared" si="9"/>
        <v>28.095639000000002</v>
      </c>
      <c r="G34" s="76">
        <f t="shared" si="5"/>
        <v>0.23809500000000003</v>
      </c>
      <c r="H34" s="76">
        <f t="shared" si="5"/>
        <v>1.4049750000000001</v>
      </c>
      <c r="I34" s="76">
        <f t="shared" si="5"/>
        <v>0.44830499999999995</v>
      </c>
      <c r="J34" s="76">
        <f t="shared" si="5"/>
        <v>2.3595000000000001E-3</v>
      </c>
      <c r="K34" s="76">
        <f t="shared" si="5"/>
        <v>5.0407500000000001E-3</v>
      </c>
      <c r="L34" s="76">
        <f t="shared" si="5"/>
        <v>0.20163</v>
      </c>
      <c r="M34" s="76">
        <f t="shared" si="5"/>
        <v>0.19841249999999999</v>
      </c>
      <c r="N34" s="76">
        <f t="shared" si="5"/>
        <v>55.233750000000008</v>
      </c>
      <c r="O34" s="76">
        <f t="shared" si="5"/>
        <v>3453.4500000000003</v>
      </c>
      <c r="P34" s="76">
        <f t="shared" si="5"/>
        <v>0</v>
      </c>
      <c r="Q34" s="76">
        <f t="shared" si="10"/>
        <v>61.668750000000003</v>
      </c>
      <c r="R34" s="76">
        <f t="shared" si="11"/>
        <v>0</v>
      </c>
      <c r="S34" s="76">
        <f t="shared" si="11"/>
        <v>0.17696249999999999</v>
      </c>
      <c r="T34" s="76">
        <f t="shared" si="11"/>
        <v>0</v>
      </c>
      <c r="U34" s="76">
        <f t="shared" si="11"/>
        <v>0</v>
      </c>
      <c r="AB34" s="58"/>
      <c r="AC34" s="58"/>
      <c r="AD34" s="58"/>
      <c r="AE34" s="58"/>
      <c r="AF34" s="58"/>
      <c r="AG34" s="58"/>
      <c r="AH34" s="58"/>
      <c r="AI34" s="58"/>
    </row>
    <row r="35" spans="1:35" s="71" customFormat="1" ht="13" x14ac:dyDescent="0.35">
      <c r="A35" s="13" t="str">
        <f>G8</f>
        <v>E</v>
      </c>
      <c r="B35" s="15">
        <v>250</v>
      </c>
      <c r="C35" s="76">
        <f t="shared" si="6"/>
        <v>58.66575000000001</v>
      </c>
      <c r="D35" s="76">
        <f t="shared" si="7"/>
        <v>48.896240250000005</v>
      </c>
      <c r="E35" s="76">
        <f t="shared" si="8"/>
        <v>6.6556668750000014</v>
      </c>
      <c r="F35" s="76">
        <f t="shared" si="9"/>
        <v>28.095639000000002</v>
      </c>
      <c r="G35" s="76">
        <f t="shared" si="5"/>
        <v>0.23809500000000003</v>
      </c>
      <c r="H35" s="76">
        <f t="shared" si="5"/>
        <v>1.4049750000000001</v>
      </c>
      <c r="I35" s="76">
        <f t="shared" si="5"/>
        <v>0.44830499999999995</v>
      </c>
      <c r="J35" s="76">
        <f t="shared" si="5"/>
        <v>2.3595000000000001E-3</v>
      </c>
      <c r="K35" s="76">
        <f t="shared" si="5"/>
        <v>5.0407500000000001E-3</v>
      </c>
      <c r="L35" s="76">
        <f t="shared" si="5"/>
        <v>0.20163</v>
      </c>
      <c r="M35" s="76">
        <f t="shared" si="5"/>
        <v>0.19841249999999999</v>
      </c>
      <c r="N35" s="76">
        <f t="shared" si="5"/>
        <v>55.233750000000008</v>
      </c>
      <c r="O35" s="76">
        <f t="shared" si="5"/>
        <v>3453.4500000000003</v>
      </c>
      <c r="P35" s="76">
        <f t="shared" si="5"/>
        <v>0</v>
      </c>
      <c r="Q35" s="76">
        <f t="shared" si="10"/>
        <v>61.668750000000003</v>
      </c>
      <c r="R35" s="76">
        <f t="shared" si="11"/>
        <v>0</v>
      </c>
      <c r="S35" s="76">
        <f t="shared" si="11"/>
        <v>0.17696249999999999</v>
      </c>
      <c r="T35" s="76">
        <f t="shared" si="11"/>
        <v>0</v>
      </c>
      <c r="U35" s="76">
        <f t="shared" si="11"/>
        <v>0</v>
      </c>
      <c r="AB35" s="58"/>
      <c r="AC35" s="58"/>
      <c r="AD35" s="58"/>
      <c r="AE35" s="58"/>
      <c r="AF35" s="58"/>
      <c r="AG35" s="58"/>
      <c r="AH35" s="58"/>
      <c r="AI35" s="58"/>
    </row>
    <row r="36" spans="1:35" s="71" customFormat="1" ht="13" x14ac:dyDescent="0.35">
      <c r="A36" s="13" t="str">
        <f>H8</f>
        <v>17 ACRES</v>
      </c>
      <c r="B36" s="15">
        <v>250</v>
      </c>
      <c r="C36" s="76">
        <f t="shared" si="6"/>
        <v>58.66575000000001</v>
      </c>
      <c r="D36" s="76">
        <f t="shared" si="7"/>
        <v>48.896240250000005</v>
      </c>
      <c r="E36" s="76">
        <f t="shared" si="8"/>
        <v>6.6556668750000014</v>
      </c>
      <c r="F36" s="76">
        <f t="shared" si="9"/>
        <v>28.095639000000002</v>
      </c>
      <c r="G36" s="76">
        <f t="shared" si="5"/>
        <v>0.23809500000000003</v>
      </c>
      <c r="H36" s="76">
        <f t="shared" si="5"/>
        <v>1.4049750000000001</v>
      </c>
      <c r="I36" s="76">
        <f t="shared" si="5"/>
        <v>0.44830499999999995</v>
      </c>
      <c r="J36" s="76">
        <f t="shared" si="5"/>
        <v>2.3595000000000001E-3</v>
      </c>
      <c r="K36" s="76">
        <f t="shared" si="5"/>
        <v>5.0407500000000001E-3</v>
      </c>
      <c r="L36" s="76">
        <f t="shared" si="5"/>
        <v>0.20163</v>
      </c>
      <c r="M36" s="76">
        <f t="shared" si="5"/>
        <v>0.19841249999999999</v>
      </c>
      <c r="N36" s="76">
        <f t="shared" si="5"/>
        <v>55.233750000000008</v>
      </c>
      <c r="O36" s="76">
        <f t="shared" si="5"/>
        <v>3453.4500000000003</v>
      </c>
      <c r="P36" s="76">
        <f t="shared" si="5"/>
        <v>0</v>
      </c>
      <c r="Q36" s="76">
        <f t="shared" si="10"/>
        <v>61.668750000000003</v>
      </c>
      <c r="R36" s="76">
        <f t="shared" si="11"/>
        <v>0</v>
      </c>
      <c r="S36" s="76">
        <f t="shared" si="11"/>
        <v>0.17696249999999999</v>
      </c>
      <c r="T36" s="76">
        <f t="shared" si="11"/>
        <v>0</v>
      </c>
      <c r="U36" s="76">
        <f t="shared" si="11"/>
        <v>0</v>
      </c>
      <c r="AB36" s="58"/>
      <c r="AC36" s="58"/>
      <c r="AD36" s="58"/>
      <c r="AE36" s="58"/>
      <c r="AF36" s="58"/>
      <c r="AG36" s="58"/>
      <c r="AH36" s="58"/>
      <c r="AI36" s="58"/>
    </row>
    <row r="37" spans="1:35" s="71" customFormat="1" ht="13" x14ac:dyDescent="0.35">
      <c r="A37" s="13" t="str">
        <f>I8</f>
        <v>TOP PENTWYN</v>
      </c>
      <c r="B37" s="15">
        <v>250</v>
      </c>
      <c r="C37" s="76">
        <f t="shared" si="6"/>
        <v>58.66575000000001</v>
      </c>
      <c r="D37" s="76">
        <f t="shared" si="7"/>
        <v>48.896240250000005</v>
      </c>
      <c r="E37" s="76">
        <f t="shared" si="8"/>
        <v>6.6556668750000014</v>
      </c>
      <c r="F37" s="76">
        <f t="shared" si="9"/>
        <v>28.095639000000002</v>
      </c>
      <c r="G37" s="76">
        <f t="shared" si="5"/>
        <v>0.23809500000000003</v>
      </c>
      <c r="H37" s="76">
        <f t="shared" si="5"/>
        <v>1.4049750000000001</v>
      </c>
      <c r="I37" s="76">
        <f t="shared" si="5"/>
        <v>0.44830499999999995</v>
      </c>
      <c r="J37" s="76">
        <f t="shared" si="5"/>
        <v>2.3595000000000001E-3</v>
      </c>
      <c r="K37" s="76">
        <f t="shared" si="5"/>
        <v>5.0407500000000001E-3</v>
      </c>
      <c r="L37" s="76">
        <f t="shared" si="5"/>
        <v>0.20163</v>
      </c>
      <c r="M37" s="76">
        <f t="shared" si="5"/>
        <v>0.19841249999999999</v>
      </c>
      <c r="N37" s="76">
        <f t="shared" si="5"/>
        <v>55.233750000000008</v>
      </c>
      <c r="O37" s="76">
        <f t="shared" si="5"/>
        <v>3453.4500000000003</v>
      </c>
      <c r="P37" s="76">
        <f t="shared" si="5"/>
        <v>0</v>
      </c>
      <c r="Q37" s="76">
        <f t="shared" si="10"/>
        <v>61.668750000000003</v>
      </c>
      <c r="R37" s="76">
        <f t="shared" si="11"/>
        <v>0</v>
      </c>
      <c r="S37" s="76">
        <f t="shared" si="11"/>
        <v>0.17696249999999999</v>
      </c>
      <c r="T37" s="76">
        <f t="shared" si="11"/>
        <v>0</v>
      </c>
      <c r="U37" s="76">
        <f t="shared" si="11"/>
        <v>0</v>
      </c>
      <c r="AB37" s="58"/>
      <c r="AC37" s="58"/>
      <c r="AD37" s="58"/>
      <c r="AE37" s="58"/>
      <c r="AF37" s="58"/>
      <c r="AG37" s="58"/>
      <c r="AH37" s="58"/>
      <c r="AI37" s="58"/>
    </row>
    <row r="38" spans="1:35" s="71" customFormat="1" ht="13" x14ac:dyDescent="0.35">
      <c r="A38" s="13" t="str">
        <f>J8</f>
        <v>BOTTOM PENTWYN</v>
      </c>
      <c r="B38" s="15">
        <v>250</v>
      </c>
      <c r="C38" s="76">
        <f t="shared" si="6"/>
        <v>58.66575000000001</v>
      </c>
      <c r="D38" s="76">
        <f t="shared" si="7"/>
        <v>48.896240250000005</v>
      </c>
      <c r="E38" s="76">
        <f t="shared" si="8"/>
        <v>6.6556668750000014</v>
      </c>
      <c r="F38" s="76">
        <f t="shared" si="9"/>
        <v>28.095639000000002</v>
      </c>
      <c r="G38" s="76">
        <f t="shared" si="5"/>
        <v>0.23809500000000003</v>
      </c>
      <c r="H38" s="76">
        <f t="shared" si="5"/>
        <v>1.4049750000000001</v>
      </c>
      <c r="I38" s="76">
        <f t="shared" si="5"/>
        <v>0.44830499999999995</v>
      </c>
      <c r="J38" s="76">
        <f t="shared" si="5"/>
        <v>2.3595000000000001E-3</v>
      </c>
      <c r="K38" s="76">
        <f t="shared" si="5"/>
        <v>5.0407500000000001E-3</v>
      </c>
      <c r="L38" s="76">
        <f t="shared" si="5"/>
        <v>0.20163</v>
      </c>
      <c r="M38" s="76">
        <f t="shared" si="5"/>
        <v>0.19841249999999999</v>
      </c>
      <c r="N38" s="76">
        <f t="shared" si="5"/>
        <v>55.233750000000008</v>
      </c>
      <c r="O38" s="76">
        <f t="shared" si="5"/>
        <v>3453.4500000000003</v>
      </c>
      <c r="P38" s="76">
        <f t="shared" si="5"/>
        <v>0</v>
      </c>
      <c r="Q38" s="76">
        <f t="shared" si="10"/>
        <v>61.668750000000003</v>
      </c>
      <c r="R38" s="76">
        <f t="shared" si="11"/>
        <v>0</v>
      </c>
      <c r="S38" s="76">
        <f t="shared" si="11"/>
        <v>0.17696249999999999</v>
      </c>
      <c r="T38" s="76">
        <f t="shared" si="11"/>
        <v>0</v>
      </c>
      <c r="U38" s="76">
        <f t="shared" si="11"/>
        <v>0</v>
      </c>
      <c r="AB38" s="58"/>
      <c r="AC38" s="58"/>
      <c r="AD38" s="58"/>
      <c r="AE38" s="58"/>
      <c r="AF38" s="58"/>
      <c r="AG38" s="58"/>
      <c r="AH38" s="58"/>
      <c r="AI38" s="58"/>
    </row>
    <row r="39" spans="1:35" s="71" customFormat="1" ht="13" x14ac:dyDescent="0.35">
      <c r="A39" s="13" t="str">
        <f>K8</f>
        <v>LODGE</v>
      </c>
      <c r="B39" s="15">
        <v>250</v>
      </c>
      <c r="C39" s="76">
        <f t="shared" si="6"/>
        <v>58.66575000000001</v>
      </c>
      <c r="D39" s="76">
        <f t="shared" si="7"/>
        <v>48.896240250000005</v>
      </c>
      <c r="E39" s="76">
        <f t="shared" si="8"/>
        <v>6.6556668750000014</v>
      </c>
      <c r="F39" s="76">
        <f t="shared" si="9"/>
        <v>28.095639000000002</v>
      </c>
      <c r="G39" s="76">
        <f t="shared" si="5"/>
        <v>0.23809500000000003</v>
      </c>
      <c r="H39" s="76">
        <f t="shared" si="5"/>
        <v>1.4049750000000001</v>
      </c>
      <c r="I39" s="76">
        <f t="shared" si="5"/>
        <v>0.44830499999999995</v>
      </c>
      <c r="J39" s="76">
        <f t="shared" si="5"/>
        <v>2.3595000000000001E-3</v>
      </c>
      <c r="K39" s="76">
        <f t="shared" si="5"/>
        <v>5.0407500000000001E-3</v>
      </c>
      <c r="L39" s="76">
        <f t="shared" si="5"/>
        <v>0.20163</v>
      </c>
      <c r="M39" s="76">
        <f t="shared" si="5"/>
        <v>0.19841249999999999</v>
      </c>
      <c r="N39" s="76">
        <f t="shared" si="5"/>
        <v>55.233750000000008</v>
      </c>
      <c r="O39" s="76">
        <f t="shared" si="5"/>
        <v>3453.4500000000003</v>
      </c>
      <c r="P39" s="76">
        <f t="shared" si="5"/>
        <v>0</v>
      </c>
      <c r="Q39" s="76">
        <f t="shared" si="10"/>
        <v>61.668750000000003</v>
      </c>
      <c r="R39" s="76">
        <f t="shared" si="11"/>
        <v>0</v>
      </c>
      <c r="S39" s="76">
        <f t="shared" si="11"/>
        <v>0.17696249999999999</v>
      </c>
      <c r="T39" s="76">
        <f t="shared" si="11"/>
        <v>0</v>
      </c>
      <c r="U39" s="76">
        <f t="shared" si="11"/>
        <v>0</v>
      </c>
      <c r="AB39" s="58"/>
      <c r="AC39" s="58"/>
      <c r="AD39" s="58"/>
      <c r="AE39" s="58"/>
      <c r="AF39" s="58"/>
      <c r="AG39" s="58"/>
      <c r="AH39" s="58"/>
      <c r="AI39" s="58"/>
    </row>
    <row r="40" spans="1:35" s="71" customFormat="1" ht="13" x14ac:dyDescent="0.35">
      <c r="A40" s="13" t="str">
        <f>L8</f>
        <v>PENTWYN CORNER</v>
      </c>
      <c r="B40" s="15">
        <v>250</v>
      </c>
      <c r="C40" s="76">
        <f t="shared" si="6"/>
        <v>58.66575000000001</v>
      </c>
      <c r="D40" s="76">
        <f t="shared" si="7"/>
        <v>48.896240250000005</v>
      </c>
      <c r="E40" s="76">
        <f t="shared" si="8"/>
        <v>6.6556668750000014</v>
      </c>
      <c r="F40" s="76">
        <f t="shared" si="9"/>
        <v>28.095639000000002</v>
      </c>
      <c r="G40" s="76">
        <f t="shared" si="5"/>
        <v>0.23809500000000003</v>
      </c>
      <c r="H40" s="76">
        <f t="shared" si="5"/>
        <v>1.4049750000000001</v>
      </c>
      <c r="I40" s="76">
        <f t="shared" si="5"/>
        <v>0.44830499999999995</v>
      </c>
      <c r="J40" s="76">
        <f t="shared" si="5"/>
        <v>2.3595000000000001E-3</v>
      </c>
      <c r="K40" s="76">
        <f t="shared" si="5"/>
        <v>5.0407500000000001E-3</v>
      </c>
      <c r="L40" s="76">
        <f t="shared" si="5"/>
        <v>0.20163</v>
      </c>
      <c r="M40" s="76">
        <f t="shared" si="5"/>
        <v>0.19841249999999999</v>
      </c>
      <c r="N40" s="76">
        <f t="shared" si="5"/>
        <v>55.233750000000008</v>
      </c>
      <c r="O40" s="76">
        <f t="shared" si="5"/>
        <v>3453.4500000000003</v>
      </c>
      <c r="P40" s="76">
        <f t="shared" si="5"/>
        <v>0</v>
      </c>
      <c r="Q40" s="76">
        <f t="shared" si="10"/>
        <v>61.668750000000003</v>
      </c>
      <c r="R40" s="76">
        <f t="shared" si="11"/>
        <v>0</v>
      </c>
      <c r="S40" s="76">
        <f t="shared" si="11"/>
        <v>0.17696249999999999</v>
      </c>
      <c r="T40" s="76">
        <f t="shared" si="11"/>
        <v>0</v>
      </c>
      <c r="U40" s="76">
        <f t="shared" si="11"/>
        <v>0</v>
      </c>
      <c r="AB40" s="58"/>
      <c r="AC40" s="58"/>
      <c r="AD40" s="58"/>
      <c r="AE40" s="58"/>
      <c r="AF40" s="58"/>
      <c r="AG40" s="58"/>
      <c r="AH40" s="58"/>
      <c r="AI40" s="58"/>
    </row>
    <row r="41" spans="1:35" s="71" customFormat="1" ht="13" x14ac:dyDescent="0.35">
      <c r="A41" s="13" t="str">
        <f>M8</f>
        <v>16 ACRES</v>
      </c>
      <c r="B41" s="15">
        <v>250</v>
      </c>
      <c r="C41" s="76">
        <f t="shared" si="6"/>
        <v>58.66575000000001</v>
      </c>
      <c r="D41" s="76">
        <f t="shared" si="7"/>
        <v>48.896240250000005</v>
      </c>
      <c r="E41" s="76">
        <f t="shared" si="8"/>
        <v>6.6556668750000014</v>
      </c>
      <c r="F41" s="76">
        <f t="shared" si="9"/>
        <v>28.095639000000002</v>
      </c>
      <c r="G41" s="76">
        <f t="shared" si="5"/>
        <v>0.23809500000000003</v>
      </c>
      <c r="H41" s="76">
        <f t="shared" si="5"/>
        <v>1.4049750000000001</v>
      </c>
      <c r="I41" s="76">
        <f t="shared" si="5"/>
        <v>0.44830499999999995</v>
      </c>
      <c r="J41" s="76">
        <f t="shared" si="5"/>
        <v>2.3595000000000001E-3</v>
      </c>
      <c r="K41" s="76">
        <f t="shared" si="5"/>
        <v>5.0407500000000001E-3</v>
      </c>
      <c r="L41" s="76">
        <f t="shared" si="5"/>
        <v>0.20163</v>
      </c>
      <c r="M41" s="76">
        <f t="shared" si="5"/>
        <v>0.19841249999999999</v>
      </c>
      <c r="N41" s="76">
        <f t="shared" si="5"/>
        <v>55.233750000000008</v>
      </c>
      <c r="O41" s="76">
        <f t="shared" si="5"/>
        <v>3453.4500000000003</v>
      </c>
      <c r="P41" s="76">
        <f t="shared" si="5"/>
        <v>0</v>
      </c>
      <c r="Q41" s="76">
        <f t="shared" si="10"/>
        <v>61.668750000000003</v>
      </c>
      <c r="R41" s="76">
        <f t="shared" si="11"/>
        <v>0</v>
      </c>
      <c r="S41" s="76">
        <f t="shared" si="11"/>
        <v>0.17696249999999999</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v>
      </c>
      <c r="C57" s="8" t="str">
        <f t="shared" ref="C57:U57" si="13">D8</f>
        <v>B</v>
      </c>
      <c r="D57" s="8" t="str">
        <f t="shared" si="13"/>
        <v>C</v>
      </c>
      <c r="E57" s="8" t="str">
        <f t="shared" si="13"/>
        <v>D</v>
      </c>
      <c r="F57" s="8" t="str">
        <f t="shared" si="13"/>
        <v>E</v>
      </c>
      <c r="G57" s="8" t="str">
        <f t="shared" si="13"/>
        <v>17 ACRES</v>
      </c>
      <c r="H57" s="8" t="str">
        <f t="shared" si="13"/>
        <v>TOP PENTWYN</v>
      </c>
      <c r="I57" s="8" t="str">
        <f t="shared" si="13"/>
        <v>BOTTOM PENTWYN</v>
      </c>
      <c r="J57" s="8" t="str">
        <f t="shared" si="13"/>
        <v>LODGE</v>
      </c>
      <c r="K57" s="8" t="str">
        <f t="shared" si="13"/>
        <v>PENTWYN CORNER</v>
      </c>
      <c r="L57" s="8" t="str">
        <f t="shared" si="13"/>
        <v>16 ACRES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f>VLOOKUP(L$14,Table245[],5,FALSE)</f>
        <v>6.2</v>
      </c>
      <c r="L59" s="75">
        <f>VLOOKUP(M$14,Table245[],5,FALSE)</f>
        <v>6.2</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6.9</v>
      </c>
      <c r="C60" s="75">
        <f t="shared" ref="C60:U60" si="14">D10</f>
        <v>6.9</v>
      </c>
      <c r="D60" s="75">
        <f t="shared" si="14"/>
        <v>6.8</v>
      </c>
      <c r="E60" s="75">
        <f t="shared" si="14"/>
        <v>6.9</v>
      </c>
      <c r="F60" s="75">
        <f t="shared" si="14"/>
        <v>6.7</v>
      </c>
      <c r="G60" s="75">
        <f t="shared" si="14"/>
        <v>6.5</v>
      </c>
      <c r="H60" s="75">
        <f t="shared" si="14"/>
        <v>6.6</v>
      </c>
      <c r="I60" s="75">
        <f t="shared" si="14"/>
        <v>6.9</v>
      </c>
      <c r="J60" s="75">
        <f t="shared" si="14"/>
        <v>6.6</v>
      </c>
      <c r="K60" s="75">
        <f t="shared" si="14"/>
        <v>6.4</v>
      </c>
      <c r="L60" s="75">
        <f t="shared" si="14"/>
        <v>6.5</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-4.2000000000000011</v>
      </c>
      <c r="C64" s="76">
        <f t="shared" ref="C64:U64" si="17">(C59-C60)*C61</f>
        <v>-4.2000000000000011</v>
      </c>
      <c r="D64" s="76">
        <f t="shared" si="17"/>
        <v>-3.5999999999999979</v>
      </c>
      <c r="E64" s="76">
        <f t="shared" si="17"/>
        <v>-4.2000000000000011</v>
      </c>
      <c r="F64" s="76">
        <f t="shared" si="17"/>
        <v>-3</v>
      </c>
      <c r="G64" s="76">
        <f t="shared" si="17"/>
        <v>-1.7999999999999989</v>
      </c>
      <c r="H64" s="76">
        <f t="shared" si="17"/>
        <v>-2.3999999999999968</v>
      </c>
      <c r="I64" s="76">
        <f t="shared" si="17"/>
        <v>-4.2000000000000011</v>
      </c>
      <c r="J64" s="76">
        <f t="shared" si="17"/>
        <v>-2.3999999999999968</v>
      </c>
      <c r="K64" s="76">
        <f t="shared" si="17"/>
        <v>-1.2000000000000011</v>
      </c>
      <c r="L64" s="76">
        <f t="shared" si="17"/>
        <v>-1.7999999999999989</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4.2000000000000011</v>
      </c>
      <c r="C65" s="76">
        <f t="shared" ref="C65:U65" si="18">C63-C64</f>
        <v>4.2000000000000011</v>
      </c>
      <c r="D65" s="76">
        <f t="shared" si="18"/>
        <v>3.5999999999999979</v>
      </c>
      <c r="E65" s="76">
        <f t="shared" si="18"/>
        <v>4.2000000000000011</v>
      </c>
      <c r="F65" s="76">
        <f t="shared" si="18"/>
        <v>3</v>
      </c>
      <c r="G65" s="76">
        <f t="shared" si="18"/>
        <v>1.7999999999999989</v>
      </c>
      <c r="H65" s="76">
        <f t="shared" si="18"/>
        <v>2.3999999999999968</v>
      </c>
      <c r="I65" s="76">
        <f t="shared" si="18"/>
        <v>4.2000000000000011</v>
      </c>
      <c r="J65" s="76">
        <f t="shared" si="18"/>
        <v>2.3999999999999968</v>
      </c>
      <c r="K65" s="76">
        <f t="shared" si="18"/>
        <v>1.2000000000000011</v>
      </c>
      <c r="L65" s="76">
        <f t="shared" si="18"/>
        <v>1.7999999999999989</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V28" sqref="V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'DCWW Bryngwyn'!C1:D1</f>
        <v>PAN-021080</v>
      </c>
      <c r="D1" s="143"/>
      <c r="E1" s="92" t="s">
        <v>45</v>
      </c>
      <c r="F1" s="38">
        <f>'DCWW Bryngwyn'!F1</f>
        <v>42.51</v>
      </c>
      <c r="G1" s="125" t="s">
        <v>43</v>
      </c>
      <c r="H1" s="126"/>
      <c r="I1" s="117">
        <v>6.9</v>
      </c>
      <c r="J1" s="129" t="s">
        <v>153</v>
      </c>
      <c r="K1" s="129"/>
      <c r="L1" s="96">
        <v>252</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'DCWW Bryngwyn'!C2:D2</f>
        <v>EPR/GP3792SK</v>
      </c>
      <c r="D2" s="145"/>
      <c r="E2" s="92" t="s">
        <v>109</v>
      </c>
      <c r="F2" s="118" t="s">
        <v>176</v>
      </c>
      <c r="G2" s="127" t="s">
        <v>110</v>
      </c>
      <c r="H2" s="128"/>
      <c r="I2" s="117"/>
      <c r="J2" s="129" t="s">
        <v>158</v>
      </c>
      <c r="K2" s="129"/>
      <c r="L2" s="96">
        <v>0.91700000000000004</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'DCWW Bryngwyn'!C3:D3</f>
        <v>Byproduct Recovery LIMITED</v>
      </c>
      <c r="D3" s="145"/>
      <c r="E3" s="92" t="s">
        <v>108</v>
      </c>
      <c r="F3" s="30" t="s">
        <v>78</v>
      </c>
      <c r="G3" s="129" t="s">
        <v>159</v>
      </c>
      <c r="H3" s="129"/>
      <c r="I3" s="117"/>
      <c r="J3" s="125" t="s">
        <v>154</v>
      </c>
      <c r="K3" s="126"/>
      <c r="L3" s="96">
        <f>(L1/(L2*10000))*100</f>
        <v>2.7480916030534353</v>
      </c>
      <c r="AB3" s="29" t="s">
        <v>57</v>
      </c>
      <c r="AC3" s="17"/>
      <c r="AD3" s="29" t="s">
        <v>71</v>
      </c>
      <c r="AE3" s="17"/>
      <c r="AF3" s="17"/>
      <c r="AG3" s="43" t="s">
        <v>77</v>
      </c>
      <c r="AH3" s="18"/>
      <c r="AI3" s="47" t="s">
        <v>113</v>
      </c>
      <c r="AJ3" s="48">
        <v>1.7</v>
      </c>
      <c r="AK3" s="49">
        <v>6</v>
      </c>
      <c r="AL3" s="50">
        <v>1</v>
      </c>
      <c r="AM3" s="11">
        <v>6.2</v>
      </c>
      <c r="AN3" s="11" t="s">
        <v>112</v>
      </c>
    </row>
    <row r="4" spans="1:41" ht="25" x14ac:dyDescent="0.25">
      <c r="A4" s="129" t="s">
        <v>0</v>
      </c>
      <c r="B4" s="129"/>
      <c r="C4" s="142" t="str">
        <f>'DCWW Bryngwyn'!C4:D4</f>
        <v>Pentwyn Farm, Brecon, Powys, LD3 0SW</v>
      </c>
      <c r="D4" s="143"/>
      <c r="E4" s="93" t="s">
        <v>1</v>
      </c>
      <c r="F4" s="119" t="s">
        <v>177</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'DCWW Bryngwyn'!C5:D5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t="str">
        <f>'DCWW Bryngwyn'!C8</f>
        <v>A</v>
      </c>
      <c r="D8" s="59" t="str">
        <f>'DCWW Bryngwyn'!D8</f>
        <v>B</v>
      </c>
      <c r="E8" s="59" t="str">
        <f>'DCWW Bryngwyn'!E8</f>
        <v>C</v>
      </c>
      <c r="F8" s="59" t="str">
        <f>'DCWW Bryngwyn'!F8</f>
        <v>D</v>
      </c>
      <c r="G8" s="59" t="str">
        <f>'DCWW Bryngwyn'!G8</f>
        <v>E</v>
      </c>
      <c r="H8" s="59" t="str">
        <f>'DCWW Bryngwyn'!H8</f>
        <v>17 ACRES</v>
      </c>
      <c r="I8" s="59" t="str">
        <f>'DCWW Bryngwyn'!I8</f>
        <v>TOP PENTWYN</v>
      </c>
      <c r="J8" s="59" t="str">
        <f>'DCWW Bryngwyn'!J8</f>
        <v>BOTTOM PENTWYN</v>
      </c>
      <c r="K8" s="59" t="str">
        <f>'DCWW Bryngwyn'!K8</f>
        <v>LODGE</v>
      </c>
      <c r="L8" s="59" t="str">
        <f>'DCWW Bryngwyn'!L8</f>
        <v>PENTWYN CORNER</v>
      </c>
      <c r="M8" s="59" t="str">
        <f>'DCWW Bryngwyn'!M8</f>
        <v>16 ACRES</v>
      </c>
      <c r="N8" s="59">
        <f>'DCWW Bryngwyn'!N8</f>
        <v>0</v>
      </c>
      <c r="O8" s="59">
        <f>'DCWW Bryngwyn'!O8</f>
        <v>0</v>
      </c>
      <c r="P8" s="59">
        <f>'DCWW Bryngwyn'!P8</f>
        <v>0</v>
      </c>
      <c r="Q8" s="59">
        <f>'DCWW Bryngwyn'!Q8</f>
        <v>0</v>
      </c>
      <c r="R8" s="59">
        <f>'DCWW Bryngwyn'!R8</f>
        <v>0</v>
      </c>
      <c r="S8" s="59">
        <f>'DCWW Bryngwyn'!S8</f>
        <v>0</v>
      </c>
      <c r="T8" s="59">
        <f>'DCWW Bryngwyn'!T8</f>
        <v>0</v>
      </c>
      <c r="U8" s="59">
        <f>'DCWW Bryngwyn'!U8</f>
        <v>0</v>
      </c>
      <c r="V8" s="59">
        <f>'DCWW 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'DCWW Bryngwyn'!C9</f>
        <v>Moderate</v>
      </c>
      <c r="D9" s="59" t="str">
        <f>'DCWW Bryngwyn'!D9</f>
        <v>Moderate</v>
      </c>
      <c r="E9" s="59" t="str">
        <f>'DCWW Bryngwyn'!E9</f>
        <v>Moderate</v>
      </c>
      <c r="F9" s="59" t="str">
        <f>'DCWW Bryngwyn'!F9</f>
        <v>Moderate</v>
      </c>
      <c r="G9" s="59" t="str">
        <f>'DCWW Bryngwyn'!G9</f>
        <v>Moderate</v>
      </c>
      <c r="H9" s="59" t="str">
        <f>'DCWW Bryngwyn'!H9</f>
        <v>Moderate</v>
      </c>
      <c r="I9" s="59" t="str">
        <f>'DCWW Bryngwyn'!I9</f>
        <v>Moderate</v>
      </c>
      <c r="J9" s="59" t="str">
        <f>'DCWW Bryngwyn'!J9</f>
        <v>Moderate</v>
      </c>
      <c r="K9" s="59" t="str">
        <f>'DCWW Bryngwyn'!K9</f>
        <v>Moderate</v>
      </c>
      <c r="L9" s="59" t="str">
        <f>'DCWW Bryngwyn'!L9</f>
        <v>Moderate</v>
      </c>
      <c r="M9" s="59" t="str">
        <f>'DCWW Bryngwyn'!M9</f>
        <v>Moderate</v>
      </c>
      <c r="N9" s="59">
        <f>'DCWW Bryngwyn'!N9</f>
        <v>0</v>
      </c>
      <c r="O9" s="59">
        <f>'DCWW Bryngwyn'!O9</f>
        <v>0</v>
      </c>
      <c r="P9" s="59">
        <f>'DCWW Bryngwyn'!P9</f>
        <v>0</v>
      </c>
      <c r="Q9" s="59">
        <f>'DCWW Bryngwyn'!Q9</f>
        <v>0</v>
      </c>
      <c r="R9" s="59">
        <f>'DCWW Bryngwyn'!R9</f>
        <v>0</v>
      </c>
      <c r="S9" s="59">
        <f>'DCWW Bryngwyn'!S9</f>
        <v>0</v>
      </c>
      <c r="T9" s="59">
        <f>'DCWW Bryngwyn'!T9</f>
        <v>0</v>
      </c>
      <c r="U9" s="59">
        <f>'DCWW Bryngwyn'!U9</f>
        <v>0</v>
      </c>
      <c r="V9" s="59">
        <f>'DCWW 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'DCWW Bryngwyn'!C10</f>
        <v>6.9</v>
      </c>
      <c r="D10" s="59">
        <f>'DCWW Bryngwyn'!D10</f>
        <v>6.9</v>
      </c>
      <c r="E10" s="59">
        <f>'DCWW Bryngwyn'!E10</f>
        <v>6.8</v>
      </c>
      <c r="F10" s="59">
        <f>'DCWW Bryngwyn'!F10</f>
        <v>6.9</v>
      </c>
      <c r="G10" s="59">
        <f>'DCWW Bryngwyn'!G10</f>
        <v>6.7</v>
      </c>
      <c r="H10" s="59">
        <f>'DCWW Bryngwyn'!H10</f>
        <v>6.5</v>
      </c>
      <c r="I10" s="59">
        <f>'DCWW Bryngwyn'!I10</f>
        <v>6.6</v>
      </c>
      <c r="J10" s="59">
        <f>'DCWW Bryngwyn'!J10</f>
        <v>6.9</v>
      </c>
      <c r="K10" s="59">
        <f>'DCWW Bryngwyn'!K10</f>
        <v>6.6</v>
      </c>
      <c r="L10" s="59">
        <f>'DCWW Bryngwyn'!L10</f>
        <v>6.4</v>
      </c>
      <c r="M10" s="59">
        <f>'DCWW Bryngwyn'!M10</f>
        <v>6.5</v>
      </c>
      <c r="N10" s="59">
        <f>'DCWW Bryngwyn'!N10</f>
        <v>0</v>
      </c>
      <c r="O10" s="59">
        <f>'DCWW Bryngwyn'!O10</f>
        <v>0</v>
      </c>
      <c r="P10" s="59">
        <f>'DCWW Bryngwyn'!P10</f>
        <v>0</v>
      </c>
      <c r="Q10" s="59">
        <f>'DCWW Bryngwyn'!Q10</f>
        <v>0</v>
      </c>
      <c r="R10" s="59">
        <f>'DCWW Bryngwyn'!R10</f>
        <v>0</v>
      </c>
      <c r="S10" s="59">
        <f>'DCWW Bryngwyn'!S10</f>
        <v>0</v>
      </c>
      <c r="T10" s="59">
        <f>'DCWW Bryngwyn'!T10</f>
        <v>0</v>
      </c>
      <c r="U10" s="59">
        <f>'DCWW Bryngwyn'!U10</f>
        <v>0</v>
      </c>
      <c r="V10" s="59">
        <f>'DCWW 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'DCWW Bryngwyn'!C11</f>
        <v>2</v>
      </c>
      <c r="D11" s="59">
        <f>'DCWW Bryngwyn'!D11</f>
        <v>2</v>
      </c>
      <c r="E11" s="59">
        <f>'DCWW Bryngwyn'!E11</f>
        <v>2</v>
      </c>
      <c r="F11" s="59">
        <f>'DCWW Bryngwyn'!F11</f>
        <v>2</v>
      </c>
      <c r="G11" s="59">
        <f>'DCWW Bryngwyn'!G11</f>
        <v>2</v>
      </c>
      <c r="H11" s="59">
        <f>'DCWW Bryngwyn'!H11</f>
        <v>3</v>
      </c>
      <c r="I11" s="59">
        <f>'DCWW Bryngwyn'!I11</f>
        <v>2</v>
      </c>
      <c r="J11" s="59">
        <f>'DCWW Bryngwyn'!J11</f>
        <v>2</v>
      </c>
      <c r="K11" s="59">
        <f>'DCWW Bryngwyn'!K11</f>
        <v>3</v>
      </c>
      <c r="L11" s="59">
        <f>'DCWW Bryngwyn'!L11</f>
        <v>3</v>
      </c>
      <c r="M11" s="59">
        <f>'DCWW Bryngwyn'!M11</f>
        <v>3</v>
      </c>
      <c r="N11" s="59">
        <f>'DCWW Bryngwyn'!N11</f>
        <v>0</v>
      </c>
      <c r="O11" s="59">
        <f>'DCWW Bryngwyn'!O11</f>
        <v>0</v>
      </c>
      <c r="P11" s="59">
        <f>'DCWW Bryngwyn'!P11</f>
        <v>0</v>
      </c>
      <c r="Q11" s="59">
        <f>'DCWW Bryngwyn'!Q11</f>
        <v>0</v>
      </c>
      <c r="R11" s="59">
        <f>'DCWW Bryngwyn'!R11</f>
        <v>0</v>
      </c>
      <c r="S11" s="59">
        <f>'DCWW Bryngwyn'!S11</f>
        <v>0</v>
      </c>
      <c r="T11" s="59">
        <f>'DCWW Bryngwyn'!T11</f>
        <v>0</v>
      </c>
      <c r="U11" s="59">
        <f>'DCWW Bryngwyn'!U11</f>
        <v>0</v>
      </c>
      <c r="V11" s="59">
        <f>'DCWW 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'DCWW Bryngwyn'!C12</f>
        <v>2</v>
      </c>
      <c r="D12" s="59">
        <f>'DCWW Bryngwyn'!D12</f>
        <v>2</v>
      </c>
      <c r="E12" s="59">
        <f>'DCWW Bryngwyn'!E12</f>
        <v>2</v>
      </c>
      <c r="F12" s="59">
        <f>'DCWW Bryngwyn'!F12</f>
        <v>2</v>
      </c>
      <c r="G12" s="59">
        <f>'DCWW Bryngwyn'!G12</f>
        <v>2</v>
      </c>
      <c r="H12" s="59">
        <f>'DCWW Bryngwyn'!H12</f>
        <v>2</v>
      </c>
      <c r="I12" s="59">
        <f>'DCWW Bryngwyn'!I12</f>
        <v>2</v>
      </c>
      <c r="J12" s="59">
        <f>'DCWW Bryngwyn'!J12</f>
        <v>2</v>
      </c>
      <c r="K12" s="59">
        <f>'DCWW Bryngwyn'!K12</f>
        <v>2</v>
      </c>
      <c r="L12" s="59">
        <f>'DCWW Bryngwyn'!L12</f>
        <v>3</v>
      </c>
      <c r="M12" s="59">
        <f>'DCWW Bryngwyn'!M12</f>
        <v>2</v>
      </c>
      <c r="N12" s="59">
        <f>'DCWW Bryngwyn'!N12</f>
        <v>0</v>
      </c>
      <c r="O12" s="59">
        <f>'DCWW Bryngwyn'!O12</f>
        <v>0</v>
      </c>
      <c r="P12" s="59">
        <f>'DCWW Bryngwyn'!P12</f>
        <v>0</v>
      </c>
      <c r="Q12" s="59">
        <f>'DCWW Bryngwyn'!Q12</f>
        <v>0</v>
      </c>
      <c r="R12" s="59">
        <f>'DCWW Bryngwyn'!R12</f>
        <v>0</v>
      </c>
      <c r="S12" s="59">
        <f>'DCWW Bryngwyn'!S12</f>
        <v>0</v>
      </c>
      <c r="T12" s="59">
        <f>'DCWW Bryngwyn'!T12</f>
        <v>0</v>
      </c>
      <c r="U12" s="59">
        <f>'DCWW Bryngwyn'!U12</f>
        <v>0</v>
      </c>
      <c r="V12" s="59">
        <f>'DCWW 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'DCWW Bryngwyn'!C13</f>
        <v>1</v>
      </c>
      <c r="D13" s="59">
        <f>'DCWW Bryngwyn'!D13</f>
        <v>1</v>
      </c>
      <c r="E13" s="59">
        <f>'DCWW Bryngwyn'!E13</f>
        <v>1</v>
      </c>
      <c r="F13" s="59">
        <f>'DCWW Bryngwyn'!F13</f>
        <v>1</v>
      </c>
      <c r="G13" s="59">
        <f>'DCWW Bryngwyn'!G13</f>
        <v>1</v>
      </c>
      <c r="H13" s="59">
        <f>'DCWW Bryngwyn'!H13</f>
        <v>2</v>
      </c>
      <c r="I13" s="59">
        <f>'DCWW Bryngwyn'!I13</f>
        <v>2</v>
      </c>
      <c r="J13" s="59">
        <f>'DCWW Bryngwyn'!J13</f>
        <v>2</v>
      </c>
      <c r="K13" s="59">
        <f>'DCWW Bryngwyn'!K13</f>
        <v>2</v>
      </c>
      <c r="L13" s="59">
        <f>'DCWW Bryngwyn'!L13</f>
        <v>3</v>
      </c>
      <c r="M13" s="59">
        <f>'DCWW Bryngwyn'!M13</f>
        <v>2</v>
      </c>
      <c r="N13" s="59">
        <f>'DCWW Bryngwyn'!N13</f>
        <v>0</v>
      </c>
      <c r="O13" s="59">
        <f>'DCWW Bryngwyn'!O13</f>
        <v>0</v>
      </c>
      <c r="P13" s="59">
        <f>'DCWW Bryngwyn'!P13</f>
        <v>0</v>
      </c>
      <c r="Q13" s="59">
        <f>'DCWW Bryngwyn'!Q13</f>
        <v>0</v>
      </c>
      <c r="R13" s="59">
        <f>'DCWW Bryngwyn'!R13</f>
        <v>0</v>
      </c>
      <c r="S13" s="59">
        <f>'DCWW Bryngwyn'!S13</f>
        <v>0</v>
      </c>
      <c r="T13" s="59">
        <f>'DCWW Bryngwyn'!T13</f>
        <v>0</v>
      </c>
      <c r="U13" s="59">
        <f>'DCWW Bryngwyn'!U13</f>
        <v>0</v>
      </c>
      <c r="V13" s="59">
        <f>'DCWW 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'DCWW Bryngwyn'!C14</f>
        <v xml:space="preserve">Grass Silage (25% DM) </v>
      </c>
      <c r="D14" s="101" t="str">
        <f>'DCWW Bryngwyn'!D14</f>
        <v xml:space="preserve">Grass Silage (25% DM) </v>
      </c>
      <c r="E14" s="101" t="str">
        <f>'DCWW Bryngwyn'!E14</f>
        <v xml:space="preserve">Grass Silage (25% DM) </v>
      </c>
      <c r="F14" s="101" t="str">
        <f>'DCWW Bryngwyn'!F14</f>
        <v xml:space="preserve">Grass Silage (25% DM) </v>
      </c>
      <c r="G14" s="101" t="str">
        <f>'DCWW Bryngwyn'!G14</f>
        <v xml:space="preserve">Grass Silage (25% DM) </v>
      </c>
      <c r="H14" s="101" t="str">
        <f>'DCWW Bryngwyn'!H14</f>
        <v xml:space="preserve">Grass Silage (25% DM) </v>
      </c>
      <c r="I14" s="101" t="str">
        <f>'DCWW Bryngwyn'!I14</f>
        <v xml:space="preserve">Grass Silage (25% DM) </v>
      </c>
      <c r="J14" s="101" t="str">
        <f>'DCWW Bryngwyn'!J14</f>
        <v xml:space="preserve">Grass Silage (25% DM) </v>
      </c>
      <c r="K14" s="101" t="str">
        <f>'DCWW Bryngwyn'!K14</f>
        <v xml:space="preserve">Grass Silage (25% DM) </v>
      </c>
      <c r="L14" s="101" t="str">
        <f>'DCWW Bryngwyn'!L14</f>
        <v xml:space="preserve">Grass Silage (25% DM) </v>
      </c>
      <c r="M14" s="101" t="str">
        <f>'DCWW Bryngwyn'!M14</f>
        <v xml:space="preserve">Grass Silage (25% DM) </v>
      </c>
      <c r="N14" s="101">
        <f>'DCWW Bryngwyn'!N14</f>
        <v>0</v>
      </c>
      <c r="O14" s="101">
        <f>'DCWW Bryngwyn'!O14</f>
        <v>0</v>
      </c>
      <c r="P14" s="101">
        <f>'DCWW Bryngwyn'!P14</f>
        <v>0</v>
      </c>
      <c r="Q14" s="101">
        <f>'DCWW Bryngwyn'!Q14</f>
        <v>0</v>
      </c>
      <c r="R14" s="101">
        <f>'DCWW Bryngwyn'!R14</f>
        <v>0</v>
      </c>
      <c r="S14" s="101">
        <f>'DCWW Bryngwyn'!S14</f>
        <v>0</v>
      </c>
      <c r="T14" s="101">
        <f>'DCWW Bryngwyn'!T14</f>
        <v>0</v>
      </c>
      <c r="U14" s="101">
        <f>'DCWW Bryngwyn'!U14</f>
        <v>0</v>
      </c>
      <c r="V14" s="101">
        <f>'DCWW Bryngwyn'!V14</f>
        <v>0</v>
      </c>
      <c r="AD14" s="29" t="s">
        <v>138</v>
      </c>
      <c r="AE14" s="29">
        <v>6</v>
      </c>
      <c r="AI14" s="52" t="s">
        <v>119</v>
      </c>
      <c r="AJ14" s="53">
        <v>0.8</v>
      </c>
      <c r="AK14" s="54">
        <v>1.7</v>
      </c>
      <c r="AL14" s="11">
        <v>12</v>
      </c>
      <c r="AM14" s="11">
        <v>6.7</v>
      </c>
      <c r="AN14" s="11" t="s">
        <v>135</v>
      </c>
    </row>
    <row r="15" spans="1:41" ht="13" x14ac:dyDescent="0.25">
      <c r="A15" s="137" t="s">
        <v>9</v>
      </c>
      <c r="B15" s="137"/>
      <c r="C15" s="59">
        <f>'DCWW Bryngwyn'!C15</f>
        <v>38</v>
      </c>
      <c r="D15" s="59">
        <f>'DCWW Bryngwyn'!D15</f>
        <v>38</v>
      </c>
      <c r="E15" s="59">
        <f>'DCWW Bryngwyn'!E15</f>
        <v>38</v>
      </c>
      <c r="F15" s="59">
        <f>'DCWW Bryngwyn'!F15</f>
        <v>38</v>
      </c>
      <c r="G15" s="59">
        <f>'DCWW Bryngwyn'!G15</f>
        <v>38</v>
      </c>
      <c r="H15" s="59">
        <f>'DCWW Bryngwyn'!H15</f>
        <v>38</v>
      </c>
      <c r="I15" s="59">
        <f>'DCWW Bryngwyn'!I15</f>
        <v>38</v>
      </c>
      <c r="J15" s="59">
        <f>'DCWW Bryngwyn'!J15</f>
        <v>38</v>
      </c>
      <c r="K15" s="59">
        <f>'DCWW Bryngwyn'!K15</f>
        <v>38</v>
      </c>
      <c r="L15" s="59">
        <f>'DCWW Bryngwyn'!L15</f>
        <v>38</v>
      </c>
      <c r="M15" s="59">
        <f>'DCWW Bryngwyn'!M15</f>
        <v>38</v>
      </c>
      <c r="N15" s="59">
        <f>'DCWW Bryngwyn'!N15</f>
        <v>0</v>
      </c>
      <c r="O15" s="59">
        <f>'DCWW Bryngwyn'!O15</f>
        <v>0</v>
      </c>
      <c r="P15" s="59">
        <f>'DCWW Bryngwyn'!P15</f>
        <v>0</v>
      </c>
      <c r="Q15" s="59">
        <f>'DCWW Bryngwyn'!Q15</f>
        <v>0</v>
      </c>
      <c r="R15" s="59">
        <f>'DCWW Bryngwyn'!R15</f>
        <v>0</v>
      </c>
      <c r="S15" s="59">
        <f>'DCWW Bryngwyn'!S15</f>
        <v>0</v>
      </c>
      <c r="T15" s="59">
        <f>'DCWW Bryngwyn'!T15</f>
        <v>0</v>
      </c>
      <c r="U15" s="59">
        <f>'DCWW Bryngwyn'!U15</f>
        <v>0</v>
      </c>
      <c r="V15" s="59">
        <f>'DCWW 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'DCWW Bryngwyn'!C16</f>
        <v>Medium/Clay</v>
      </c>
      <c r="D16" s="102" t="str">
        <f>'DCWW Bryngwyn'!D16</f>
        <v>Medium/Clay</v>
      </c>
      <c r="E16" s="102" t="str">
        <f>'DCWW Bryngwyn'!E16</f>
        <v>Medium/Clay</v>
      </c>
      <c r="F16" s="102" t="str">
        <f>'DCWW Bryngwyn'!F16</f>
        <v>Medium/Clay</v>
      </c>
      <c r="G16" s="102" t="str">
        <f>'DCWW Bryngwyn'!G16</f>
        <v>Medium/Clay</v>
      </c>
      <c r="H16" s="102" t="str">
        <f>'DCWW Bryngwyn'!H16</f>
        <v>Medium/Clay</v>
      </c>
      <c r="I16" s="102" t="str">
        <f>'DCWW Bryngwyn'!I16</f>
        <v>Medium/Clay</v>
      </c>
      <c r="J16" s="102" t="str">
        <f>'DCWW Bryngwyn'!J16</f>
        <v>Medium/Clay</v>
      </c>
      <c r="K16" s="102" t="str">
        <f>'DCWW Bryngwyn'!K16</f>
        <v>Medium/Clay</v>
      </c>
      <c r="L16" s="102" t="str">
        <f>'DCWW Bryngwyn'!L16</f>
        <v>Medium/Clay</v>
      </c>
      <c r="M16" s="102" t="str">
        <f>'DCWW Bryngwyn'!M16</f>
        <v>Medium/Clay</v>
      </c>
      <c r="N16" s="102">
        <f>'DCWW Bryngwyn'!N16</f>
        <v>0</v>
      </c>
      <c r="O16" s="102">
        <f>'DCWW Bryngwyn'!O16</f>
        <v>0</v>
      </c>
      <c r="P16" s="102">
        <f>'DCWW Bryngwyn'!P16</f>
        <v>0</v>
      </c>
      <c r="Q16" s="102">
        <f>'DCWW Bryngwyn'!Q16</f>
        <v>0</v>
      </c>
      <c r="R16" s="102">
        <f>'DCWW Bryngwyn'!R16</f>
        <v>0</v>
      </c>
      <c r="S16" s="102">
        <f>'DCWW Bryngwyn'!S16</f>
        <v>0</v>
      </c>
      <c r="T16" s="102">
        <f>'DCWW Bryngwyn'!T16</f>
        <v>0</v>
      </c>
      <c r="U16" s="102">
        <f>'DCWW Bryngwyn'!U16</f>
        <v>0</v>
      </c>
      <c r="V16" s="102">
        <f>'DCWW 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17.023046399999998</v>
      </c>
      <c r="D18" s="16">
        <f>$D32</f>
        <v>17.023046399999998</v>
      </c>
      <c r="E18" s="16">
        <f>$D33</f>
        <v>17.023046399999998</v>
      </c>
      <c r="F18" s="16">
        <f>$D34</f>
        <v>17.023046399999998</v>
      </c>
      <c r="G18" s="16">
        <f>$D35</f>
        <v>17.023046399999998</v>
      </c>
      <c r="H18" s="16">
        <f>$D36</f>
        <v>17.023046399999998</v>
      </c>
      <c r="I18" s="16">
        <f>$D37</f>
        <v>17.023046399999998</v>
      </c>
      <c r="J18" s="16">
        <f>$D38</f>
        <v>17.023046399999998</v>
      </c>
      <c r="K18" s="16">
        <f>$D39</f>
        <v>17.023046399999998</v>
      </c>
      <c r="L18" s="16">
        <f>$D40</f>
        <v>17.023046399999998</v>
      </c>
      <c r="M18" s="16">
        <f>$D41</f>
        <v>17.023046399999998</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-47.576953599999996</v>
      </c>
      <c r="D19" s="16">
        <f t="shared" ref="D19:V19" si="1">D18-D17</f>
        <v>-47.576953599999996</v>
      </c>
      <c r="E19" s="16">
        <f t="shared" si="1"/>
        <v>-47.576953599999996</v>
      </c>
      <c r="F19" s="16">
        <f t="shared" si="1"/>
        <v>-47.576953599999996</v>
      </c>
      <c r="G19" s="16">
        <f t="shared" si="1"/>
        <v>-47.576953599999996</v>
      </c>
      <c r="H19" s="16">
        <f t="shared" si="1"/>
        <v>-47.576953599999996</v>
      </c>
      <c r="I19" s="16">
        <f t="shared" si="1"/>
        <v>-47.576953599999996</v>
      </c>
      <c r="J19" s="16">
        <f t="shared" si="1"/>
        <v>-47.576953599999996</v>
      </c>
      <c r="K19" s="16">
        <f t="shared" si="1"/>
        <v>-47.576953599999996</v>
      </c>
      <c r="L19" s="16">
        <f t="shared" si="1"/>
        <v>-47.576953599999996</v>
      </c>
      <c r="M19" s="16">
        <f t="shared" si="1"/>
        <v>-47.576953599999996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4.0804312500000011</v>
      </c>
      <c r="D22" s="16">
        <f>$E32</f>
        <v>4.0804312500000011</v>
      </c>
      <c r="E22" s="16">
        <f>$E33</f>
        <v>4.0804312500000011</v>
      </c>
      <c r="F22" s="16">
        <f>$E34</f>
        <v>4.0804312500000011</v>
      </c>
      <c r="G22" s="16">
        <f>$E35</f>
        <v>4.0804312500000011</v>
      </c>
      <c r="H22" s="16">
        <f>$E36</f>
        <v>4.0804312500000011</v>
      </c>
      <c r="I22" s="16">
        <f>$E37</f>
        <v>4.0804312500000011</v>
      </c>
      <c r="J22" s="16">
        <f>$E38</f>
        <v>4.0804312500000011</v>
      </c>
      <c r="K22" s="16">
        <f>$E39</f>
        <v>4.0804312500000011</v>
      </c>
      <c r="L22" s="16">
        <f>$E40</f>
        <v>4.0804312500000011</v>
      </c>
      <c r="M22" s="16">
        <f>$E41</f>
        <v>4.0804312500000011</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-223.91956875</v>
      </c>
      <c r="D23" s="16">
        <f t="shared" ref="D23:V23" si="3">D22-D21</f>
        <v>-223.91956875</v>
      </c>
      <c r="E23" s="16">
        <f t="shared" si="3"/>
        <v>-223.91956875</v>
      </c>
      <c r="F23" s="16">
        <f t="shared" si="3"/>
        <v>-223.91956875</v>
      </c>
      <c r="G23" s="16">
        <f t="shared" si="3"/>
        <v>-223.91956875</v>
      </c>
      <c r="H23" s="16">
        <f t="shared" si="3"/>
        <v>-223.91956875</v>
      </c>
      <c r="I23" s="16">
        <f t="shared" si="3"/>
        <v>-223.91956875</v>
      </c>
      <c r="J23" s="16">
        <f t="shared" si="3"/>
        <v>-223.91956875</v>
      </c>
      <c r="K23" s="16">
        <f t="shared" si="3"/>
        <v>-223.91956875</v>
      </c>
      <c r="L23" s="16">
        <f t="shared" si="3"/>
        <v>-223.91956875</v>
      </c>
      <c r="M23" s="16">
        <f t="shared" si="3"/>
        <v>-223.91956875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 t="shared" ref="C24:V24" si="4">IF($B31="","",IF(C$23&gt;=0,"INCREASE","DECREASE"))</f>
        <v>DECREASE</v>
      </c>
      <c r="D24" s="25" t="str">
        <f t="shared" si="4"/>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3.87</v>
      </c>
      <c r="C28" s="15">
        <v>0.91700000000000004</v>
      </c>
      <c r="D28" s="15">
        <v>7.6799999999999993E-2</v>
      </c>
      <c r="E28" s="15">
        <v>3.5000000000000003E-2</v>
      </c>
      <c r="F28" s="15">
        <v>379</v>
      </c>
      <c r="G28" s="15">
        <v>28.9</v>
      </c>
      <c r="H28" s="15">
        <v>116</v>
      </c>
      <c r="I28" s="15">
        <v>3.36</v>
      </c>
      <c r="J28" s="15">
        <v>1.71</v>
      </c>
      <c r="K28" s="15">
        <v>0.52</v>
      </c>
      <c r="L28" s="15">
        <v>8.1</v>
      </c>
      <c r="M28" s="15">
        <v>1.76</v>
      </c>
      <c r="N28" s="15">
        <v>171000</v>
      </c>
      <c r="O28" s="15">
        <v>4430</v>
      </c>
      <c r="P28" s="15"/>
      <c r="Q28" s="15">
        <v>12000</v>
      </c>
      <c r="R28" s="15"/>
      <c r="S28" s="15">
        <v>56.2</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v>
      </c>
      <c r="B31" s="15">
        <v>250</v>
      </c>
      <c r="C31" s="76">
        <f>IF(C$27="%w/w SAR",((C$28*10)*$B31),IF(C$27="%w/w DM",(((C$28*10)*($B$28/100))*$B31),IF(C$27="kg/t SAR",(C$28*$B31),IF(C$27="kg/t DM",((C$28*($B$28/100))*$B31),IF(C$27="mg/kg SAR",((C$28*0.001)*$B31),IF(C$27="mg/kg DM",(((C$28*0.001)*($B$28/100))*$B31),0))))))</f>
        <v>88.719750000000005</v>
      </c>
      <c r="D31" s="76">
        <f>(IF(D$27="%w/w SAR",((D$28*10)*$B31),IF(D$27="%w/w DM",(((D$28*10)*($B$28/100))*$B31),IF(D$27="kg/t SAR",(D$28*$B31),IF(D$27="kg/t DM",((D$28*($B$28/100))*$B31),IF(D$27="mg/kg SAR",((D$28*0.001)*$B31),IF(D$27="mg/kg DM",(((D$28*0.001)*($B$28/100))*$B31),"0")))))))*2.291</f>
        <v>17.023046399999998</v>
      </c>
      <c r="E31" s="76">
        <f>(IF(E$27="%w/w SAR",((E$28*10)*$B31),IF(E$27="%w/w DM",(((E$28*10)*($B$28/100))*$B31),IF(E$27="kg/t SAR",(E$28*$B31),IF(E$27="kg/t DM",((E$28*($B$28/100))*$B31),IF(E$27="mg/kg SAR",((E$28*0.001)*$B31),IF(E$27="mg/kg DM",(((E$28*0.001)*($B$28/100))*$B31),"0")))))))*1.205</f>
        <v>4.0804312500000011</v>
      </c>
      <c r="F31" s="76">
        <f>(IF(F$27="%w/w SAR",((F$28*10)*$B31),IF(F$27="%w/w DM",(((F$28*10)*($B$28/100))*$B31),IF(F$27="kg/t SAR",(F$28*$B31),IF(F$27="kg/t DM",((F$28*($B$28/100))*$B31),IF(F$27="mg/kg SAR",((F$28*0.001)*$B31),IF(F$27="mg/kg DM",(((F$28*0.001)*($B$28/100))*$B31),"0")))))))*1.658</f>
        <v>6.0795958499999996</v>
      </c>
      <c r="G31" s="76">
        <f t="shared" ref="G31:P32" si="5">IF(G$27="%w/w SAR",((G$28*10)*$B31),IF(G$27="%w/w DM",(((G$28*10)*($B$28/100))*$B31),IF(G$27="kg/t SAR",(G$28*$B31),IF(G$27="kg/t DM",((G$28*($B$28/100))*$B31),IF(G$27="mg/kg SAR",((G$28*0.001)*$B31),IF(G$27="mg/kg DM",(((G$28*0.001)*($B$28/100))*$B31),0))))))</f>
        <v>0.27960749999999995</v>
      </c>
      <c r="H31" s="76">
        <f t="shared" si="5"/>
        <v>1.1222999999999999</v>
      </c>
      <c r="I31" s="76">
        <f t="shared" si="5"/>
        <v>3.2508000000000002E-2</v>
      </c>
      <c r="J31" s="76">
        <f t="shared" si="5"/>
        <v>1.654425E-2</v>
      </c>
      <c r="K31" s="76">
        <f t="shared" si="5"/>
        <v>5.0310000000000007E-3</v>
      </c>
      <c r="L31" s="76">
        <f t="shared" si="5"/>
        <v>7.8367499999999993E-2</v>
      </c>
      <c r="M31" s="76">
        <f t="shared" si="5"/>
        <v>1.7028000000000001E-2</v>
      </c>
      <c r="N31" s="76">
        <f t="shared" si="5"/>
        <v>1654.425</v>
      </c>
      <c r="O31" s="76">
        <f t="shared" si="5"/>
        <v>42.860249999999994</v>
      </c>
      <c r="P31" s="76">
        <f t="shared" si="5"/>
        <v>0</v>
      </c>
      <c r="Q31" s="76">
        <f>(IF(Q$27="%w/w SAR",((Q$28*10)*$B31),IF(Q$27="%w/w DM",(((Q$28*10)*($B$28/100))*$B31),IF(Q$27="kg/t SAR",(Q$28*$B31),IF(Q$27="kg/t DM",((Q$28*($B$28/100))*$B31),IF(Q$27="mg/kg SAR",((Q$28*0.001)*$B31),IF(Q$27="mg/kg DM",(((Q$28*0.001)*($B$28/100))*$B31),0)))))))*2.5</f>
        <v>290.25</v>
      </c>
      <c r="R31" s="76">
        <f t="shared" ref="R31:U32" si="6">IF(R$27="%w/w SAR",((R$28*10)*$B31),IF(R$27="%w/w DM",(((R$28*10)*($B$28/100))*$B31),IF(R$27="kg/t SAR",(R$28*$B31),IF(R$27="kg/t DM",((R$28*($B$28/100))*$B31),IF(R$27="mg/kg SAR",((R$28*0.001)*$B31),IF(R$27="mg/kg DM",(((R$28*0.001)*($B$28/100))*$B31),0))))))</f>
        <v>0</v>
      </c>
      <c r="S31" s="76">
        <f t="shared" si="6"/>
        <v>0.54373500000000008</v>
      </c>
      <c r="T31" s="76">
        <f t="shared" si="6"/>
        <v>0</v>
      </c>
      <c r="U31" s="76">
        <f t="shared" si="6"/>
        <v>0</v>
      </c>
      <c r="AB31" s="58"/>
      <c r="AC31" s="58"/>
      <c r="AD31" s="58"/>
      <c r="AE31" s="58"/>
      <c r="AF31" s="58"/>
      <c r="AG31" s="58"/>
      <c r="AH31" s="58"/>
      <c r="AI31" s="58"/>
    </row>
    <row r="32" spans="1:40" s="71" customFormat="1" ht="13" x14ac:dyDescent="0.35">
      <c r="A32" s="13" t="str">
        <f>D8</f>
        <v>B</v>
      </c>
      <c r="B32" s="15">
        <v>250</v>
      </c>
      <c r="C32" s="76">
        <f>IF(C$27="%w/w SAR",((C$28*10)*$B32),IF(C$27="%w/w DM",(((C$28*10)*($B$28/100))*$B32),IF(C$27="kg/t SAR",(C$28*$B32),IF(C$27="kg/t DM",((C$28*($B$28/100))*$B32),IF(C$27="mg/kg SAR",((C$28*0.001)*$B32),IF(C$27="mg/kg DM",(((C$28*0.001)*($B$28/100))*$B32),0))))))</f>
        <v>88.719750000000005</v>
      </c>
      <c r="D32" s="76">
        <f>(IF(D$27="%w/w SAR",((D$28*10)*$B32),IF(D$27="%w/w DM",(((D$28*10)*($B$28/100))*$B32),IF(D$27="kg/t SAR",(D$28*$B32),IF(D$27="kg/t DM",((D$28*($B$28/100))*$B32),IF(D$27="mg/kg SAR",((D$28*0.001)*$B32),IF(D$27="mg/kg DM",(((D$28*0.001)*($B$28/100))*$B32),"0")))))))*2.291</f>
        <v>17.023046399999998</v>
      </c>
      <c r="E32" s="76">
        <f>(IF(E$27="%w/w SAR",((E$28*10)*$B32),IF(E$27="%w/w DM",(((E$28*10)*($B$28/100))*$B32),IF(E$27="kg/t SAR",(E$28*$B32),IF(E$27="kg/t DM",((E$28*($B$28/100))*$B32),IF(E$27="mg/kg SAR",((E$28*0.001)*$B32),IF(E$27="mg/kg DM",(((E$28*0.001)*($B$28/100))*$B32),"0")))))))*1.205</f>
        <v>4.0804312500000011</v>
      </c>
      <c r="F32" s="76">
        <f>(IF(F$27="%w/w SAR",((F$28*10)*$B32),IF(F$27="%w/w DM",(((F$28*10)*($B$28/100))*$B32),IF(F$27="kg/t SAR",(F$28*$B32),IF(F$27="kg/t DM",((F$28*($B$28/100))*$B32),IF(F$27="mg/kg SAR",((F$28*0.001)*$B32),IF(F$27="mg/kg DM",(((F$28*0.001)*($B$28/100))*$B32),"0")))))))*1.658</f>
        <v>6.0795958499999996</v>
      </c>
      <c r="G32" s="76">
        <f t="shared" si="5"/>
        <v>0.27960749999999995</v>
      </c>
      <c r="H32" s="76">
        <f t="shared" si="5"/>
        <v>1.1222999999999999</v>
      </c>
      <c r="I32" s="76">
        <f t="shared" si="5"/>
        <v>3.2508000000000002E-2</v>
      </c>
      <c r="J32" s="76">
        <f t="shared" si="5"/>
        <v>1.654425E-2</v>
      </c>
      <c r="K32" s="76">
        <f t="shared" si="5"/>
        <v>5.0310000000000007E-3</v>
      </c>
      <c r="L32" s="76">
        <f t="shared" si="5"/>
        <v>7.8367499999999993E-2</v>
      </c>
      <c r="M32" s="76">
        <f t="shared" si="5"/>
        <v>1.7028000000000001E-2</v>
      </c>
      <c r="N32" s="76">
        <f t="shared" si="5"/>
        <v>1654.425</v>
      </c>
      <c r="O32" s="76">
        <f t="shared" si="5"/>
        <v>42.860249999999994</v>
      </c>
      <c r="P32" s="76">
        <f t="shared" si="5"/>
        <v>0</v>
      </c>
      <c r="Q32" s="76">
        <f>(IF(Q$27="%w/w SAR",((Q$28*10)*$B32),IF(Q$27="%w/w DM",(((Q$28*10)*($B$28/100))*$B32),IF(Q$27="kg/t SAR",(Q$28*$B32),IF(Q$27="kg/t DM",((Q$28*($B$28/100))*$B32),IF(Q$27="mg/kg SAR",((Q$28*0.001)*$B32),IF(Q$27="mg/kg DM",(((Q$28*0.001)*($B$28/100))*$B32),0)))))))*2.5</f>
        <v>290.25</v>
      </c>
      <c r="R32" s="76">
        <f t="shared" si="6"/>
        <v>0</v>
      </c>
      <c r="S32" s="76">
        <f t="shared" si="6"/>
        <v>0.54373500000000008</v>
      </c>
      <c r="T32" s="76">
        <f t="shared" si="6"/>
        <v>0</v>
      </c>
      <c r="U32" s="76">
        <f t="shared" si="6"/>
        <v>0</v>
      </c>
      <c r="AB32" s="58"/>
      <c r="AC32" s="58"/>
      <c r="AD32" s="58"/>
      <c r="AE32" s="58"/>
      <c r="AF32" s="58"/>
      <c r="AG32" s="58"/>
      <c r="AH32" s="58"/>
      <c r="AI32" s="58"/>
    </row>
    <row r="33" spans="1:35" s="71" customFormat="1" ht="13" x14ac:dyDescent="0.35">
      <c r="A33" s="13" t="str">
        <f>E8</f>
        <v>C</v>
      </c>
      <c r="B33" s="15">
        <v>250</v>
      </c>
      <c r="C33" s="76">
        <f t="shared" ref="C33:C50" si="7">IF(C$27="%w/w SAR",((C$28*10)*$B33),IF(C$27="%w/w DM",(((C$28*10)*($B$28/100))*$B33),IF(C$27="kg/t SAR",(C$28*$B33),IF(C$27="kg/t DM",((C$28*($B$28/100))*$B33),IF(C$27="mg/kg SAR",((C$28*0.001)*$B33),IF(C$27="mg/kg DM",(((C$28*0.001)*($B$28/100))*$B33),0))))))</f>
        <v>88.719750000000005</v>
      </c>
      <c r="D33" s="76">
        <f t="shared" ref="D33:D50" si="8">(IF(D$27="%w/w SAR",((D$28*10)*$B33),IF(D$27="%w/w DM",(((D$28*10)*($B$28/100))*$B33),IF(D$27="kg/t SAR",(D$28*$B33),IF(D$27="kg/t DM",((D$28*($B$28/100))*$B33),IF(D$27="mg/kg SAR",((D$28*0.001)*$B33),IF(D$27="mg/kg DM",(((D$28*0.001)*($B$28/100))*$B33),"0")))))))*2.291</f>
        <v>17.023046399999998</v>
      </c>
      <c r="E33" s="76">
        <f t="shared" ref="E33:E50" si="9">(IF(E$27="%w/w SAR",((E$28*10)*$B33),IF(E$27="%w/w DM",(((E$28*10)*($B$28/100))*$B33),IF(E$27="kg/t SAR",(E$28*$B33),IF(E$27="kg/t DM",((E$28*($B$28/100))*$B33),IF(E$27="mg/kg SAR",((E$28*0.001)*$B33),IF(E$27="mg/kg DM",(((E$28*0.001)*($B$28/100))*$B33),"0")))))))*1.205</f>
        <v>4.0804312500000011</v>
      </c>
      <c r="F33" s="76">
        <f t="shared" ref="F33:F50" si="10">(IF(F$27="%w/w SAR",((F$28*10)*$B33),IF(F$27="%w/w DM",(((F$28*10)*($B$28/100))*$B33),IF(F$27="kg/t SAR",(F$28*$B33),IF(F$27="kg/t DM",((F$28*($B$28/100))*$B33),IF(F$27="mg/kg SAR",((F$28*0.001)*$B33),IF(F$27="mg/kg DM",(((F$28*0.001)*($B$28/100))*$B33),"0")))))))*1.658</f>
        <v>6.0795958499999996</v>
      </c>
      <c r="G33" s="76">
        <f t="shared" ref="G33:P46" si="11">IF(G$27="%w/w SAR",((G$28*10)*$B33),IF(G$27="%w/w DM",(((G$28*10)*($B$28/100))*$B33),IF(G$27="kg/t SAR",(G$28*$B33),IF(G$27="kg/t DM",((G$28*($B$28/100))*$B33),IF(G$27="mg/kg SAR",((G$28*0.001)*$B33),IF(G$27="mg/kg DM",(((G$28*0.001)*($B$28/100))*$B33),0))))))</f>
        <v>0.27960749999999995</v>
      </c>
      <c r="H33" s="76">
        <f t="shared" si="11"/>
        <v>1.1222999999999999</v>
      </c>
      <c r="I33" s="76">
        <f t="shared" si="11"/>
        <v>3.2508000000000002E-2</v>
      </c>
      <c r="J33" s="76">
        <f t="shared" si="11"/>
        <v>1.654425E-2</v>
      </c>
      <c r="K33" s="76">
        <f t="shared" si="11"/>
        <v>5.0310000000000007E-3</v>
      </c>
      <c r="L33" s="76">
        <f t="shared" si="11"/>
        <v>7.8367499999999993E-2</v>
      </c>
      <c r="M33" s="76">
        <f t="shared" si="11"/>
        <v>1.7028000000000001E-2</v>
      </c>
      <c r="N33" s="76">
        <f t="shared" si="11"/>
        <v>1654.425</v>
      </c>
      <c r="O33" s="76">
        <f t="shared" si="11"/>
        <v>42.860249999999994</v>
      </c>
      <c r="P33" s="76">
        <f t="shared" si="11"/>
        <v>0</v>
      </c>
      <c r="Q33" s="76">
        <f t="shared" ref="Q33:Q50" si="12">(IF(Q$27="%w/w SAR",((Q$28*10)*$B33),IF(Q$27="%w/w DM",(((Q$28*10)*($B$28/100))*$B33),IF(Q$27="kg/t SAR",(Q$28*$B33),IF(Q$27="kg/t DM",((Q$28*($B$28/100))*$B33),IF(Q$27="mg/kg SAR",((Q$28*0.001)*$B33),IF(Q$27="mg/kg DM",(((Q$28*0.001)*($B$28/100))*$B33),0)))))))*2.5</f>
        <v>290.25</v>
      </c>
      <c r="R33" s="76">
        <f t="shared" ref="R33:U50" si="13">IF(R$27="%w/w SAR",((R$28*10)*$B33),IF(R$27="%w/w DM",(((R$28*10)*($B$28/100))*$B33),IF(R$27="kg/t SAR",(R$28*$B33),IF(R$27="kg/t DM",((R$28*($B$28/100))*$B33),IF(R$27="mg/kg SAR",((R$28*0.001)*$B33),IF(R$27="mg/kg DM",(((R$28*0.001)*($B$28/100))*$B33),0))))))</f>
        <v>0</v>
      </c>
      <c r="S33" s="76">
        <f t="shared" si="13"/>
        <v>0.54373500000000008</v>
      </c>
      <c r="T33" s="76">
        <f t="shared" si="13"/>
        <v>0</v>
      </c>
      <c r="U33" s="76">
        <f t="shared" si="13"/>
        <v>0</v>
      </c>
      <c r="AB33" s="58"/>
      <c r="AC33" s="58"/>
      <c r="AD33" s="58"/>
      <c r="AE33" s="58"/>
      <c r="AF33" s="58"/>
      <c r="AG33" s="58"/>
      <c r="AH33" s="58"/>
      <c r="AI33" s="58"/>
    </row>
    <row r="34" spans="1:35" s="71" customFormat="1" ht="13" x14ac:dyDescent="0.35">
      <c r="A34" s="13" t="str">
        <f>F8</f>
        <v>D</v>
      </c>
      <c r="B34" s="15">
        <v>250</v>
      </c>
      <c r="C34" s="76">
        <f t="shared" si="7"/>
        <v>88.719750000000005</v>
      </c>
      <c r="D34" s="76">
        <f t="shared" si="8"/>
        <v>17.023046399999998</v>
      </c>
      <c r="E34" s="76">
        <f t="shared" si="9"/>
        <v>4.0804312500000011</v>
      </c>
      <c r="F34" s="76">
        <f t="shared" si="10"/>
        <v>6.0795958499999996</v>
      </c>
      <c r="G34" s="76">
        <f t="shared" si="11"/>
        <v>0.27960749999999995</v>
      </c>
      <c r="H34" s="76">
        <f t="shared" si="11"/>
        <v>1.1222999999999999</v>
      </c>
      <c r="I34" s="76">
        <f t="shared" si="11"/>
        <v>3.2508000000000002E-2</v>
      </c>
      <c r="J34" s="76">
        <f t="shared" si="11"/>
        <v>1.654425E-2</v>
      </c>
      <c r="K34" s="76">
        <f t="shared" si="11"/>
        <v>5.0310000000000007E-3</v>
      </c>
      <c r="L34" s="76">
        <f t="shared" si="11"/>
        <v>7.8367499999999993E-2</v>
      </c>
      <c r="M34" s="76">
        <f t="shared" si="11"/>
        <v>1.7028000000000001E-2</v>
      </c>
      <c r="N34" s="76">
        <f t="shared" si="11"/>
        <v>1654.425</v>
      </c>
      <c r="O34" s="76">
        <f t="shared" si="11"/>
        <v>42.860249999999994</v>
      </c>
      <c r="P34" s="76">
        <f t="shared" si="11"/>
        <v>0</v>
      </c>
      <c r="Q34" s="76">
        <f t="shared" si="12"/>
        <v>290.25</v>
      </c>
      <c r="R34" s="76">
        <f t="shared" si="13"/>
        <v>0</v>
      </c>
      <c r="S34" s="76">
        <f t="shared" si="13"/>
        <v>0.54373500000000008</v>
      </c>
      <c r="T34" s="76">
        <f t="shared" si="13"/>
        <v>0</v>
      </c>
      <c r="U34" s="76">
        <f t="shared" si="13"/>
        <v>0</v>
      </c>
      <c r="AB34" s="58"/>
      <c r="AC34" s="58"/>
      <c r="AD34" s="58"/>
      <c r="AE34" s="58"/>
      <c r="AF34" s="58"/>
      <c r="AG34" s="58"/>
      <c r="AH34" s="58"/>
      <c r="AI34" s="58"/>
    </row>
    <row r="35" spans="1:35" s="71" customFormat="1" ht="13" x14ac:dyDescent="0.35">
      <c r="A35" s="13" t="str">
        <f>G8</f>
        <v>E</v>
      </c>
      <c r="B35" s="15">
        <v>250</v>
      </c>
      <c r="C35" s="76">
        <f t="shared" si="7"/>
        <v>88.719750000000005</v>
      </c>
      <c r="D35" s="76">
        <f t="shared" si="8"/>
        <v>17.023046399999998</v>
      </c>
      <c r="E35" s="76">
        <f t="shared" si="9"/>
        <v>4.0804312500000011</v>
      </c>
      <c r="F35" s="76">
        <f t="shared" si="10"/>
        <v>6.0795958499999996</v>
      </c>
      <c r="G35" s="76">
        <f t="shared" si="11"/>
        <v>0.27960749999999995</v>
      </c>
      <c r="H35" s="76">
        <f t="shared" si="11"/>
        <v>1.1222999999999999</v>
      </c>
      <c r="I35" s="76">
        <f t="shared" si="11"/>
        <v>3.2508000000000002E-2</v>
      </c>
      <c r="J35" s="76">
        <f t="shared" si="11"/>
        <v>1.654425E-2</v>
      </c>
      <c r="K35" s="76">
        <f t="shared" si="11"/>
        <v>5.0310000000000007E-3</v>
      </c>
      <c r="L35" s="76">
        <f t="shared" si="11"/>
        <v>7.8367499999999993E-2</v>
      </c>
      <c r="M35" s="76">
        <f t="shared" si="11"/>
        <v>1.7028000000000001E-2</v>
      </c>
      <c r="N35" s="76">
        <f t="shared" si="11"/>
        <v>1654.425</v>
      </c>
      <c r="O35" s="76">
        <f t="shared" si="11"/>
        <v>42.860249999999994</v>
      </c>
      <c r="P35" s="76">
        <f t="shared" si="11"/>
        <v>0</v>
      </c>
      <c r="Q35" s="76">
        <f t="shared" si="12"/>
        <v>290.25</v>
      </c>
      <c r="R35" s="76">
        <f t="shared" si="13"/>
        <v>0</v>
      </c>
      <c r="S35" s="76">
        <f t="shared" si="13"/>
        <v>0.54373500000000008</v>
      </c>
      <c r="T35" s="76">
        <f t="shared" si="13"/>
        <v>0</v>
      </c>
      <c r="U35" s="76">
        <f t="shared" si="13"/>
        <v>0</v>
      </c>
      <c r="AB35" s="58"/>
      <c r="AC35" s="58"/>
      <c r="AD35" s="58"/>
      <c r="AE35" s="58"/>
      <c r="AF35" s="58"/>
      <c r="AG35" s="58"/>
      <c r="AH35" s="58"/>
      <c r="AI35" s="58"/>
    </row>
    <row r="36" spans="1:35" s="71" customFormat="1" ht="13" x14ac:dyDescent="0.35">
      <c r="A36" s="13" t="str">
        <f>H8</f>
        <v>17 ACRES</v>
      </c>
      <c r="B36" s="15">
        <v>250</v>
      </c>
      <c r="C36" s="76">
        <f t="shared" si="7"/>
        <v>88.719750000000005</v>
      </c>
      <c r="D36" s="76">
        <f t="shared" si="8"/>
        <v>17.023046399999998</v>
      </c>
      <c r="E36" s="76">
        <f t="shared" si="9"/>
        <v>4.0804312500000011</v>
      </c>
      <c r="F36" s="76">
        <f t="shared" si="10"/>
        <v>6.0795958499999996</v>
      </c>
      <c r="G36" s="76">
        <f t="shared" si="11"/>
        <v>0.27960749999999995</v>
      </c>
      <c r="H36" s="76">
        <f t="shared" si="11"/>
        <v>1.1222999999999999</v>
      </c>
      <c r="I36" s="76">
        <f t="shared" si="11"/>
        <v>3.2508000000000002E-2</v>
      </c>
      <c r="J36" s="76">
        <f t="shared" si="11"/>
        <v>1.654425E-2</v>
      </c>
      <c r="K36" s="76">
        <f t="shared" si="11"/>
        <v>5.0310000000000007E-3</v>
      </c>
      <c r="L36" s="76">
        <f t="shared" si="11"/>
        <v>7.8367499999999993E-2</v>
      </c>
      <c r="M36" s="76">
        <f t="shared" si="11"/>
        <v>1.7028000000000001E-2</v>
      </c>
      <c r="N36" s="76">
        <f t="shared" si="11"/>
        <v>1654.425</v>
      </c>
      <c r="O36" s="76">
        <f t="shared" si="11"/>
        <v>42.860249999999994</v>
      </c>
      <c r="P36" s="76">
        <f t="shared" si="11"/>
        <v>0</v>
      </c>
      <c r="Q36" s="76">
        <f t="shared" si="12"/>
        <v>290.25</v>
      </c>
      <c r="R36" s="76">
        <f t="shared" si="13"/>
        <v>0</v>
      </c>
      <c r="S36" s="76">
        <f t="shared" si="13"/>
        <v>0.54373500000000008</v>
      </c>
      <c r="T36" s="76">
        <f t="shared" si="13"/>
        <v>0</v>
      </c>
      <c r="U36" s="76">
        <f t="shared" si="13"/>
        <v>0</v>
      </c>
      <c r="AB36" s="58"/>
      <c r="AC36" s="58"/>
      <c r="AD36" s="58"/>
      <c r="AE36" s="58"/>
      <c r="AF36" s="58"/>
      <c r="AG36" s="58"/>
      <c r="AH36" s="58"/>
      <c r="AI36" s="58"/>
    </row>
    <row r="37" spans="1:35" s="71" customFormat="1" ht="13" x14ac:dyDescent="0.35">
      <c r="A37" s="13" t="str">
        <f>I8</f>
        <v>TOP PENTWYN</v>
      </c>
      <c r="B37" s="15">
        <v>250</v>
      </c>
      <c r="C37" s="76">
        <f t="shared" si="7"/>
        <v>88.719750000000005</v>
      </c>
      <c r="D37" s="76">
        <f t="shared" si="8"/>
        <v>17.023046399999998</v>
      </c>
      <c r="E37" s="76">
        <f t="shared" si="9"/>
        <v>4.0804312500000011</v>
      </c>
      <c r="F37" s="76">
        <f t="shared" si="10"/>
        <v>6.0795958499999996</v>
      </c>
      <c r="G37" s="76">
        <f t="shared" si="11"/>
        <v>0.27960749999999995</v>
      </c>
      <c r="H37" s="76">
        <f t="shared" si="11"/>
        <v>1.1222999999999999</v>
      </c>
      <c r="I37" s="76">
        <f t="shared" si="11"/>
        <v>3.2508000000000002E-2</v>
      </c>
      <c r="J37" s="76">
        <f t="shared" si="11"/>
        <v>1.654425E-2</v>
      </c>
      <c r="K37" s="76">
        <f t="shared" si="11"/>
        <v>5.0310000000000007E-3</v>
      </c>
      <c r="L37" s="76">
        <f t="shared" si="11"/>
        <v>7.8367499999999993E-2</v>
      </c>
      <c r="M37" s="76">
        <f t="shared" si="11"/>
        <v>1.7028000000000001E-2</v>
      </c>
      <c r="N37" s="76">
        <f t="shared" si="11"/>
        <v>1654.425</v>
      </c>
      <c r="O37" s="76">
        <f t="shared" si="11"/>
        <v>42.860249999999994</v>
      </c>
      <c r="P37" s="76">
        <f t="shared" si="11"/>
        <v>0</v>
      </c>
      <c r="Q37" s="76">
        <f t="shared" si="12"/>
        <v>290.25</v>
      </c>
      <c r="R37" s="76">
        <f t="shared" si="13"/>
        <v>0</v>
      </c>
      <c r="S37" s="76">
        <f t="shared" si="13"/>
        <v>0.54373500000000008</v>
      </c>
      <c r="T37" s="76">
        <f t="shared" si="13"/>
        <v>0</v>
      </c>
      <c r="U37" s="76">
        <f t="shared" si="13"/>
        <v>0</v>
      </c>
      <c r="AB37" s="58"/>
      <c r="AC37" s="58"/>
      <c r="AD37" s="58"/>
      <c r="AE37" s="58"/>
      <c r="AF37" s="58"/>
      <c r="AG37" s="58"/>
      <c r="AH37" s="58"/>
      <c r="AI37" s="58"/>
    </row>
    <row r="38" spans="1:35" s="71" customFormat="1" ht="13" x14ac:dyDescent="0.35">
      <c r="A38" s="13" t="str">
        <f>J8</f>
        <v>BOTTOM PENTWYN</v>
      </c>
      <c r="B38" s="15">
        <v>250</v>
      </c>
      <c r="C38" s="76">
        <f t="shared" si="7"/>
        <v>88.719750000000005</v>
      </c>
      <c r="D38" s="76">
        <f t="shared" si="8"/>
        <v>17.023046399999998</v>
      </c>
      <c r="E38" s="76">
        <f t="shared" si="9"/>
        <v>4.0804312500000011</v>
      </c>
      <c r="F38" s="76">
        <f t="shared" si="10"/>
        <v>6.0795958499999996</v>
      </c>
      <c r="G38" s="76">
        <f t="shared" si="11"/>
        <v>0.27960749999999995</v>
      </c>
      <c r="H38" s="76">
        <f t="shared" si="11"/>
        <v>1.1222999999999999</v>
      </c>
      <c r="I38" s="76">
        <f t="shared" si="11"/>
        <v>3.2508000000000002E-2</v>
      </c>
      <c r="J38" s="76">
        <f t="shared" si="11"/>
        <v>1.654425E-2</v>
      </c>
      <c r="K38" s="76">
        <f t="shared" si="11"/>
        <v>5.0310000000000007E-3</v>
      </c>
      <c r="L38" s="76">
        <f t="shared" si="11"/>
        <v>7.8367499999999993E-2</v>
      </c>
      <c r="M38" s="76">
        <f t="shared" si="11"/>
        <v>1.7028000000000001E-2</v>
      </c>
      <c r="N38" s="76">
        <f t="shared" si="11"/>
        <v>1654.425</v>
      </c>
      <c r="O38" s="76">
        <f t="shared" si="11"/>
        <v>42.860249999999994</v>
      </c>
      <c r="P38" s="76">
        <f t="shared" si="11"/>
        <v>0</v>
      </c>
      <c r="Q38" s="76">
        <f t="shared" si="12"/>
        <v>290.25</v>
      </c>
      <c r="R38" s="76">
        <f t="shared" si="13"/>
        <v>0</v>
      </c>
      <c r="S38" s="76">
        <f t="shared" si="13"/>
        <v>0.54373500000000008</v>
      </c>
      <c r="T38" s="76">
        <f t="shared" si="13"/>
        <v>0</v>
      </c>
      <c r="U38" s="76">
        <f t="shared" si="13"/>
        <v>0</v>
      </c>
      <c r="AB38" s="58"/>
      <c r="AC38" s="58"/>
      <c r="AD38" s="58"/>
      <c r="AE38" s="58"/>
      <c r="AF38" s="58"/>
      <c r="AG38" s="58"/>
      <c r="AH38" s="58"/>
      <c r="AI38" s="58"/>
    </row>
    <row r="39" spans="1:35" s="71" customFormat="1" ht="13" x14ac:dyDescent="0.35">
      <c r="A39" s="13" t="str">
        <f>K8</f>
        <v>LODGE</v>
      </c>
      <c r="B39" s="15">
        <v>250</v>
      </c>
      <c r="C39" s="76">
        <f t="shared" si="7"/>
        <v>88.719750000000005</v>
      </c>
      <c r="D39" s="76">
        <f t="shared" si="8"/>
        <v>17.023046399999998</v>
      </c>
      <c r="E39" s="76">
        <f t="shared" si="9"/>
        <v>4.0804312500000011</v>
      </c>
      <c r="F39" s="76">
        <f t="shared" si="10"/>
        <v>6.0795958499999996</v>
      </c>
      <c r="G39" s="76">
        <f t="shared" si="11"/>
        <v>0.27960749999999995</v>
      </c>
      <c r="H39" s="76">
        <f t="shared" si="11"/>
        <v>1.1222999999999999</v>
      </c>
      <c r="I39" s="76">
        <f t="shared" si="11"/>
        <v>3.2508000000000002E-2</v>
      </c>
      <c r="J39" s="76">
        <f t="shared" si="11"/>
        <v>1.654425E-2</v>
      </c>
      <c r="K39" s="76">
        <f t="shared" si="11"/>
        <v>5.0310000000000007E-3</v>
      </c>
      <c r="L39" s="76">
        <f t="shared" si="11"/>
        <v>7.8367499999999993E-2</v>
      </c>
      <c r="M39" s="76">
        <f t="shared" si="11"/>
        <v>1.7028000000000001E-2</v>
      </c>
      <c r="N39" s="76">
        <f t="shared" si="11"/>
        <v>1654.425</v>
      </c>
      <c r="O39" s="76">
        <f t="shared" si="11"/>
        <v>42.860249999999994</v>
      </c>
      <c r="P39" s="76">
        <f t="shared" si="11"/>
        <v>0</v>
      </c>
      <c r="Q39" s="76">
        <f t="shared" si="12"/>
        <v>290.25</v>
      </c>
      <c r="R39" s="76">
        <f t="shared" si="13"/>
        <v>0</v>
      </c>
      <c r="S39" s="76">
        <f t="shared" si="13"/>
        <v>0.54373500000000008</v>
      </c>
      <c r="T39" s="76">
        <f t="shared" si="13"/>
        <v>0</v>
      </c>
      <c r="U39" s="76">
        <f t="shared" si="13"/>
        <v>0</v>
      </c>
      <c r="AB39" s="58"/>
      <c r="AC39" s="58"/>
      <c r="AD39" s="58"/>
      <c r="AE39" s="58"/>
      <c r="AF39" s="58"/>
      <c r="AG39" s="58"/>
      <c r="AH39" s="58"/>
      <c r="AI39" s="58"/>
    </row>
    <row r="40" spans="1:35" s="71" customFormat="1" ht="13" x14ac:dyDescent="0.35">
      <c r="A40" s="13" t="str">
        <f>L8</f>
        <v>PENTWYN CORNER</v>
      </c>
      <c r="B40" s="15">
        <v>250</v>
      </c>
      <c r="C40" s="76">
        <f t="shared" si="7"/>
        <v>88.719750000000005</v>
      </c>
      <c r="D40" s="76">
        <f t="shared" si="8"/>
        <v>17.023046399999998</v>
      </c>
      <c r="E40" s="76">
        <f t="shared" si="9"/>
        <v>4.0804312500000011</v>
      </c>
      <c r="F40" s="76">
        <f t="shared" si="10"/>
        <v>6.0795958499999996</v>
      </c>
      <c r="G40" s="76">
        <f t="shared" si="11"/>
        <v>0.27960749999999995</v>
      </c>
      <c r="H40" s="76">
        <f t="shared" si="11"/>
        <v>1.1222999999999999</v>
      </c>
      <c r="I40" s="76">
        <f t="shared" si="11"/>
        <v>3.2508000000000002E-2</v>
      </c>
      <c r="J40" s="76">
        <f t="shared" si="11"/>
        <v>1.654425E-2</v>
      </c>
      <c r="K40" s="76">
        <f t="shared" si="11"/>
        <v>5.0310000000000007E-3</v>
      </c>
      <c r="L40" s="76">
        <f t="shared" si="11"/>
        <v>7.8367499999999993E-2</v>
      </c>
      <c r="M40" s="76">
        <f t="shared" si="11"/>
        <v>1.7028000000000001E-2</v>
      </c>
      <c r="N40" s="76">
        <f t="shared" si="11"/>
        <v>1654.425</v>
      </c>
      <c r="O40" s="76">
        <f t="shared" si="11"/>
        <v>42.860249999999994</v>
      </c>
      <c r="P40" s="76">
        <f t="shared" si="11"/>
        <v>0</v>
      </c>
      <c r="Q40" s="76">
        <f t="shared" si="12"/>
        <v>290.25</v>
      </c>
      <c r="R40" s="76">
        <f t="shared" si="13"/>
        <v>0</v>
      </c>
      <c r="S40" s="76">
        <f t="shared" si="13"/>
        <v>0.54373500000000008</v>
      </c>
      <c r="T40" s="76">
        <f t="shared" si="13"/>
        <v>0</v>
      </c>
      <c r="U40" s="76">
        <f t="shared" si="13"/>
        <v>0</v>
      </c>
      <c r="AB40" s="58"/>
      <c r="AC40" s="58"/>
      <c r="AD40" s="58"/>
      <c r="AE40" s="58"/>
      <c r="AF40" s="58"/>
      <c r="AG40" s="58"/>
      <c r="AH40" s="58"/>
      <c r="AI40" s="58"/>
    </row>
    <row r="41" spans="1:35" s="71" customFormat="1" ht="13" x14ac:dyDescent="0.35">
      <c r="A41" s="13" t="str">
        <f>M8</f>
        <v>16 ACRES</v>
      </c>
      <c r="B41" s="15">
        <v>250</v>
      </c>
      <c r="C41" s="76">
        <f t="shared" si="7"/>
        <v>88.719750000000005</v>
      </c>
      <c r="D41" s="76">
        <f t="shared" si="8"/>
        <v>17.023046399999998</v>
      </c>
      <c r="E41" s="76">
        <f t="shared" si="9"/>
        <v>4.0804312500000011</v>
      </c>
      <c r="F41" s="76">
        <f t="shared" si="10"/>
        <v>6.0795958499999996</v>
      </c>
      <c r="G41" s="76">
        <f t="shared" si="11"/>
        <v>0.27960749999999995</v>
      </c>
      <c r="H41" s="76">
        <f t="shared" si="11"/>
        <v>1.1222999999999999</v>
      </c>
      <c r="I41" s="76">
        <f t="shared" si="11"/>
        <v>3.2508000000000002E-2</v>
      </c>
      <c r="J41" s="76">
        <f t="shared" si="11"/>
        <v>1.654425E-2</v>
      </c>
      <c r="K41" s="76">
        <f t="shared" si="11"/>
        <v>5.0310000000000007E-3</v>
      </c>
      <c r="L41" s="76">
        <f t="shared" si="11"/>
        <v>7.8367499999999993E-2</v>
      </c>
      <c r="M41" s="76">
        <f t="shared" si="11"/>
        <v>1.7028000000000001E-2</v>
      </c>
      <c r="N41" s="76">
        <f t="shared" si="11"/>
        <v>1654.425</v>
      </c>
      <c r="O41" s="76">
        <f t="shared" si="11"/>
        <v>42.860249999999994</v>
      </c>
      <c r="P41" s="76">
        <f t="shared" si="11"/>
        <v>0</v>
      </c>
      <c r="Q41" s="76">
        <f t="shared" si="12"/>
        <v>290.25</v>
      </c>
      <c r="R41" s="76">
        <f t="shared" si="13"/>
        <v>0</v>
      </c>
      <c r="S41" s="76">
        <f t="shared" si="13"/>
        <v>0.54373500000000008</v>
      </c>
      <c r="T41" s="76">
        <f t="shared" si="13"/>
        <v>0</v>
      </c>
      <c r="U41" s="76">
        <f t="shared" si="13"/>
        <v>0</v>
      </c>
      <c r="AB41" s="58"/>
      <c r="AC41" s="58"/>
      <c r="AD41" s="58"/>
      <c r="AE41" s="58"/>
      <c r="AF41" s="58"/>
      <c r="AG41" s="58"/>
      <c r="AH41" s="58"/>
      <c r="AI41" s="58"/>
    </row>
    <row r="42" spans="1:35" s="71" customFormat="1" ht="13" x14ac:dyDescent="0.35">
      <c r="A42" s="13">
        <f>N8</f>
        <v>0</v>
      </c>
      <c r="B42" s="15"/>
      <c r="C42" s="76">
        <f t="shared" si="7"/>
        <v>0</v>
      </c>
      <c r="D42" s="76">
        <f t="shared" si="8"/>
        <v>0</v>
      </c>
      <c r="E42" s="76">
        <f t="shared" si="9"/>
        <v>0</v>
      </c>
      <c r="F42" s="76">
        <f t="shared" si="10"/>
        <v>0</v>
      </c>
      <c r="G42" s="76">
        <f t="shared" si="11"/>
        <v>0</v>
      </c>
      <c r="H42" s="76">
        <f t="shared" si="11"/>
        <v>0</v>
      </c>
      <c r="I42" s="76">
        <f t="shared" si="11"/>
        <v>0</v>
      </c>
      <c r="J42" s="76">
        <f t="shared" si="11"/>
        <v>0</v>
      </c>
      <c r="K42" s="76">
        <f t="shared" si="11"/>
        <v>0</v>
      </c>
      <c r="L42" s="76">
        <f t="shared" si="11"/>
        <v>0</v>
      </c>
      <c r="M42" s="76">
        <f t="shared" si="11"/>
        <v>0</v>
      </c>
      <c r="N42" s="76">
        <f t="shared" si="11"/>
        <v>0</v>
      </c>
      <c r="O42" s="76">
        <f t="shared" si="11"/>
        <v>0</v>
      </c>
      <c r="P42" s="76">
        <f t="shared" si="11"/>
        <v>0</v>
      </c>
      <c r="Q42" s="76">
        <f t="shared" si="12"/>
        <v>0</v>
      </c>
      <c r="R42" s="76">
        <f t="shared" si="13"/>
        <v>0</v>
      </c>
      <c r="S42" s="76">
        <f t="shared" si="13"/>
        <v>0</v>
      </c>
      <c r="T42" s="76">
        <f t="shared" si="13"/>
        <v>0</v>
      </c>
      <c r="U42" s="76">
        <f t="shared" si="13"/>
        <v>0</v>
      </c>
      <c r="AB42" s="58"/>
      <c r="AC42" s="58"/>
      <c r="AD42" s="58"/>
      <c r="AE42" s="58"/>
      <c r="AF42" s="58"/>
      <c r="AG42" s="58"/>
      <c r="AH42" s="58"/>
      <c r="AI42" s="58"/>
    </row>
    <row r="43" spans="1:35" s="71" customFormat="1" ht="13" x14ac:dyDescent="0.35">
      <c r="A43" s="13">
        <f>O8</f>
        <v>0</v>
      </c>
      <c r="B43" s="15"/>
      <c r="C43" s="76">
        <f t="shared" si="7"/>
        <v>0</v>
      </c>
      <c r="D43" s="76">
        <f t="shared" si="8"/>
        <v>0</v>
      </c>
      <c r="E43" s="76">
        <f t="shared" si="9"/>
        <v>0</v>
      </c>
      <c r="F43" s="76">
        <f t="shared" si="10"/>
        <v>0</v>
      </c>
      <c r="G43" s="76">
        <f t="shared" si="11"/>
        <v>0</v>
      </c>
      <c r="H43" s="76">
        <f t="shared" si="11"/>
        <v>0</v>
      </c>
      <c r="I43" s="76">
        <f t="shared" si="11"/>
        <v>0</v>
      </c>
      <c r="J43" s="76">
        <f t="shared" si="11"/>
        <v>0</v>
      </c>
      <c r="K43" s="76">
        <f t="shared" si="11"/>
        <v>0</v>
      </c>
      <c r="L43" s="76">
        <f t="shared" si="11"/>
        <v>0</v>
      </c>
      <c r="M43" s="76">
        <f t="shared" si="11"/>
        <v>0</v>
      </c>
      <c r="N43" s="76">
        <f t="shared" si="11"/>
        <v>0</v>
      </c>
      <c r="O43" s="76">
        <f t="shared" si="11"/>
        <v>0</v>
      </c>
      <c r="P43" s="76">
        <f t="shared" si="11"/>
        <v>0</v>
      </c>
      <c r="Q43" s="76">
        <f t="shared" si="12"/>
        <v>0</v>
      </c>
      <c r="R43" s="76">
        <f t="shared" si="13"/>
        <v>0</v>
      </c>
      <c r="S43" s="76">
        <f t="shared" si="13"/>
        <v>0</v>
      </c>
      <c r="T43" s="76">
        <f t="shared" si="13"/>
        <v>0</v>
      </c>
      <c r="U43" s="76">
        <f t="shared" si="13"/>
        <v>0</v>
      </c>
      <c r="AB43" s="58"/>
      <c r="AC43" s="58"/>
      <c r="AD43" s="58"/>
      <c r="AE43" s="58"/>
      <c r="AF43" s="58"/>
      <c r="AG43" s="58"/>
      <c r="AH43" s="58"/>
      <c r="AI43" s="58"/>
    </row>
    <row r="44" spans="1:35" s="71" customFormat="1" ht="13" x14ac:dyDescent="0.35">
      <c r="A44" s="13">
        <f>P8</f>
        <v>0</v>
      </c>
      <c r="B44" s="15"/>
      <c r="C44" s="76">
        <f t="shared" si="7"/>
        <v>0</v>
      </c>
      <c r="D44" s="76">
        <f t="shared" si="8"/>
        <v>0</v>
      </c>
      <c r="E44" s="76">
        <f t="shared" si="9"/>
        <v>0</v>
      </c>
      <c r="F44" s="76">
        <f t="shared" si="10"/>
        <v>0</v>
      </c>
      <c r="G44" s="76">
        <f t="shared" si="11"/>
        <v>0</v>
      </c>
      <c r="H44" s="76">
        <f t="shared" si="11"/>
        <v>0</v>
      </c>
      <c r="I44" s="76">
        <f t="shared" si="11"/>
        <v>0</v>
      </c>
      <c r="J44" s="76">
        <f t="shared" si="11"/>
        <v>0</v>
      </c>
      <c r="K44" s="76">
        <f t="shared" si="11"/>
        <v>0</v>
      </c>
      <c r="L44" s="76">
        <f t="shared" si="11"/>
        <v>0</v>
      </c>
      <c r="M44" s="76">
        <f t="shared" si="11"/>
        <v>0</v>
      </c>
      <c r="N44" s="76">
        <f t="shared" si="11"/>
        <v>0</v>
      </c>
      <c r="O44" s="76">
        <f t="shared" si="11"/>
        <v>0</v>
      </c>
      <c r="P44" s="76">
        <f t="shared" si="11"/>
        <v>0</v>
      </c>
      <c r="Q44" s="76">
        <f t="shared" si="12"/>
        <v>0</v>
      </c>
      <c r="R44" s="76">
        <f t="shared" si="13"/>
        <v>0</v>
      </c>
      <c r="S44" s="76">
        <f t="shared" si="13"/>
        <v>0</v>
      </c>
      <c r="T44" s="76">
        <f t="shared" si="13"/>
        <v>0</v>
      </c>
      <c r="U44" s="76">
        <f t="shared" si="13"/>
        <v>0</v>
      </c>
      <c r="AB44" s="58"/>
      <c r="AC44" s="58"/>
      <c r="AD44" s="58"/>
      <c r="AE44" s="58"/>
      <c r="AF44" s="58"/>
      <c r="AG44" s="58"/>
      <c r="AH44" s="58"/>
      <c r="AI44" s="58"/>
    </row>
    <row r="45" spans="1:35" s="71" customFormat="1" ht="13" x14ac:dyDescent="0.35">
      <c r="A45" s="13">
        <f>Q8</f>
        <v>0</v>
      </c>
      <c r="B45" s="15"/>
      <c r="C45" s="76">
        <f t="shared" si="7"/>
        <v>0</v>
      </c>
      <c r="D45" s="76">
        <f t="shared" si="8"/>
        <v>0</v>
      </c>
      <c r="E45" s="76">
        <f t="shared" si="9"/>
        <v>0</v>
      </c>
      <c r="F45" s="76">
        <f t="shared" si="10"/>
        <v>0</v>
      </c>
      <c r="G45" s="76">
        <f t="shared" si="11"/>
        <v>0</v>
      </c>
      <c r="H45" s="76">
        <f t="shared" si="11"/>
        <v>0</v>
      </c>
      <c r="I45" s="76">
        <f t="shared" si="11"/>
        <v>0</v>
      </c>
      <c r="J45" s="76">
        <f t="shared" si="11"/>
        <v>0</v>
      </c>
      <c r="K45" s="76">
        <f t="shared" si="11"/>
        <v>0</v>
      </c>
      <c r="L45" s="76">
        <f t="shared" si="11"/>
        <v>0</v>
      </c>
      <c r="M45" s="76">
        <f t="shared" si="11"/>
        <v>0</v>
      </c>
      <c r="N45" s="76">
        <f t="shared" si="11"/>
        <v>0</v>
      </c>
      <c r="O45" s="76">
        <f t="shared" si="11"/>
        <v>0</v>
      </c>
      <c r="P45" s="76">
        <f t="shared" si="11"/>
        <v>0</v>
      </c>
      <c r="Q45" s="76">
        <f t="shared" si="12"/>
        <v>0</v>
      </c>
      <c r="R45" s="76">
        <f t="shared" si="13"/>
        <v>0</v>
      </c>
      <c r="S45" s="76">
        <f t="shared" si="13"/>
        <v>0</v>
      </c>
      <c r="T45" s="76">
        <f t="shared" si="13"/>
        <v>0</v>
      </c>
      <c r="U45" s="76">
        <f t="shared" si="13"/>
        <v>0</v>
      </c>
      <c r="AB45" s="58"/>
      <c r="AC45" s="58"/>
      <c r="AD45" s="58"/>
      <c r="AE45" s="58"/>
      <c r="AF45" s="58"/>
      <c r="AG45" s="58"/>
      <c r="AH45" s="58"/>
      <c r="AI45" s="58"/>
    </row>
    <row r="46" spans="1:35" s="71" customFormat="1" ht="13" x14ac:dyDescent="0.35">
      <c r="A46" s="13">
        <f>R8</f>
        <v>0</v>
      </c>
      <c r="B46" s="15"/>
      <c r="C46" s="76">
        <f t="shared" si="7"/>
        <v>0</v>
      </c>
      <c r="D46" s="76">
        <f t="shared" si="8"/>
        <v>0</v>
      </c>
      <c r="E46" s="76">
        <f t="shared" si="9"/>
        <v>0</v>
      </c>
      <c r="F46" s="76">
        <f t="shared" si="10"/>
        <v>0</v>
      </c>
      <c r="G46" s="76">
        <f t="shared" si="11"/>
        <v>0</v>
      </c>
      <c r="H46" s="76">
        <f t="shared" si="11"/>
        <v>0</v>
      </c>
      <c r="I46" s="76">
        <f t="shared" si="11"/>
        <v>0</v>
      </c>
      <c r="J46" s="76">
        <f t="shared" si="11"/>
        <v>0</v>
      </c>
      <c r="K46" s="76">
        <f t="shared" si="11"/>
        <v>0</v>
      </c>
      <c r="L46" s="76">
        <f t="shared" si="11"/>
        <v>0</v>
      </c>
      <c r="M46" s="76">
        <f t="shared" si="11"/>
        <v>0</v>
      </c>
      <c r="N46" s="76">
        <f t="shared" si="11"/>
        <v>0</v>
      </c>
      <c r="O46" s="76">
        <f t="shared" si="11"/>
        <v>0</v>
      </c>
      <c r="P46" s="76">
        <f t="shared" si="11"/>
        <v>0</v>
      </c>
      <c r="Q46" s="76">
        <f t="shared" si="12"/>
        <v>0</v>
      </c>
      <c r="R46" s="76">
        <f t="shared" si="13"/>
        <v>0</v>
      </c>
      <c r="S46" s="76">
        <f t="shared" si="13"/>
        <v>0</v>
      </c>
      <c r="T46" s="76">
        <f t="shared" si="13"/>
        <v>0</v>
      </c>
      <c r="U46" s="76">
        <f t="shared" si="13"/>
        <v>0</v>
      </c>
      <c r="AB46" s="58"/>
      <c r="AC46" s="58"/>
      <c r="AD46" s="58"/>
      <c r="AE46" s="58"/>
      <c r="AF46" s="58"/>
      <c r="AG46" s="58"/>
      <c r="AH46" s="58"/>
      <c r="AI46" s="58"/>
    </row>
    <row r="47" spans="1:35" s="71" customFormat="1" ht="13" x14ac:dyDescent="0.35">
      <c r="A47" s="13">
        <f>S8</f>
        <v>0</v>
      </c>
      <c r="B47" s="15"/>
      <c r="C47" s="76">
        <f t="shared" si="7"/>
        <v>0</v>
      </c>
      <c r="D47" s="76">
        <f t="shared" si="8"/>
        <v>0</v>
      </c>
      <c r="E47" s="76">
        <f t="shared" si="9"/>
        <v>0</v>
      </c>
      <c r="F47" s="76">
        <f t="shared" si="10"/>
        <v>0</v>
      </c>
      <c r="G47" s="76">
        <f t="shared" ref="G47:P50" si="14">IF(G$27="%w/w SAR",((G$28*10)*$B47),IF(G$27="%w/w DM",(((G$28*10)*($B$28/100))*$B47),IF(G$27="kg/t SAR",(G$28*$B47),IF(G$27="kg/t DM",((G$28*($B$28/100))*$B47),IF(G$27="mg/kg SAR",((G$28*0.001)*$B47),IF(G$27="mg/kg DM",(((G$28*0.001)*($B$28/100))*$B47),0))))))</f>
        <v>0</v>
      </c>
      <c r="H47" s="76">
        <f t="shared" si="14"/>
        <v>0</v>
      </c>
      <c r="I47" s="76">
        <f t="shared" si="14"/>
        <v>0</v>
      </c>
      <c r="J47" s="76">
        <f t="shared" si="14"/>
        <v>0</v>
      </c>
      <c r="K47" s="76">
        <f t="shared" si="14"/>
        <v>0</v>
      </c>
      <c r="L47" s="76">
        <f t="shared" si="14"/>
        <v>0</v>
      </c>
      <c r="M47" s="76">
        <f t="shared" si="14"/>
        <v>0</v>
      </c>
      <c r="N47" s="76">
        <f t="shared" si="14"/>
        <v>0</v>
      </c>
      <c r="O47" s="76">
        <f t="shared" si="14"/>
        <v>0</v>
      </c>
      <c r="P47" s="76">
        <f t="shared" si="14"/>
        <v>0</v>
      </c>
      <c r="Q47" s="76">
        <f t="shared" si="12"/>
        <v>0</v>
      </c>
      <c r="R47" s="76">
        <f t="shared" si="13"/>
        <v>0</v>
      </c>
      <c r="S47" s="76">
        <f t="shared" si="13"/>
        <v>0</v>
      </c>
      <c r="T47" s="76">
        <f t="shared" si="13"/>
        <v>0</v>
      </c>
      <c r="U47" s="76">
        <f t="shared" si="13"/>
        <v>0</v>
      </c>
      <c r="AB47" s="58"/>
      <c r="AC47" s="58"/>
      <c r="AD47" s="58"/>
      <c r="AE47" s="58"/>
      <c r="AF47" s="58"/>
      <c r="AG47" s="58"/>
      <c r="AH47" s="58"/>
      <c r="AI47" s="58"/>
    </row>
    <row r="48" spans="1:35" s="71" customFormat="1" ht="13" x14ac:dyDescent="0.35">
      <c r="A48" s="13">
        <f>T8</f>
        <v>0</v>
      </c>
      <c r="B48" s="15"/>
      <c r="C48" s="76">
        <f t="shared" si="7"/>
        <v>0</v>
      </c>
      <c r="D48" s="76">
        <f t="shared" si="8"/>
        <v>0</v>
      </c>
      <c r="E48" s="76">
        <f t="shared" si="9"/>
        <v>0</v>
      </c>
      <c r="F48" s="76">
        <f t="shared" si="10"/>
        <v>0</v>
      </c>
      <c r="G48" s="76">
        <f t="shared" si="14"/>
        <v>0</v>
      </c>
      <c r="H48" s="76">
        <f t="shared" si="14"/>
        <v>0</v>
      </c>
      <c r="I48" s="76">
        <f t="shared" si="14"/>
        <v>0</v>
      </c>
      <c r="J48" s="76">
        <f t="shared" si="14"/>
        <v>0</v>
      </c>
      <c r="K48" s="76">
        <f t="shared" si="14"/>
        <v>0</v>
      </c>
      <c r="L48" s="76">
        <f t="shared" si="14"/>
        <v>0</v>
      </c>
      <c r="M48" s="76">
        <f t="shared" si="14"/>
        <v>0</v>
      </c>
      <c r="N48" s="76">
        <f t="shared" si="14"/>
        <v>0</v>
      </c>
      <c r="O48" s="76">
        <f t="shared" si="14"/>
        <v>0</v>
      </c>
      <c r="P48" s="76">
        <f t="shared" si="14"/>
        <v>0</v>
      </c>
      <c r="Q48" s="76">
        <f t="shared" si="12"/>
        <v>0</v>
      </c>
      <c r="R48" s="76">
        <f t="shared" si="13"/>
        <v>0</v>
      </c>
      <c r="S48" s="76">
        <f t="shared" si="13"/>
        <v>0</v>
      </c>
      <c r="T48" s="76">
        <f t="shared" si="13"/>
        <v>0</v>
      </c>
      <c r="U48" s="76">
        <f t="shared" si="13"/>
        <v>0</v>
      </c>
      <c r="AB48" s="58"/>
      <c r="AC48" s="58"/>
      <c r="AD48" s="58"/>
      <c r="AE48" s="58"/>
      <c r="AF48" s="58"/>
      <c r="AG48" s="58"/>
      <c r="AH48" s="58"/>
      <c r="AI48" s="58"/>
    </row>
    <row r="49" spans="1:35" s="71" customFormat="1" ht="13" x14ac:dyDescent="0.35">
      <c r="A49" s="13">
        <f>U8</f>
        <v>0</v>
      </c>
      <c r="B49" s="15"/>
      <c r="C49" s="76">
        <f t="shared" si="7"/>
        <v>0</v>
      </c>
      <c r="D49" s="76">
        <f t="shared" si="8"/>
        <v>0</v>
      </c>
      <c r="E49" s="76">
        <f t="shared" si="9"/>
        <v>0</v>
      </c>
      <c r="F49" s="76">
        <f t="shared" si="10"/>
        <v>0</v>
      </c>
      <c r="G49" s="76">
        <f t="shared" si="14"/>
        <v>0</v>
      </c>
      <c r="H49" s="76">
        <f t="shared" si="14"/>
        <v>0</v>
      </c>
      <c r="I49" s="76">
        <f t="shared" si="14"/>
        <v>0</v>
      </c>
      <c r="J49" s="76">
        <f t="shared" si="14"/>
        <v>0</v>
      </c>
      <c r="K49" s="76">
        <f t="shared" si="14"/>
        <v>0</v>
      </c>
      <c r="L49" s="76">
        <f t="shared" si="14"/>
        <v>0</v>
      </c>
      <c r="M49" s="76">
        <f t="shared" si="14"/>
        <v>0</v>
      </c>
      <c r="N49" s="76">
        <f t="shared" si="14"/>
        <v>0</v>
      </c>
      <c r="O49" s="76">
        <f t="shared" si="14"/>
        <v>0</v>
      </c>
      <c r="P49" s="76">
        <f t="shared" si="14"/>
        <v>0</v>
      </c>
      <c r="Q49" s="76">
        <f t="shared" si="12"/>
        <v>0</v>
      </c>
      <c r="R49" s="76">
        <f t="shared" si="13"/>
        <v>0</v>
      </c>
      <c r="S49" s="76">
        <f t="shared" si="13"/>
        <v>0</v>
      </c>
      <c r="T49" s="76">
        <f t="shared" si="13"/>
        <v>0</v>
      </c>
      <c r="U49" s="76">
        <f t="shared" si="13"/>
        <v>0</v>
      </c>
      <c r="AB49" s="58"/>
      <c r="AC49" s="58"/>
      <c r="AD49" s="58"/>
      <c r="AE49" s="58"/>
      <c r="AF49" s="58"/>
      <c r="AG49" s="58"/>
      <c r="AH49" s="58"/>
      <c r="AI49" s="58"/>
    </row>
    <row r="50" spans="1:35" s="71" customFormat="1" ht="13.5" thickBot="1" x14ac:dyDescent="0.4">
      <c r="A50" s="14">
        <f>V8</f>
        <v>0</v>
      </c>
      <c r="B50" s="15"/>
      <c r="C50" s="97">
        <f t="shared" si="7"/>
        <v>0</v>
      </c>
      <c r="D50" s="97">
        <f t="shared" si="8"/>
        <v>0</v>
      </c>
      <c r="E50" s="97">
        <f t="shared" si="9"/>
        <v>0</v>
      </c>
      <c r="F50" s="97">
        <f t="shared" si="10"/>
        <v>0</v>
      </c>
      <c r="G50" s="97">
        <f t="shared" si="14"/>
        <v>0</v>
      </c>
      <c r="H50" s="97">
        <f t="shared" si="14"/>
        <v>0</v>
      </c>
      <c r="I50" s="97">
        <f t="shared" si="14"/>
        <v>0</v>
      </c>
      <c r="J50" s="97">
        <f t="shared" si="14"/>
        <v>0</v>
      </c>
      <c r="K50" s="97">
        <f t="shared" si="14"/>
        <v>0</v>
      </c>
      <c r="L50" s="97">
        <f t="shared" si="14"/>
        <v>0</v>
      </c>
      <c r="M50" s="97">
        <f t="shared" si="14"/>
        <v>0</v>
      </c>
      <c r="N50" s="97">
        <f t="shared" si="14"/>
        <v>0</v>
      </c>
      <c r="O50" s="97">
        <f t="shared" si="14"/>
        <v>0</v>
      </c>
      <c r="P50" s="97">
        <f t="shared" si="14"/>
        <v>0</v>
      </c>
      <c r="Q50" s="97">
        <f t="shared" si="12"/>
        <v>0</v>
      </c>
      <c r="R50" s="97">
        <f t="shared" si="13"/>
        <v>0</v>
      </c>
      <c r="S50" s="97">
        <f t="shared" si="13"/>
        <v>0</v>
      </c>
      <c r="T50" s="97">
        <f t="shared" si="13"/>
        <v>0</v>
      </c>
      <c r="U50" s="97">
        <f t="shared" si="13"/>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v>
      </c>
      <c r="C57" s="8" t="str">
        <f t="shared" ref="C57:U57" si="15">D8</f>
        <v>B</v>
      </c>
      <c r="D57" s="8" t="str">
        <f t="shared" si="15"/>
        <v>C</v>
      </c>
      <c r="E57" s="8" t="str">
        <f t="shared" si="15"/>
        <v>D</v>
      </c>
      <c r="F57" s="8" t="str">
        <f t="shared" si="15"/>
        <v>E</v>
      </c>
      <c r="G57" s="8" t="str">
        <f t="shared" si="15"/>
        <v>17 ACRES</v>
      </c>
      <c r="H57" s="8" t="str">
        <f t="shared" si="15"/>
        <v>TOP PENTWYN</v>
      </c>
      <c r="I57" s="8" t="str">
        <f t="shared" si="15"/>
        <v>BOTTOM PENTWYN</v>
      </c>
      <c r="J57" s="8" t="str">
        <f t="shared" si="15"/>
        <v>LODGE</v>
      </c>
      <c r="K57" s="8" t="str">
        <f t="shared" si="15"/>
        <v>PENTWYN CORNER</v>
      </c>
      <c r="L57" s="8" t="str">
        <f t="shared" si="15"/>
        <v>16 ACRES</v>
      </c>
      <c r="M57" s="8">
        <f t="shared" si="15"/>
        <v>0</v>
      </c>
      <c r="N57" s="8">
        <f t="shared" si="15"/>
        <v>0</v>
      </c>
      <c r="O57" s="8">
        <f t="shared" si="15"/>
        <v>0</v>
      </c>
      <c r="P57" s="8">
        <f t="shared" si="15"/>
        <v>0</v>
      </c>
      <c r="Q57" s="8">
        <f t="shared" si="15"/>
        <v>0</v>
      </c>
      <c r="R57" s="8">
        <f t="shared" si="15"/>
        <v>0</v>
      </c>
      <c r="S57" s="8">
        <f t="shared" si="15"/>
        <v>0</v>
      </c>
      <c r="T57" s="8">
        <f t="shared" si="15"/>
        <v>0</v>
      </c>
      <c r="U57" s="8">
        <f t="shared" si="15"/>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f>VLOOKUP(L$14,Table245811[],5,FALSE)</f>
        <v>6.2</v>
      </c>
      <c r="L59" s="75">
        <f>VLOOKUP(M$14,Table245811[],5,FALSE)</f>
        <v>6.2</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6.9</v>
      </c>
      <c r="C60" s="75">
        <f t="shared" ref="C60:U60" si="16">D10</f>
        <v>6.9</v>
      </c>
      <c r="D60" s="75">
        <f t="shared" si="16"/>
        <v>6.8</v>
      </c>
      <c r="E60" s="75">
        <f t="shared" si="16"/>
        <v>6.9</v>
      </c>
      <c r="F60" s="75">
        <f t="shared" si="16"/>
        <v>6.7</v>
      </c>
      <c r="G60" s="75">
        <f t="shared" si="16"/>
        <v>6.5</v>
      </c>
      <c r="H60" s="75">
        <f t="shared" si="16"/>
        <v>6.6</v>
      </c>
      <c r="I60" s="75">
        <f t="shared" si="16"/>
        <v>6.9</v>
      </c>
      <c r="J60" s="75">
        <f t="shared" si="16"/>
        <v>6.6</v>
      </c>
      <c r="K60" s="75">
        <f t="shared" si="16"/>
        <v>6.4</v>
      </c>
      <c r="L60" s="75">
        <f t="shared" si="16"/>
        <v>6.5</v>
      </c>
      <c r="M60" s="75">
        <f t="shared" si="16"/>
        <v>0</v>
      </c>
      <c r="N60" s="75">
        <f t="shared" si="16"/>
        <v>0</v>
      </c>
      <c r="O60" s="75">
        <f t="shared" si="16"/>
        <v>0</v>
      </c>
      <c r="P60" s="75">
        <f t="shared" si="16"/>
        <v>0</v>
      </c>
      <c r="Q60" s="75">
        <f t="shared" si="16"/>
        <v>0</v>
      </c>
      <c r="R60" s="75">
        <f t="shared" si="16"/>
        <v>0</v>
      </c>
      <c r="S60" s="75">
        <f t="shared" si="16"/>
        <v>0</v>
      </c>
      <c r="T60" s="75">
        <f t="shared" si="16"/>
        <v>0</v>
      </c>
      <c r="U60" s="75">
        <f t="shared" si="16"/>
        <v>0</v>
      </c>
    </row>
    <row r="61" spans="1:35" s="19" customFormat="1" ht="13" x14ac:dyDescent="0.3">
      <c r="A61" s="110" t="s">
        <v>133</v>
      </c>
      <c r="B61" s="75">
        <f t="shared" ref="B61:U61" si="17">VLOOKUP(B58,$AD9:$AE18,2,FALSE)</f>
        <v>6</v>
      </c>
      <c r="C61" s="75">
        <f t="shared" si="17"/>
        <v>6</v>
      </c>
      <c r="D61" s="75">
        <f t="shared" si="17"/>
        <v>6</v>
      </c>
      <c r="E61" s="75">
        <f t="shared" si="17"/>
        <v>6</v>
      </c>
      <c r="F61" s="75">
        <f t="shared" si="17"/>
        <v>6</v>
      </c>
      <c r="G61" s="75">
        <f t="shared" si="17"/>
        <v>6</v>
      </c>
      <c r="H61" s="75">
        <f t="shared" si="17"/>
        <v>6</v>
      </c>
      <c r="I61" s="75">
        <f t="shared" si="17"/>
        <v>6</v>
      </c>
      <c r="J61" s="75">
        <f t="shared" si="17"/>
        <v>6</v>
      </c>
      <c r="K61" s="75">
        <f t="shared" si="17"/>
        <v>6</v>
      </c>
      <c r="L61" s="75">
        <f t="shared" si="17"/>
        <v>6</v>
      </c>
      <c r="M61" s="75" t="e">
        <f t="shared" si="17"/>
        <v>#N/A</v>
      </c>
      <c r="N61" s="75" t="e">
        <f t="shared" si="17"/>
        <v>#N/A</v>
      </c>
      <c r="O61" s="75" t="e">
        <f t="shared" si="17"/>
        <v>#N/A</v>
      </c>
      <c r="P61" s="75" t="e">
        <f t="shared" si="17"/>
        <v>#N/A</v>
      </c>
      <c r="Q61" s="75" t="e">
        <f t="shared" si="17"/>
        <v>#N/A</v>
      </c>
      <c r="R61" s="75" t="e">
        <f t="shared" si="17"/>
        <v>#N/A</v>
      </c>
      <c r="S61" s="75" t="e">
        <f t="shared" si="17"/>
        <v>#N/A</v>
      </c>
      <c r="T61" s="75" t="e">
        <f t="shared" si="17"/>
        <v>#N/A</v>
      </c>
      <c r="U61" s="75" t="e">
        <f t="shared" si="17"/>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8">$E55*(C62/100)</f>
        <v>0</v>
      </c>
      <c r="D63" s="76">
        <f t="shared" si="18"/>
        <v>0</v>
      </c>
      <c r="E63" s="76">
        <f t="shared" si="18"/>
        <v>0</v>
      </c>
      <c r="F63" s="76">
        <f>$E55*(F62/100)</f>
        <v>0</v>
      </c>
      <c r="G63" s="76">
        <f t="shared" si="18"/>
        <v>0</v>
      </c>
      <c r="H63" s="76">
        <f t="shared" si="18"/>
        <v>0</v>
      </c>
      <c r="I63" s="76">
        <f t="shared" si="18"/>
        <v>0</v>
      </c>
      <c r="J63" s="76">
        <f t="shared" si="18"/>
        <v>0</v>
      </c>
      <c r="K63" s="76">
        <f t="shared" si="18"/>
        <v>0</v>
      </c>
      <c r="L63" s="76">
        <f t="shared" si="18"/>
        <v>0</v>
      </c>
      <c r="M63" s="76">
        <f t="shared" si="18"/>
        <v>0</v>
      </c>
      <c r="N63" s="76">
        <f t="shared" si="18"/>
        <v>0</v>
      </c>
      <c r="O63" s="76">
        <f t="shared" si="18"/>
        <v>0</v>
      </c>
      <c r="P63" s="76">
        <f t="shared" si="18"/>
        <v>0</v>
      </c>
      <c r="Q63" s="76">
        <f t="shared" si="18"/>
        <v>0</v>
      </c>
      <c r="R63" s="76">
        <f t="shared" si="18"/>
        <v>0</v>
      </c>
      <c r="S63" s="76">
        <f t="shared" si="18"/>
        <v>0</v>
      </c>
      <c r="T63" s="76">
        <f t="shared" si="18"/>
        <v>0</v>
      </c>
      <c r="U63" s="76">
        <f t="shared" si="18"/>
        <v>0</v>
      </c>
    </row>
    <row r="64" spans="1:35" s="19" customFormat="1" ht="52" x14ac:dyDescent="0.3">
      <c r="A64" s="111" t="s">
        <v>156</v>
      </c>
      <c r="B64" s="76">
        <f>(B59-B60)*B61</f>
        <v>-4.2000000000000011</v>
      </c>
      <c r="C64" s="76">
        <f t="shared" ref="C64:U64" si="19">(C59-C60)*C61</f>
        <v>-4.2000000000000011</v>
      </c>
      <c r="D64" s="76">
        <f t="shared" si="19"/>
        <v>-3.5999999999999979</v>
      </c>
      <c r="E64" s="76">
        <f t="shared" si="19"/>
        <v>-4.2000000000000011</v>
      </c>
      <c r="F64" s="76">
        <f t="shared" si="19"/>
        <v>-3</v>
      </c>
      <c r="G64" s="76">
        <f t="shared" si="19"/>
        <v>-1.7999999999999989</v>
      </c>
      <c r="H64" s="76">
        <f t="shared" si="19"/>
        <v>-2.3999999999999968</v>
      </c>
      <c r="I64" s="76">
        <f t="shared" si="19"/>
        <v>-4.2000000000000011</v>
      </c>
      <c r="J64" s="76">
        <f t="shared" si="19"/>
        <v>-2.3999999999999968</v>
      </c>
      <c r="K64" s="76">
        <f t="shared" si="19"/>
        <v>-1.2000000000000011</v>
      </c>
      <c r="L64" s="76">
        <f t="shared" si="19"/>
        <v>-1.7999999999999989</v>
      </c>
      <c r="M64" s="76" t="e">
        <f t="shared" si="19"/>
        <v>#N/A</v>
      </c>
      <c r="N64" s="76" t="e">
        <f t="shared" si="19"/>
        <v>#N/A</v>
      </c>
      <c r="O64" s="76" t="e">
        <f t="shared" si="19"/>
        <v>#N/A</v>
      </c>
      <c r="P64" s="76" t="e">
        <f t="shared" si="19"/>
        <v>#N/A</v>
      </c>
      <c r="Q64" s="76" t="e">
        <f t="shared" si="19"/>
        <v>#N/A</v>
      </c>
      <c r="R64" s="76" t="e">
        <f t="shared" si="19"/>
        <v>#N/A</v>
      </c>
      <c r="S64" s="76" t="e">
        <f t="shared" si="19"/>
        <v>#N/A</v>
      </c>
      <c r="T64" s="76" t="e">
        <f t="shared" si="19"/>
        <v>#N/A</v>
      </c>
      <c r="U64" s="76" t="e">
        <f t="shared" si="19"/>
        <v>#N/A</v>
      </c>
    </row>
    <row r="65" spans="1:21" s="19" customFormat="1" ht="52" x14ac:dyDescent="0.3">
      <c r="A65" s="111" t="s">
        <v>157</v>
      </c>
      <c r="B65" s="76">
        <f>B63-B64</f>
        <v>4.2000000000000011</v>
      </c>
      <c r="C65" s="76">
        <f t="shared" ref="C65:U65" si="20">C63-C64</f>
        <v>4.2000000000000011</v>
      </c>
      <c r="D65" s="76">
        <f t="shared" si="20"/>
        <v>3.5999999999999979</v>
      </c>
      <c r="E65" s="76">
        <f t="shared" si="20"/>
        <v>4.2000000000000011</v>
      </c>
      <c r="F65" s="76">
        <f t="shared" si="20"/>
        <v>3</v>
      </c>
      <c r="G65" s="76">
        <f t="shared" si="20"/>
        <v>1.7999999999999989</v>
      </c>
      <c r="H65" s="76">
        <f t="shared" si="20"/>
        <v>2.3999999999999968</v>
      </c>
      <c r="I65" s="76">
        <f t="shared" si="20"/>
        <v>4.2000000000000011</v>
      </c>
      <c r="J65" s="76">
        <f t="shared" si="20"/>
        <v>2.3999999999999968</v>
      </c>
      <c r="K65" s="76">
        <f t="shared" si="20"/>
        <v>1.2000000000000011</v>
      </c>
      <c r="L65" s="76">
        <f t="shared" si="20"/>
        <v>1.7999999999999989</v>
      </c>
      <c r="M65" s="76" t="e">
        <f t="shared" si="20"/>
        <v>#N/A</v>
      </c>
      <c r="N65" s="76" t="e">
        <f t="shared" si="20"/>
        <v>#N/A</v>
      </c>
      <c r="O65" s="76" t="e">
        <f t="shared" si="20"/>
        <v>#N/A</v>
      </c>
      <c r="P65" s="76" t="e">
        <f t="shared" si="20"/>
        <v>#N/A</v>
      </c>
      <c r="Q65" s="76" t="e">
        <f t="shared" si="20"/>
        <v>#N/A</v>
      </c>
      <c r="R65" s="76" t="e">
        <f t="shared" si="20"/>
        <v>#N/A</v>
      </c>
      <c r="S65" s="76" t="e">
        <f t="shared" si="20"/>
        <v>#N/A</v>
      </c>
      <c r="T65" s="76" t="e">
        <f t="shared" si="20"/>
        <v>#N/A</v>
      </c>
      <c r="U65" s="76" t="e">
        <f t="shared" si="20"/>
        <v>#N/A</v>
      </c>
    </row>
    <row r="66" spans="1:21" s="19" customFormat="1" ht="26" x14ac:dyDescent="0.3">
      <c r="A66" s="111" t="s">
        <v>148</v>
      </c>
      <c r="B66" s="77" t="str">
        <f>IF(B64&lt;=B63,"OVER","UNDER")</f>
        <v>OVER</v>
      </c>
      <c r="C66" s="77" t="str">
        <f t="shared" ref="C66:U66" si="21">IF(C64&lt;=C63,"OVER","UNDER")</f>
        <v>OVER</v>
      </c>
      <c r="D66" s="77" t="str">
        <f t="shared" si="21"/>
        <v>OVER</v>
      </c>
      <c r="E66" s="77" t="str">
        <f t="shared" si="21"/>
        <v>OVER</v>
      </c>
      <c r="F66" s="77" t="str">
        <f t="shared" si="21"/>
        <v>OVER</v>
      </c>
      <c r="G66" s="77" t="str">
        <f t="shared" si="21"/>
        <v>OVER</v>
      </c>
      <c r="H66" s="77" t="str">
        <f t="shared" si="21"/>
        <v>OVER</v>
      </c>
      <c r="I66" s="77" t="str">
        <f t="shared" si="21"/>
        <v>OVER</v>
      </c>
      <c r="J66" s="77" t="str">
        <f t="shared" si="21"/>
        <v>OVER</v>
      </c>
      <c r="K66" s="77" t="str">
        <f t="shared" si="21"/>
        <v>OVER</v>
      </c>
      <c r="L66" s="77" t="str">
        <f t="shared" si="21"/>
        <v>OVER</v>
      </c>
      <c r="M66" s="77" t="e">
        <f t="shared" si="21"/>
        <v>#N/A</v>
      </c>
      <c r="N66" s="77" t="e">
        <f t="shared" si="21"/>
        <v>#N/A</v>
      </c>
      <c r="O66" s="77" t="e">
        <f t="shared" si="21"/>
        <v>#N/A</v>
      </c>
      <c r="P66" s="77" t="e">
        <f t="shared" si="21"/>
        <v>#N/A</v>
      </c>
      <c r="Q66" s="77" t="e">
        <f t="shared" si="21"/>
        <v>#N/A</v>
      </c>
      <c r="R66" s="77" t="e">
        <f t="shared" si="21"/>
        <v>#N/A</v>
      </c>
      <c r="S66" s="77" t="e">
        <f t="shared" si="21"/>
        <v>#N/A</v>
      </c>
      <c r="T66" s="77" t="e">
        <f t="shared" si="21"/>
        <v>#N/A</v>
      </c>
      <c r="U66" s="77" t="e">
        <f t="shared" si="21"/>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'DCWW Bryngwyn'!C1:D1</f>
        <v>PAN-021080</v>
      </c>
      <c r="D1" s="143"/>
      <c r="E1" s="92" t="s">
        <v>45</v>
      </c>
      <c r="F1" s="38">
        <f>'DCWW Bryngwyn'!F1</f>
        <v>42.51</v>
      </c>
      <c r="G1" s="125" t="s">
        <v>43</v>
      </c>
      <c r="H1" s="126"/>
      <c r="I1" s="117">
        <v>7.1</v>
      </c>
      <c r="J1" s="129" t="s">
        <v>153</v>
      </c>
      <c r="K1" s="129"/>
      <c r="L1" s="96">
        <v>332</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'DCWW Bryngwyn'!C2:D2</f>
        <v>EPR/GP3792SK</v>
      </c>
      <c r="D2" s="145"/>
      <c r="E2" s="92" t="s">
        <v>109</v>
      </c>
      <c r="F2" s="118" t="s">
        <v>176</v>
      </c>
      <c r="G2" s="127" t="s">
        <v>110</v>
      </c>
      <c r="H2" s="128"/>
      <c r="I2" s="117"/>
      <c r="J2" s="129" t="s">
        <v>158</v>
      </c>
      <c r="K2" s="129"/>
      <c r="L2" s="96">
        <v>0.77600000000000002</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'DCWW Bryngwyn'!C3:D3</f>
        <v>Byproduct Recovery LIMITED</v>
      </c>
      <c r="D3" s="145"/>
      <c r="E3" s="92" t="s">
        <v>108</v>
      </c>
      <c r="F3" s="30" t="s">
        <v>78</v>
      </c>
      <c r="G3" s="129" t="s">
        <v>159</v>
      </c>
      <c r="H3" s="129"/>
      <c r="I3" s="117"/>
      <c r="J3" s="125" t="s">
        <v>154</v>
      </c>
      <c r="K3" s="126"/>
      <c r="L3" s="96">
        <f>(L1/(L2*10000))*100</f>
        <v>4.2783505154639174</v>
      </c>
      <c r="AB3" s="29" t="s">
        <v>57</v>
      </c>
      <c r="AC3" s="17"/>
      <c r="AD3" s="29" t="s">
        <v>71</v>
      </c>
      <c r="AE3" s="17"/>
      <c r="AF3" s="17"/>
      <c r="AG3" s="43" t="s">
        <v>77</v>
      </c>
      <c r="AH3" s="18"/>
      <c r="AI3" s="47" t="s">
        <v>113</v>
      </c>
      <c r="AJ3" s="48">
        <v>1.7</v>
      </c>
      <c r="AK3" s="49">
        <v>6</v>
      </c>
      <c r="AL3" s="50">
        <v>1</v>
      </c>
      <c r="AM3" s="11">
        <v>6.2</v>
      </c>
      <c r="AN3" s="11" t="s">
        <v>112</v>
      </c>
    </row>
    <row r="4" spans="1:41" ht="25" x14ac:dyDescent="0.25">
      <c r="A4" s="129" t="s">
        <v>0</v>
      </c>
      <c r="B4" s="129"/>
      <c r="C4" s="142" t="str">
        <f>'DCWW Bryngwyn'!C4:D4</f>
        <v>Pentwyn Farm, Brecon, Powys, LD3 0SW</v>
      </c>
      <c r="D4" s="143"/>
      <c r="E4" s="93" t="s">
        <v>1</v>
      </c>
      <c r="F4" s="119" t="s">
        <v>177</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'DCWW Bryngwyn'!C5:D5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t="str">
        <f>'DCWW Bryngwyn'!C8</f>
        <v>A</v>
      </c>
      <c r="D8" s="59" t="str">
        <f>'DCWW Bryngwyn'!D8</f>
        <v>B</v>
      </c>
      <c r="E8" s="59" t="str">
        <f>'DCWW Bryngwyn'!E8</f>
        <v>C</v>
      </c>
      <c r="F8" s="59" t="str">
        <f>'DCWW Bryngwyn'!F8</f>
        <v>D</v>
      </c>
      <c r="G8" s="59" t="str">
        <f>'DCWW Bryngwyn'!G8</f>
        <v>E</v>
      </c>
      <c r="H8" s="59" t="str">
        <f>'DCWW Bryngwyn'!H8</f>
        <v>17 ACRES</v>
      </c>
      <c r="I8" s="59" t="str">
        <f>'DCWW Bryngwyn'!I8</f>
        <v>TOP PENTWYN</v>
      </c>
      <c r="J8" s="59" t="str">
        <f>'DCWW Bryngwyn'!J8</f>
        <v>BOTTOM PENTWYN</v>
      </c>
      <c r="K8" s="59" t="str">
        <f>'DCWW Bryngwyn'!K8</f>
        <v>LODGE</v>
      </c>
      <c r="L8" s="59" t="str">
        <f>'DCWW Bryngwyn'!L8</f>
        <v>PENTWYN CORNER</v>
      </c>
      <c r="M8" s="59" t="str">
        <f>'DCWW Bryngwyn'!M8</f>
        <v>16 ACRES</v>
      </c>
      <c r="N8" s="59">
        <f>'DCWW Bryngwyn'!N8</f>
        <v>0</v>
      </c>
      <c r="O8" s="59">
        <f>'DCWW Bryngwyn'!O8</f>
        <v>0</v>
      </c>
      <c r="P8" s="59">
        <f>'DCWW Bryngwyn'!P8</f>
        <v>0</v>
      </c>
      <c r="Q8" s="59">
        <f>'DCWW Bryngwyn'!Q8</f>
        <v>0</v>
      </c>
      <c r="R8" s="59">
        <f>'DCWW Bryngwyn'!R8</f>
        <v>0</v>
      </c>
      <c r="S8" s="59">
        <f>'DCWW Bryngwyn'!S8</f>
        <v>0</v>
      </c>
      <c r="T8" s="59">
        <f>'DCWW Bryngwyn'!T8</f>
        <v>0</v>
      </c>
      <c r="U8" s="59">
        <f>'DCWW Bryngwyn'!U8</f>
        <v>0</v>
      </c>
      <c r="V8" s="59">
        <f>'DCWW 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'DCWW Bryngwyn'!C9</f>
        <v>Moderate</v>
      </c>
      <c r="D9" s="59" t="str">
        <f>'DCWW Bryngwyn'!D9</f>
        <v>Moderate</v>
      </c>
      <c r="E9" s="59" t="str">
        <f>'DCWW Bryngwyn'!E9</f>
        <v>Moderate</v>
      </c>
      <c r="F9" s="59" t="str">
        <f>'DCWW Bryngwyn'!F9</f>
        <v>Moderate</v>
      </c>
      <c r="G9" s="59" t="str">
        <f>'DCWW Bryngwyn'!G9</f>
        <v>Moderate</v>
      </c>
      <c r="H9" s="59" t="str">
        <f>'DCWW Bryngwyn'!H9</f>
        <v>Moderate</v>
      </c>
      <c r="I9" s="59" t="str">
        <f>'DCWW Bryngwyn'!I9</f>
        <v>Moderate</v>
      </c>
      <c r="J9" s="59" t="str">
        <f>'DCWW Bryngwyn'!J9</f>
        <v>Moderate</v>
      </c>
      <c r="K9" s="59" t="str">
        <f>'DCWW Bryngwyn'!K9</f>
        <v>Moderate</v>
      </c>
      <c r="L9" s="59" t="str">
        <f>'DCWW Bryngwyn'!L9</f>
        <v>Moderate</v>
      </c>
      <c r="M9" s="59" t="str">
        <f>'DCWW Bryngwyn'!M9</f>
        <v>Moderate</v>
      </c>
      <c r="N9" s="59">
        <f>'DCWW Bryngwyn'!N9</f>
        <v>0</v>
      </c>
      <c r="O9" s="59">
        <f>'DCWW Bryngwyn'!O9</f>
        <v>0</v>
      </c>
      <c r="P9" s="59">
        <f>'DCWW Bryngwyn'!P9</f>
        <v>0</v>
      </c>
      <c r="Q9" s="59">
        <f>'DCWW Bryngwyn'!Q9</f>
        <v>0</v>
      </c>
      <c r="R9" s="59">
        <f>'DCWW Bryngwyn'!R9</f>
        <v>0</v>
      </c>
      <c r="S9" s="59">
        <f>'DCWW Bryngwyn'!S9</f>
        <v>0</v>
      </c>
      <c r="T9" s="59">
        <f>'DCWW Bryngwyn'!T9</f>
        <v>0</v>
      </c>
      <c r="U9" s="59">
        <f>'DCWW Bryngwyn'!U9</f>
        <v>0</v>
      </c>
      <c r="V9" s="59">
        <f>'DCWW 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'DCWW Bryngwyn'!C10</f>
        <v>6.9</v>
      </c>
      <c r="D10" s="59">
        <f>'DCWW Bryngwyn'!D10</f>
        <v>6.9</v>
      </c>
      <c r="E10" s="59">
        <f>'DCWW Bryngwyn'!E10</f>
        <v>6.8</v>
      </c>
      <c r="F10" s="59">
        <f>'DCWW Bryngwyn'!F10</f>
        <v>6.9</v>
      </c>
      <c r="G10" s="59">
        <f>'DCWW Bryngwyn'!G10</f>
        <v>6.7</v>
      </c>
      <c r="H10" s="59">
        <f>'DCWW Bryngwyn'!H10</f>
        <v>6.5</v>
      </c>
      <c r="I10" s="59">
        <f>'DCWW Bryngwyn'!I10</f>
        <v>6.6</v>
      </c>
      <c r="J10" s="59">
        <f>'DCWW Bryngwyn'!J10</f>
        <v>6.9</v>
      </c>
      <c r="K10" s="59">
        <f>'DCWW Bryngwyn'!K10</f>
        <v>6.6</v>
      </c>
      <c r="L10" s="59">
        <f>'DCWW Bryngwyn'!L10</f>
        <v>6.4</v>
      </c>
      <c r="M10" s="59">
        <f>'DCWW Bryngwyn'!M10</f>
        <v>6.5</v>
      </c>
      <c r="N10" s="59">
        <f>'DCWW Bryngwyn'!N10</f>
        <v>0</v>
      </c>
      <c r="O10" s="59">
        <f>'DCWW Bryngwyn'!O10</f>
        <v>0</v>
      </c>
      <c r="P10" s="59">
        <f>'DCWW Bryngwyn'!P10</f>
        <v>0</v>
      </c>
      <c r="Q10" s="59">
        <f>'DCWW Bryngwyn'!Q10</f>
        <v>0</v>
      </c>
      <c r="R10" s="59">
        <f>'DCWW Bryngwyn'!R10</f>
        <v>0</v>
      </c>
      <c r="S10" s="59">
        <f>'DCWW Bryngwyn'!S10</f>
        <v>0</v>
      </c>
      <c r="T10" s="59">
        <f>'DCWW Bryngwyn'!T10</f>
        <v>0</v>
      </c>
      <c r="U10" s="59">
        <f>'DCWW Bryngwyn'!U10</f>
        <v>0</v>
      </c>
      <c r="V10" s="59">
        <f>'DCWW 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'DCWW Bryngwyn'!C11</f>
        <v>2</v>
      </c>
      <c r="D11" s="59">
        <f>'DCWW Bryngwyn'!D11</f>
        <v>2</v>
      </c>
      <c r="E11" s="59">
        <f>'DCWW Bryngwyn'!E11</f>
        <v>2</v>
      </c>
      <c r="F11" s="59">
        <f>'DCWW Bryngwyn'!F11</f>
        <v>2</v>
      </c>
      <c r="G11" s="59">
        <f>'DCWW Bryngwyn'!G11</f>
        <v>2</v>
      </c>
      <c r="H11" s="59">
        <f>'DCWW Bryngwyn'!H11</f>
        <v>3</v>
      </c>
      <c r="I11" s="59">
        <f>'DCWW Bryngwyn'!I11</f>
        <v>2</v>
      </c>
      <c r="J11" s="59">
        <f>'DCWW Bryngwyn'!J11</f>
        <v>2</v>
      </c>
      <c r="K11" s="59">
        <f>'DCWW Bryngwyn'!K11</f>
        <v>3</v>
      </c>
      <c r="L11" s="59">
        <f>'DCWW Bryngwyn'!L11</f>
        <v>3</v>
      </c>
      <c r="M11" s="59">
        <f>'DCWW Bryngwyn'!M11</f>
        <v>3</v>
      </c>
      <c r="N11" s="59">
        <f>'DCWW Bryngwyn'!N11</f>
        <v>0</v>
      </c>
      <c r="O11" s="59">
        <f>'DCWW Bryngwyn'!O11</f>
        <v>0</v>
      </c>
      <c r="P11" s="59">
        <f>'DCWW Bryngwyn'!P11</f>
        <v>0</v>
      </c>
      <c r="Q11" s="59">
        <f>'DCWW Bryngwyn'!Q11</f>
        <v>0</v>
      </c>
      <c r="R11" s="59">
        <f>'DCWW Bryngwyn'!R11</f>
        <v>0</v>
      </c>
      <c r="S11" s="59">
        <f>'DCWW Bryngwyn'!S11</f>
        <v>0</v>
      </c>
      <c r="T11" s="59">
        <f>'DCWW Bryngwyn'!T11</f>
        <v>0</v>
      </c>
      <c r="U11" s="59">
        <f>'DCWW Bryngwyn'!U11</f>
        <v>0</v>
      </c>
      <c r="V11" s="59">
        <f>'DCWW 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'DCWW Bryngwyn'!C12</f>
        <v>2</v>
      </c>
      <c r="D12" s="59">
        <f>'DCWW Bryngwyn'!D12</f>
        <v>2</v>
      </c>
      <c r="E12" s="59">
        <f>'DCWW Bryngwyn'!E12</f>
        <v>2</v>
      </c>
      <c r="F12" s="59">
        <f>'DCWW Bryngwyn'!F12</f>
        <v>2</v>
      </c>
      <c r="G12" s="59">
        <f>'DCWW Bryngwyn'!G12</f>
        <v>2</v>
      </c>
      <c r="H12" s="59">
        <f>'DCWW Bryngwyn'!H12</f>
        <v>2</v>
      </c>
      <c r="I12" s="59">
        <f>'DCWW Bryngwyn'!I12</f>
        <v>2</v>
      </c>
      <c r="J12" s="59">
        <f>'DCWW Bryngwyn'!J12</f>
        <v>2</v>
      </c>
      <c r="K12" s="59">
        <f>'DCWW Bryngwyn'!K12</f>
        <v>2</v>
      </c>
      <c r="L12" s="59">
        <f>'DCWW Bryngwyn'!L12</f>
        <v>3</v>
      </c>
      <c r="M12" s="59">
        <f>'DCWW Bryngwyn'!M12</f>
        <v>2</v>
      </c>
      <c r="N12" s="59">
        <f>'DCWW Bryngwyn'!N12</f>
        <v>0</v>
      </c>
      <c r="O12" s="59">
        <f>'DCWW Bryngwyn'!O12</f>
        <v>0</v>
      </c>
      <c r="P12" s="59">
        <f>'DCWW Bryngwyn'!P12</f>
        <v>0</v>
      </c>
      <c r="Q12" s="59">
        <f>'DCWW Bryngwyn'!Q12</f>
        <v>0</v>
      </c>
      <c r="R12" s="59">
        <f>'DCWW Bryngwyn'!R12</f>
        <v>0</v>
      </c>
      <c r="S12" s="59">
        <f>'DCWW Bryngwyn'!S12</f>
        <v>0</v>
      </c>
      <c r="T12" s="59">
        <f>'DCWW Bryngwyn'!T12</f>
        <v>0</v>
      </c>
      <c r="U12" s="59">
        <f>'DCWW Bryngwyn'!U12</f>
        <v>0</v>
      </c>
      <c r="V12" s="59">
        <f>'DCWW 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'DCWW Bryngwyn'!C13</f>
        <v>1</v>
      </c>
      <c r="D13" s="59">
        <f>'DCWW Bryngwyn'!D13</f>
        <v>1</v>
      </c>
      <c r="E13" s="59">
        <f>'DCWW Bryngwyn'!E13</f>
        <v>1</v>
      </c>
      <c r="F13" s="59">
        <f>'DCWW Bryngwyn'!F13</f>
        <v>1</v>
      </c>
      <c r="G13" s="59">
        <f>'DCWW Bryngwyn'!G13</f>
        <v>1</v>
      </c>
      <c r="H13" s="59">
        <f>'DCWW Bryngwyn'!H13</f>
        <v>2</v>
      </c>
      <c r="I13" s="59">
        <f>'DCWW Bryngwyn'!I13</f>
        <v>2</v>
      </c>
      <c r="J13" s="59">
        <f>'DCWW Bryngwyn'!J13</f>
        <v>2</v>
      </c>
      <c r="K13" s="59">
        <f>'DCWW Bryngwyn'!K13</f>
        <v>2</v>
      </c>
      <c r="L13" s="59">
        <f>'DCWW Bryngwyn'!L13</f>
        <v>3</v>
      </c>
      <c r="M13" s="59">
        <f>'DCWW Bryngwyn'!M13</f>
        <v>2</v>
      </c>
      <c r="N13" s="59">
        <f>'DCWW Bryngwyn'!N13</f>
        <v>0</v>
      </c>
      <c r="O13" s="59">
        <f>'DCWW Bryngwyn'!O13</f>
        <v>0</v>
      </c>
      <c r="P13" s="59">
        <f>'DCWW Bryngwyn'!P13</f>
        <v>0</v>
      </c>
      <c r="Q13" s="59">
        <f>'DCWW Bryngwyn'!Q13</f>
        <v>0</v>
      </c>
      <c r="R13" s="59">
        <f>'DCWW Bryngwyn'!R13</f>
        <v>0</v>
      </c>
      <c r="S13" s="59">
        <f>'DCWW Bryngwyn'!S13</f>
        <v>0</v>
      </c>
      <c r="T13" s="59">
        <f>'DCWW Bryngwyn'!T13</f>
        <v>0</v>
      </c>
      <c r="U13" s="59">
        <f>'DCWW Bryngwyn'!U13</f>
        <v>0</v>
      </c>
      <c r="V13" s="59">
        <f>'DCWW 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'DCWW Bryngwyn'!C14</f>
        <v xml:space="preserve">Grass Silage (25% DM) </v>
      </c>
      <c r="D14" s="101" t="str">
        <f>'DCWW Bryngwyn'!D14</f>
        <v xml:space="preserve">Grass Silage (25% DM) </v>
      </c>
      <c r="E14" s="101" t="str">
        <f>'DCWW Bryngwyn'!E14</f>
        <v xml:space="preserve">Grass Silage (25% DM) </v>
      </c>
      <c r="F14" s="101" t="str">
        <f>'DCWW Bryngwyn'!F14</f>
        <v xml:space="preserve">Grass Silage (25% DM) </v>
      </c>
      <c r="G14" s="101" t="str">
        <f>'DCWW Bryngwyn'!G14</f>
        <v xml:space="preserve">Grass Silage (25% DM) </v>
      </c>
      <c r="H14" s="101" t="str">
        <f>'DCWW Bryngwyn'!H14</f>
        <v xml:space="preserve">Grass Silage (25% DM) </v>
      </c>
      <c r="I14" s="101" t="str">
        <f>'DCWW Bryngwyn'!I14</f>
        <v xml:space="preserve">Grass Silage (25% DM) </v>
      </c>
      <c r="J14" s="101" t="str">
        <f>'DCWW Bryngwyn'!J14</f>
        <v xml:space="preserve">Grass Silage (25% DM) </v>
      </c>
      <c r="K14" s="101" t="str">
        <f>'DCWW Bryngwyn'!K14</f>
        <v xml:space="preserve">Grass Silage (25% DM) </v>
      </c>
      <c r="L14" s="101" t="str">
        <f>'DCWW Bryngwyn'!L14</f>
        <v xml:space="preserve">Grass Silage (25% DM) </v>
      </c>
      <c r="M14" s="101" t="str">
        <f>'DCWW Bryngwyn'!M14</f>
        <v xml:space="preserve">Grass Silage (25% DM) </v>
      </c>
      <c r="N14" s="101">
        <f>'DCWW Bryngwyn'!N14</f>
        <v>0</v>
      </c>
      <c r="O14" s="101">
        <f>'DCWW Bryngwyn'!O14</f>
        <v>0</v>
      </c>
      <c r="P14" s="101">
        <f>'DCWW Bryngwyn'!P14</f>
        <v>0</v>
      </c>
      <c r="Q14" s="101">
        <f>'DCWW Bryngwyn'!Q14</f>
        <v>0</v>
      </c>
      <c r="R14" s="101">
        <f>'DCWW Bryngwyn'!R14</f>
        <v>0</v>
      </c>
      <c r="S14" s="101">
        <f>'DCWW Bryngwyn'!S14</f>
        <v>0</v>
      </c>
      <c r="T14" s="101">
        <f>'DCWW Bryngwyn'!T14</f>
        <v>0</v>
      </c>
      <c r="U14" s="101">
        <f>'DCWW Bryngwyn'!U14</f>
        <v>0</v>
      </c>
      <c r="V14" s="101">
        <f>'DCWW Bryngwyn'!V14</f>
        <v>0</v>
      </c>
      <c r="AD14" s="29" t="s">
        <v>138</v>
      </c>
      <c r="AE14" s="29">
        <v>6</v>
      </c>
      <c r="AI14" s="52" t="s">
        <v>119</v>
      </c>
      <c r="AJ14" s="53">
        <v>0.8</v>
      </c>
      <c r="AK14" s="54">
        <v>1.7</v>
      </c>
      <c r="AL14" s="11">
        <v>12</v>
      </c>
      <c r="AM14" s="11">
        <v>6.7</v>
      </c>
      <c r="AN14" s="11" t="s">
        <v>135</v>
      </c>
    </row>
    <row r="15" spans="1:41" ht="13" x14ac:dyDescent="0.25">
      <c r="A15" s="137" t="s">
        <v>9</v>
      </c>
      <c r="B15" s="137"/>
      <c r="C15" s="59">
        <f>'DCWW Bryngwyn'!C15</f>
        <v>38</v>
      </c>
      <c r="D15" s="59">
        <f>'DCWW Bryngwyn'!D15</f>
        <v>38</v>
      </c>
      <c r="E15" s="59">
        <f>'DCWW Bryngwyn'!E15</f>
        <v>38</v>
      </c>
      <c r="F15" s="59">
        <f>'DCWW Bryngwyn'!F15</f>
        <v>38</v>
      </c>
      <c r="G15" s="59">
        <f>'DCWW Bryngwyn'!G15</f>
        <v>38</v>
      </c>
      <c r="H15" s="59">
        <f>'DCWW Bryngwyn'!H15</f>
        <v>38</v>
      </c>
      <c r="I15" s="59">
        <f>'DCWW Bryngwyn'!I15</f>
        <v>38</v>
      </c>
      <c r="J15" s="59">
        <f>'DCWW Bryngwyn'!J15</f>
        <v>38</v>
      </c>
      <c r="K15" s="59">
        <f>'DCWW Bryngwyn'!K15</f>
        <v>38</v>
      </c>
      <c r="L15" s="59">
        <f>'DCWW Bryngwyn'!L15</f>
        <v>38</v>
      </c>
      <c r="M15" s="59">
        <f>'DCWW Bryngwyn'!M15</f>
        <v>38</v>
      </c>
      <c r="N15" s="59">
        <f>'DCWW Bryngwyn'!N15</f>
        <v>0</v>
      </c>
      <c r="O15" s="59">
        <f>'DCWW Bryngwyn'!O15</f>
        <v>0</v>
      </c>
      <c r="P15" s="59">
        <f>'DCWW Bryngwyn'!P15</f>
        <v>0</v>
      </c>
      <c r="Q15" s="59">
        <f>'DCWW Bryngwyn'!Q15</f>
        <v>0</v>
      </c>
      <c r="R15" s="59">
        <f>'DCWW Bryngwyn'!R15</f>
        <v>0</v>
      </c>
      <c r="S15" s="59">
        <f>'DCWW Bryngwyn'!S15</f>
        <v>0</v>
      </c>
      <c r="T15" s="59">
        <f>'DCWW Bryngwyn'!T15</f>
        <v>0</v>
      </c>
      <c r="U15" s="59">
        <f>'DCWW Bryngwyn'!U15</f>
        <v>0</v>
      </c>
      <c r="V15" s="59">
        <f>'DCWW 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'DCWW Bryngwyn'!C16</f>
        <v>Medium/Clay</v>
      </c>
      <c r="D16" s="102" t="str">
        <f>'DCWW Bryngwyn'!D16</f>
        <v>Medium/Clay</v>
      </c>
      <c r="E16" s="102" t="str">
        <f>'DCWW Bryngwyn'!E16</f>
        <v>Medium/Clay</v>
      </c>
      <c r="F16" s="102" t="str">
        <f>'DCWW Bryngwyn'!F16</f>
        <v>Medium/Clay</v>
      </c>
      <c r="G16" s="102" t="str">
        <f>'DCWW Bryngwyn'!G16</f>
        <v>Medium/Clay</v>
      </c>
      <c r="H16" s="102" t="str">
        <f>'DCWW Bryngwyn'!H16</f>
        <v>Medium/Clay</v>
      </c>
      <c r="I16" s="102" t="str">
        <f>'DCWW Bryngwyn'!I16</f>
        <v>Medium/Clay</v>
      </c>
      <c r="J16" s="102" t="str">
        <f>'DCWW Bryngwyn'!J16</f>
        <v>Medium/Clay</v>
      </c>
      <c r="K16" s="102" t="str">
        <f>'DCWW Bryngwyn'!K16</f>
        <v>Medium/Clay</v>
      </c>
      <c r="L16" s="102" t="str">
        <f>'DCWW Bryngwyn'!L16</f>
        <v>Medium/Clay</v>
      </c>
      <c r="M16" s="102" t="str">
        <f>'DCWW Bryngwyn'!M16</f>
        <v>Medium/Clay</v>
      </c>
      <c r="N16" s="102">
        <f>'DCWW Bryngwyn'!N16</f>
        <v>0</v>
      </c>
      <c r="O16" s="102">
        <f>'DCWW Bryngwyn'!O16</f>
        <v>0</v>
      </c>
      <c r="P16" s="102">
        <f>'DCWW Bryngwyn'!P16</f>
        <v>0</v>
      </c>
      <c r="Q16" s="102">
        <f>'DCWW Bryngwyn'!Q16</f>
        <v>0</v>
      </c>
      <c r="R16" s="102">
        <f>'DCWW Bryngwyn'!R16</f>
        <v>0</v>
      </c>
      <c r="S16" s="102">
        <f>'DCWW Bryngwyn'!S16</f>
        <v>0</v>
      </c>
      <c r="T16" s="102">
        <f>'DCWW Bryngwyn'!T16</f>
        <v>0</v>
      </c>
      <c r="U16" s="102">
        <f>'DCWW Bryngwyn'!U16</f>
        <v>0</v>
      </c>
      <c r="V16" s="102">
        <f>'DCWW 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20.137030875000001</v>
      </c>
      <c r="D18" s="16">
        <f>$D32</f>
        <v>20.137030875000001</v>
      </c>
      <c r="E18" s="16">
        <f>$D33</f>
        <v>20.137030875000001</v>
      </c>
      <c r="F18" s="16">
        <f>$D34</f>
        <v>20.137030875000001</v>
      </c>
      <c r="G18" s="16">
        <f>$D35</f>
        <v>20.137030875000001</v>
      </c>
      <c r="H18" s="16">
        <f>$D36</f>
        <v>20.137030875000001</v>
      </c>
      <c r="I18" s="16">
        <f>$D37</f>
        <v>20.137030875000001</v>
      </c>
      <c r="J18" s="16">
        <f>$D38</f>
        <v>20.137030875000001</v>
      </c>
      <c r="K18" s="16">
        <f>$D39</f>
        <v>20.137030875000001</v>
      </c>
      <c r="L18" s="16">
        <f>$D40</f>
        <v>20.137030875000001</v>
      </c>
      <c r="M18" s="16">
        <f>$D41</f>
        <v>20.137030875000001</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-44.462969124999994</v>
      </c>
      <c r="D19" s="16">
        <f t="shared" ref="D19:V19" si="1">D18-D17</f>
        <v>-44.462969124999994</v>
      </c>
      <c r="E19" s="16">
        <f t="shared" si="1"/>
        <v>-44.462969124999994</v>
      </c>
      <c r="F19" s="16">
        <f t="shared" si="1"/>
        <v>-44.462969124999994</v>
      </c>
      <c r="G19" s="16">
        <f t="shared" si="1"/>
        <v>-44.462969124999994</v>
      </c>
      <c r="H19" s="16">
        <f t="shared" si="1"/>
        <v>-44.462969124999994</v>
      </c>
      <c r="I19" s="16">
        <f t="shared" si="1"/>
        <v>-44.462969124999994</v>
      </c>
      <c r="J19" s="16">
        <f t="shared" si="1"/>
        <v>-44.462969124999994</v>
      </c>
      <c r="K19" s="16">
        <f t="shared" si="1"/>
        <v>-44.462969124999994</v>
      </c>
      <c r="L19" s="16">
        <f t="shared" si="1"/>
        <v>-44.462969124999994</v>
      </c>
      <c r="M19" s="16">
        <f t="shared" si="1"/>
        <v>-44.462969124999994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2.5709277500000001</v>
      </c>
      <c r="D22" s="16">
        <f>$E32</f>
        <v>2.5709277500000001</v>
      </c>
      <c r="E22" s="16">
        <f>$E33</f>
        <v>2.5709277500000001</v>
      </c>
      <c r="F22" s="16">
        <f>$E34</f>
        <v>2.5709277500000001</v>
      </c>
      <c r="G22" s="16">
        <f>$E35</f>
        <v>2.5709277500000001</v>
      </c>
      <c r="H22" s="16">
        <f>$E36</f>
        <v>2.5709277500000001</v>
      </c>
      <c r="I22" s="16">
        <f>$E37</f>
        <v>2.5709277500000001</v>
      </c>
      <c r="J22" s="16">
        <f>$E38</f>
        <v>2.5709277500000001</v>
      </c>
      <c r="K22" s="16">
        <f>$E39</f>
        <v>2.5709277500000001</v>
      </c>
      <c r="L22" s="16">
        <f>$E40</f>
        <v>2.5709277500000001</v>
      </c>
      <c r="M22" s="16">
        <f>$E41</f>
        <v>2.5709277500000001</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-225.42907224999999</v>
      </c>
      <c r="D23" s="16">
        <f t="shared" ref="D23:V23" si="3">D22-D21</f>
        <v>-225.42907224999999</v>
      </c>
      <c r="E23" s="16">
        <f t="shared" si="3"/>
        <v>-225.42907224999999</v>
      </c>
      <c r="F23" s="16">
        <f t="shared" si="3"/>
        <v>-225.42907224999999</v>
      </c>
      <c r="G23" s="16">
        <f t="shared" si="3"/>
        <v>-225.42907224999999</v>
      </c>
      <c r="H23" s="16">
        <f t="shared" si="3"/>
        <v>-225.42907224999999</v>
      </c>
      <c r="I23" s="16">
        <f t="shared" si="3"/>
        <v>-225.42907224999999</v>
      </c>
      <c r="J23" s="16">
        <f t="shared" si="3"/>
        <v>-225.42907224999999</v>
      </c>
      <c r="K23" s="16">
        <f t="shared" si="3"/>
        <v>-225.42907224999999</v>
      </c>
      <c r="L23" s="16">
        <f t="shared" si="3"/>
        <v>-225.42907224999999</v>
      </c>
      <c r="M23" s="16">
        <f t="shared" si="3"/>
        <v>-225.42907224999999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6.01</v>
      </c>
      <c r="C28" s="15">
        <v>0.77600000000000002</v>
      </c>
      <c r="D28" s="15">
        <v>0.11700000000000001</v>
      </c>
      <c r="E28" s="15">
        <v>2.8400000000000002E-2</v>
      </c>
      <c r="F28" s="15">
        <v>761</v>
      </c>
      <c r="G28" s="15">
        <v>16.2</v>
      </c>
      <c r="H28" s="15">
        <v>212</v>
      </c>
      <c r="I28" s="15">
        <v>45</v>
      </c>
      <c r="J28" s="15">
        <v>1.37</v>
      </c>
      <c r="K28" s="15">
        <v>0.34</v>
      </c>
      <c r="L28" s="15">
        <v>30.6</v>
      </c>
      <c r="M28" s="15">
        <v>15.8</v>
      </c>
      <c r="N28" s="15">
        <v>2360</v>
      </c>
      <c r="O28" s="15">
        <v>481000</v>
      </c>
      <c r="P28" s="15"/>
      <c r="Q28" s="15">
        <v>1970</v>
      </c>
      <c r="R28" s="15"/>
      <c r="S28" s="15">
        <v>84.2</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v>
      </c>
      <c r="B31" s="15">
        <v>125</v>
      </c>
      <c r="C31" s="76">
        <f>IF(C$27="%w/w SAR",((C$28*10)*$B31),IF(C$27="%w/w DM",(((C$28*10)*($B$28/100))*$B31),IF(C$27="kg/t SAR",(C$28*$B31),IF(C$27="kg/t DM",((C$28*($B$28/100))*$B31),IF(C$27="mg/kg SAR",((C$28*0.001)*$B31),IF(C$27="mg/kg DM",(((C$28*0.001)*($B$28/100))*$B31),0))))))</f>
        <v>58.297000000000004</v>
      </c>
      <c r="D31" s="76">
        <f>(IF(D$27="%w/w SAR",((D$28*10)*$B31),IF(D$27="%w/w DM",(((D$28*10)*($B$28/100))*$B31),IF(D$27="kg/t SAR",(D$28*$B31),IF(D$27="kg/t DM",((D$28*($B$28/100))*$B31),IF(D$27="mg/kg SAR",((D$28*0.001)*$B31),IF(D$27="mg/kg DM",(((D$28*0.001)*($B$28/100))*$B31),"0")))))))*2.291</f>
        <v>20.137030875000001</v>
      </c>
      <c r="E31" s="76">
        <f>(IF(E$27="%w/w SAR",((E$28*10)*$B31),IF(E$27="%w/w DM",(((E$28*10)*($B$28/100))*$B31),IF(E$27="kg/t SAR",(E$28*$B31),IF(E$27="kg/t DM",((E$28*($B$28/100))*$B31),IF(E$27="mg/kg SAR",((E$28*0.001)*$B31),IF(E$27="mg/kg DM",(((E$28*0.001)*($B$28/100))*$B31),"0")))))))*1.205</f>
        <v>2.5709277500000001</v>
      </c>
      <c r="F31" s="76">
        <f>(IF(F$27="%w/w SAR",((F$28*10)*$B31),IF(F$27="%w/w DM",(((F$28*10)*($B$28/100))*$B31),IF(F$27="kg/t SAR",(F$28*$B31),IF(F$27="kg/t DM",((F$28*($B$28/100))*$B31),IF(F$27="mg/kg SAR",((F$28*0.001)*$B31),IF(F$27="mg/kg DM",(((F$28*0.001)*($B$28/100))*$B31),"0")))))))*1.658</f>
        <v>9.4788067250000001</v>
      </c>
      <c r="G31" s="76">
        <f t="shared" ref="G31:P46" si="5">IF(G$27="%w/w SAR",((G$28*10)*$B31),IF(G$27="%w/w DM",(((G$28*10)*($B$28/100))*$B31),IF(G$27="kg/t SAR",(G$28*$B31),IF(G$27="kg/t DM",((G$28*($B$28/100))*$B31),IF(G$27="mg/kg SAR",((G$28*0.001)*$B31),IF(G$27="mg/kg DM",(((G$28*0.001)*($B$28/100))*$B31),0))))))</f>
        <v>0.12170249999999999</v>
      </c>
      <c r="H31" s="76">
        <f t="shared" si="5"/>
        <v>1.5926499999999999</v>
      </c>
      <c r="I31" s="76">
        <f t="shared" si="5"/>
        <v>0.33806249999999999</v>
      </c>
      <c r="J31" s="76">
        <f t="shared" si="5"/>
        <v>1.0292125000000001E-2</v>
      </c>
      <c r="K31" s="76">
        <f t="shared" si="5"/>
        <v>2.5542500000000001E-3</v>
      </c>
      <c r="L31" s="76">
        <f t="shared" si="5"/>
        <v>0.22988250000000002</v>
      </c>
      <c r="M31" s="76">
        <f t="shared" si="5"/>
        <v>0.11869750000000001</v>
      </c>
      <c r="N31" s="76">
        <f t="shared" si="5"/>
        <v>17.729499999999998</v>
      </c>
      <c r="O31" s="76">
        <f t="shared" si="5"/>
        <v>3613.5125000000003</v>
      </c>
      <c r="P31" s="76">
        <f t="shared" si="5"/>
        <v>0</v>
      </c>
      <c r="Q31" s="76">
        <f>(IF(Q$27="%w/w SAR",((Q$28*10)*$B31),IF(Q$27="%w/w DM",(((Q$28*10)*($B$28/100))*$B31),IF(Q$27="kg/t SAR",(Q$28*$B31),IF(Q$27="kg/t DM",((Q$28*($B$28/100))*$B31),IF(Q$27="mg/kg SAR",((Q$28*0.001)*$B31),IF(Q$27="mg/kg DM",(((Q$28*0.001)*($B$28/100))*$B31),0)))))))*2.5</f>
        <v>36.999062500000001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0.63255250000000007</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B</v>
      </c>
      <c r="B32" s="15">
        <v>125</v>
      </c>
      <c r="C32" s="76">
        <f t="shared" ref="C32:C50" si="6">IF(C$27="%w/w SAR",((C$28*10)*$B32),IF(C$27="%w/w DM",(((C$28*10)*($B$28/100))*$B32),IF(C$27="kg/t SAR",(C$28*$B32),IF(C$27="kg/t DM",((C$28*($B$28/100))*$B32),IF(C$27="mg/kg SAR",((C$28*0.001)*$B32),IF(C$27="mg/kg DM",(((C$28*0.001)*($B$28/100))*$B32),0))))))</f>
        <v>58.297000000000004</v>
      </c>
      <c r="D32" s="76">
        <f t="shared" ref="D32:D50" si="7">(IF(D$27="%w/w SAR",((D$28*10)*$B32),IF(D$27="%w/w DM",(((D$28*10)*($B$28/100))*$B32),IF(D$27="kg/t SAR",(D$28*$B32),IF(D$27="kg/t DM",((D$28*($B$28/100))*$B32),IF(D$27="mg/kg SAR",((D$28*0.001)*$B32),IF(D$27="mg/kg DM",(((D$28*0.001)*($B$28/100))*$B32),"0")))))))*2.291</f>
        <v>20.137030875000001</v>
      </c>
      <c r="E32" s="76">
        <f t="shared" ref="E32:E50" si="8">(IF(E$27="%w/w SAR",((E$28*10)*$B32),IF(E$27="%w/w DM",(((E$28*10)*($B$28/100))*$B32),IF(E$27="kg/t SAR",(E$28*$B32),IF(E$27="kg/t DM",((E$28*($B$28/100))*$B32),IF(E$27="mg/kg SAR",((E$28*0.001)*$B32),IF(E$27="mg/kg DM",(((E$28*0.001)*($B$28/100))*$B32),"0")))))))*1.205</f>
        <v>2.5709277500000001</v>
      </c>
      <c r="F32" s="76">
        <f t="shared" ref="F32:F50" si="9">(IF(F$27="%w/w SAR",((F$28*10)*$B32),IF(F$27="%w/w DM",(((F$28*10)*($B$28/100))*$B32),IF(F$27="kg/t SAR",(F$28*$B32),IF(F$27="kg/t DM",((F$28*($B$28/100))*$B32),IF(F$27="mg/kg SAR",((F$28*0.001)*$B32),IF(F$27="mg/kg DM",(((F$28*0.001)*($B$28/100))*$B32),"0")))))))*1.658</f>
        <v>9.4788067250000001</v>
      </c>
      <c r="G32" s="76">
        <f t="shared" si="5"/>
        <v>0.12170249999999999</v>
      </c>
      <c r="H32" s="76">
        <f t="shared" si="5"/>
        <v>1.5926499999999999</v>
      </c>
      <c r="I32" s="76">
        <f t="shared" si="5"/>
        <v>0.33806249999999999</v>
      </c>
      <c r="J32" s="76">
        <f t="shared" si="5"/>
        <v>1.0292125000000001E-2</v>
      </c>
      <c r="K32" s="76">
        <f t="shared" si="5"/>
        <v>2.5542500000000001E-3</v>
      </c>
      <c r="L32" s="76">
        <f t="shared" si="5"/>
        <v>0.22988250000000002</v>
      </c>
      <c r="M32" s="76">
        <f t="shared" si="5"/>
        <v>0.11869750000000001</v>
      </c>
      <c r="N32" s="76">
        <f t="shared" si="5"/>
        <v>17.729499999999998</v>
      </c>
      <c r="O32" s="76">
        <f t="shared" si="5"/>
        <v>3613.5125000000003</v>
      </c>
      <c r="P32" s="76">
        <f t="shared" si="5"/>
        <v>0</v>
      </c>
      <c r="Q32" s="76">
        <f t="shared" ref="Q32:Q50" si="10">(IF(Q$27="%w/w SAR",((Q$28*10)*$B32),IF(Q$27="%w/w DM",(((Q$28*10)*($B$28/100))*$B32),IF(Q$27="kg/t SAR",(Q$28*$B32),IF(Q$27="kg/t DM",((Q$28*($B$28/100))*$B32),IF(Q$27="mg/kg SAR",((Q$28*0.001)*$B32),IF(Q$27="mg/kg DM",(((Q$28*0.001)*($B$28/100))*$B32),0)))))))*2.5</f>
        <v>36.999062500000001</v>
      </c>
      <c r="R32" s="76">
        <f t="shared" ref="R32:U50" si="11">IF(R$27="%w/w SAR",((R$28*10)*$B32),IF(R$27="%w/w DM",(((R$28*10)*($B$28/100))*$B32),IF(R$27="kg/t SAR",(R$28*$B32),IF(R$27="kg/t DM",((R$28*($B$28/100))*$B32),IF(R$27="mg/kg SAR",((R$28*0.001)*$B32),IF(R$27="mg/kg DM",(((R$28*0.001)*($B$28/100))*$B32),0))))))</f>
        <v>0</v>
      </c>
      <c r="S32" s="76">
        <f t="shared" si="11"/>
        <v>0.63255250000000007</v>
      </c>
      <c r="T32" s="76">
        <f t="shared" si="11"/>
        <v>0</v>
      </c>
      <c r="U32" s="76">
        <f t="shared" si="11"/>
        <v>0</v>
      </c>
      <c r="AB32" s="58"/>
      <c r="AC32" s="58"/>
      <c r="AD32" s="58"/>
      <c r="AE32" s="58"/>
      <c r="AF32" s="58"/>
      <c r="AG32" s="58"/>
      <c r="AH32" s="58"/>
      <c r="AI32" s="58"/>
    </row>
    <row r="33" spans="1:35" s="71" customFormat="1" ht="13" x14ac:dyDescent="0.35">
      <c r="A33" s="13" t="str">
        <f>E8</f>
        <v>C</v>
      </c>
      <c r="B33" s="15">
        <v>125</v>
      </c>
      <c r="C33" s="76">
        <f t="shared" si="6"/>
        <v>58.297000000000004</v>
      </c>
      <c r="D33" s="76">
        <f t="shared" si="7"/>
        <v>20.137030875000001</v>
      </c>
      <c r="E33" s="76">
        <f t="shared" si="8"/>
        <v>2.5709277500000001</v>
      </c>
      <c r="F33" s="76">
        <f t="shared" si="9"/>
        <v>9.4788067250000001</v>
      </c>
      <c r="G33" s="76">
        <f t="shared" si="5"/>
        <v>0.12170249999999999</v>
      </c>
      <c r="H33" s="76">
        <f t="shared" si="5"/>
        <v>1.5926499999999999</v>
      </c>
      <c r="I33" s="76">
        <f t="shared" si="5"/>
        <v>0.33806249999999999</v>
      </c>
      <c r="J33" s="76">
        <f t="shared" si="5"/>
        <v>1.0292125000000001E-2</v>
      </c>
      <c r="K33" s="76">
        <f t="shared" si="5"/>
        <v>2.5542500000000001E-3</v>
      </c>
      <c r="L33" s="76">
        <f t="shared" si="5"/>
        <v>0.22988250000000002</v>
      </c>
      <c r="M33" s="76">
        <f t="shared" si="5"/>
        <v>0.11869750000000001</v>
      </c>
      <c r="N33" s="76">
        <f t="shared" si="5"/>
        <v>17.729499999999998</v>
      </c>
      <c r="O33" s="76">
        <f t="shared" si="5"/>
        <v>3613.5125000000003</v>
      </c>
      <c r="P33" s="76">
        <f t="shared" si="5"/>
        <v>0</v>
      </c>
      <c r="Q33" s="76">
        <f t="shared" si="10"/>
        <v>36.999062500000001</v>
      </c>
      <c r="R33" s="76">
        <f t="shared" si="11"/>
        <v>0</v>
      </c>
      <c r="S33" s="76">
        <f t="shared" si="11"/>
        <v>0.63255250000000007</v>
      </c>
      <c r="T33" s="76">
        <f t="shared" si="11"/>
        <v>0</v>
      </c>
      <c r="U33" s="76">
        <f t="shared" si="11"/>
        <v>0</v>
      </c>
      <c r="AB33" s="58"/>
      <c r="AC33" s="58"/>
      <c r="AD33" s="58"/>
      <c r="AE33" s="58"/>
      <c r="AF33" s="58"/>
      <c r="AG33" s="58"/>
      <c r="AH33" s="58"/>
      <c r="AI33" s="58"/>
    </row>
    <row r="34" spans="1:35" s="71" customFormat="1" ht="13" x14ac:dyDescent="0.35">
      <c r="A34" s="13" t="str">
        <f>F8</f>
        <v>D</v>
      </c>
      <c r="B34" s="15">
        <v>125</v>
      </c>
      <c r="C34" s="76">
        <f t="shared" si="6"/>
        <v>58.297000000000004</v>
      </c>
      <c r="D34" s="76">
        <f t="shared" si="7"/>
        <v>20.137030875000001</v>
      </c>
      <c r="E34" s="76">
        <f t="shared" si="8"/>
        <v>2.5709277500000001</v>
      </c>
      <c r="F34" s="76">
        <f t="shared" si="9"/>
        <v>9.4788067250000001</v>
      </c>
      <c r="G34" s="76">
        <f t="shared" si="5"/>
        <v>0.12170249999999999</v>
      </c>
      <c r="H34" s="76">
        <f t="shared" si="5"/>
        <v>1.5926499999999999</v>
      </c>
      <c r="I34" s="76">
        <f t="shared" si="5"/>
        <v>0.33806249999999999</v>
      </c>
      <c r="J34" s="76">
        <f t="shared" si="5"/>
        <v>1.0292125000000001E-2</v>
      </c>
      <c r="K34" s="76">
        <f t="shared" si="5"/>
        <v>2.5542500000000001E-3</v>
      </c>
      <c r="L34" s="76">
        <f t="shared" si="5"/>
        <v>0.22988250000000002</v>
      </c>
      <c r="M34" s="76">
        <f t="shared" si="5"/>
        <v>0.11869750000000001</v>
      </c>
      <c r="N34" s="76">
        <f t="shared" si="5"/>
        <v>17.729499999999998</v>
      </c>
      <c r="O34" s="76">
        <f t="shared" si="5"/>
        <v>3613.5125000000003</v>
      </c>
      <c r="P34" s="76">
        <f t="shared" si="5"/>
        <v>0</v>
      </c>
      <c r="Q34" s="76">
        <f t="shared" si="10"/>
        <v>36.999062500000001</v>
      </c>
      <c r="R34" s="76">
        <f t="shared" si="11"/>
        <v>0</v>
      </c>
      <c r="S34" s="76">
        <f t="shared" si="11"/>
        <v>0.63255250000000007</v>
      </c>
      <c r="T34" s="76">
        <f t="shared" si="11"/>
        <v>0</v>
      </c>
      <c r="U34" s="76">
        <f t="shared" si="11"/>
        <v>0</v>
      </c>
      <c r="AB34" s="58"/>
      <c r="AC34" s="58"/>
      <c r="AD34" s="58"/>
      <c r="AE34" s="58"/>
      <c r="AF34" s="58"/>
      <c r="AG34" s="58"/>
      <c r="AH34" s="58"/>
      <c r="AI34" s="58"/>
    </row>
    <row r="35" spans="1:35" s="71" customFormat="1" ht="13" x14ac:dyDescent="0.35">
      <c r="A35" s="13" t="str">
        <f>G8</f>
        <v>E</v>
      </c>
      <c r="B35" s="15">
        <v>125</v>
      </c>
      <c r="C35" s="76">
        <f t="shared" si="6"/>
        <v>58.297000000000004</v>
      </c>
      <c r="D35" s="76">
        <f t="shared" si="7"/>
        <v>20.137030875000001</v>
      </c>
      <c r="E35" s="76">
        <f t="shared" si="8"/>
        <v>2.5709277500000001</v>
      </c>
      <c r="F35" s="76">
        <f t="shared" si="9"/>
        <v>9.4788067250000001</v>
      </c>
      <c r="G35" s="76">
        <f t="shared" si="5"/>
        <v>0.12170249999999999</v>
      </c>
      <c r="H35" s="76">
        <f t="shared" si="5"/>
        <v>1.5926499999999999</v>
      </c>
      <c r="I35" s="76">
        <f t="shared" si="5"/>
        <v>0.33806249999999999</v>
      </c>
      <c r="J35" s="76">
        <f t="shared" si="5"/>
        <v>1.0292125000000001E-2</v>
      </c>
      <c r="K35" s="76">
        <f t="shared" si="5"/>
        <v>2.5542500000000001E-3</v>
      </c>
      <c r="L35" s="76">
        <f t="shared" si="5"/>
        <v>0.22988250000000002</v>
      </c>
      <c r="M35" s="76">
        <f t="shared" si="5"/>
        <v>0.11869750000000001</v>
      </c>
      <c r="N35" s="76">
        <f t="shared" si="5"/>
        <v>17.729499999999998</v>
      </c>
      <c r="O35" s="76">
        <f t="shared" si="5"/>
        <v>3613.5125000000003</v>
      </c>
      <c r="P35" s="76">
        <f t="shared" si="5"/>
        <v>0</v>
      </c>
      <c r="Q35" s="76">
        <f t="shared" si="10"/>
        <v>36.999062500000001</v>
      </c>
      <c r="R35" s="76">
        <f t="shared" si="11"/>
        <v>0</v>
      </c>
      <c r="S35" s="76">
        <f t="shared" si="11"/>
        <v>0.63255250000000007</v>
      </c>
      <c r="T35" s="76">
        <f t="shared" si="11"/>
        <v>0</v>
      </c>
      <c r="U35" s="76">
        <f t="shared" si="11"/>
        <v>0</v>
      </c>
      <c r="AB35" s="58"/>
      <c r="AC35" s="58"/>
      <c r="AD35" s="58"/>
      <c r="AE35" s="58"/>
      <c r="AF35" s="58"/>
      <c r="AG35" s="58"/>
      <c r="AH35" s="58"/>
      <c r="AI35" s="58"/>
    </row>
    <row r="36" spans="1:35" s="71" customFormat="1" ht="13" x14ac:dyDescent="0.35">
      <c r="A36" s="13" t="str">
        <f>H8</f>
        <v>17 ACRES</v>
      </c>
      <c r="B36" s="15">
        <v>125</v>
      </c>
      <c r="C36" s="76">
        <f t="shared" si="6"/>
        <v>58.297000000000004</v>
      </c>
      <c r="D36" s="76">
        <f t="shared" si="7"/>
        <v>20.137030875000001</v>
      </c>
      <c r="E36" s="76">
        <f t="shared" si="8"/>
        <v>2.5709277500000001</v>
      </c>
      <c r="F36" s="76">
        <f t="shared" si="9"/>
        <v>9.4788067250000001</v>
      </c>
      <c r="G36" s="76">
        <f t="shared" si="5"/>
        <v>0.12170249999999999</v>
      </c>
      <c r="H36" s="76">
        <f t="shared" si="5"/>
        <v>1.5926499999999999</v>
      </c>
      <c r="I36" s="76">
        <f t="shared" si="5"/>
        <v>0.33806249999999999</v>
      </c>
      <c r="J36" s="76">
        <f t="shared" si="5"/>
        <v>1.0292125000000001E-2</v>
      </c>
      <c r="K36" s="76">
        <f t="shared" si="5"/>
        <v>2.5542500000000001E-3</v>
      </c>
      <c r="L36" s="76">
        <f t="shared" si="5"/>
        <v>0.22988250000000002</v>
      </c>
      <c r="M36" s="76">
        <f t="shared" si="5"/>
        <v>0.11869750000000001</v>
      </c>
      <c r="N36" s="76">
        <f t="shared" si="5"/>
        <v>17.729499999999998</v>
      </c>
      <c r="O36" s="76">
        <f t="shared" si="5"/>
        <v>3613.5125000000003</v>
      </c>
      <c r="P36" s="76">
        <f t="shared" si="5"/>
        <v>0</v>
      </c>
      <c r="Q36" s="76">
        <f t="shared" si="10"/>
        <v>36.999062500000001</v>
      </c>
      <c r="R36" s="76">
        <f t="shared" si="11"/>
        <v>0</v>
      </c>
      <c r="S36" s="76">
        <f t="shared" si="11"/>
        <v>0.63255250000000007</v>
      </c>
      <c r="T36" s="76">
        <f t="shared" si="11"/>
        <v>0</v>
      </c>
      <c r="U36" s="76">
        <f t="shared" si="11"/>
        <v>0</v>
      </c>
      <c r="AB36" s="58"/>
      <c r="AC36" s="58"/>
      <c r="AD36" s="58"/>
      <c r="AE36" s="58"/>
      <c r="AF36" s="58"/>
      <c r="AG36" s="58"/>
      <c r="AH36" s="58"/>
      <c r="AI36" s="58"/>
    </row>
    <row r="37" spans="1:35" s="71" customFormat="1" ht="13" x14ac:dyDescent="0.35">
      <c r="A37" s="13" t="str">
        <f>I8</f>
        <v>TOP PENTWYN</v>
      </c>
      <c r="B37" s="15">
        <v>125</v>
      </c>
      <c r="C37" s="76">
        <f t="shared" si="6"/>
        <v>58.297000000000004</v>
      </c>
      <c r="D37" s="76">
        <f t="shared" si="7"/>
        <v>20.137030875000001</v>
      </c>
      <c r="E37" s="76">
        <f t="shared" si="8"/>
        <v>2.5709277500000001</v>
      </c>
      <c r="F37" s="76">
        <f t="shared" si="9"/>
        <v>9.4788067250000001</v>
      </c>
      <c r="G37" s="76">
        <f t="shared" si="5"/>
        <v>0.12170249999999999</v>
      </c>
      <c r="H37" s="76">
        <f t="shared" si="5"/>
        <v>1.5926499999999999</v>
      </c>
      <c r="I37" s="76">
        <f t="shared" si="5"/>
        <v>0.33806249999999999</v>
      </c>
      <c r="J37" s="76">
        <f t="shared" si="5"/>
        <v>1.0292125000000001E-2</v>
      </c>
      <c r="K37" s="76">
        <f t="shared" si="5"/>
        <v>2.5542500000000001E-3</v>
      </c>
      <c r="L37" s="76">
        <f t="shared" si="5"/>
        <v>0.22988250000000002</v>
      </c>
      <c r="M37" s="76">
        <f t="shared" si="5"/>
        <v>0.11869750000000001</v>
      </c>
      <c r="N37" s="76">
        <f t="shared" si="5"/>
        <v>17.729499999999998</v>
      </c>
      <c r="O37" s="76">
        <f t="shared" si="5"/>
        <v>3613.5125000000003</v>
      </c>
      <c r="P37" s="76">
        <f t="shared" si="5"/>
        <v>0</v>
      </c>
      <c r="Q37" s="76">
        <f t="shared" si="10"/>
        <v>36.999062500000001</v>
      </c>
      <c r="R37" s="76">
        <f t="shared" si="11"/>
        <v>0</v>
      </c>
      <c r="S37" s="76">
        <f t="shared" si="11"/>
        <v>0.63255250000000007</v>
      </c>
      <c r="T37" s="76">
        <f t="shared" si="11"/>
        <v>0</v>
      </c>
      <c r="U37" s="76">
        <f t="shared" si="11"/>
        <v>0</v>
      </c>
      <c r="AB37" s="58"/>
      <c r="AC37" s="58"/>
      <c r="AD37" s="58"/>
      <c r="AE37" s="58"/>
      <c r="AF37" s="58"/>
      <c r="AG37" s="58"/>
      <c r="AH37" s="58"/>
      <c r="AI37" s="58"/>
    </row>
    <row r="38" spans="1:35" s="71" customFormat="1" ht="13" x14ac:dyDescent="0.35">
      <c r="A38" s="13" t="str">
        <f>J8</f>
        <v>BOTTOM PENTWYN</v>
      </c>
      <c r="B38" s="15">
        <v>125</v>
      </c>
      <c r="C38" s="76">
        <f t="shared" si="6"/>
        <v>58.297000000000004</v>
      </c>
      <c r="D38" s="76">
        <f t="shared" si="7"/>
        <v>20.137030875000001</v>
      </c>
      <c r="E38" s="76">
        <f t="shared" si="8"/>
        <v>2.5709277500000001</v>
      </c>
      <c r="F38" s="76">
        <f t="shared" si="9"/>
        <v>9.4788067250000001</v>
      </c>
      <c r="G38" s="76">
        <f t="shared" si="5"/>
        <v>0.12170249999999999</v>
      </c>
      <c r="H38" s="76">
        <f t="shared" si="5"/>
        <v>1.5926499999999999</v>
      </c>
      <c r="I38" s="76">
        <f t="shared" si="5"/>
        <v>0.33806249999999999</v>
      </c>
      <c r="J38" s="76">
        <f t="shared" si="5"/>
        <v>1.0292125000000001E-2</v>
      </c>
      <c r="K38" s="76">
        <f t="shared" si="5"/>
        <v>2.5542500000000001E-3</v>
      </c>
      <c r="L38" s="76">
        <f t="shared" si="5"/>
        <v>0.22988250000000002</v>
      </c>
      <c r="M38" s="76">
        <f t="shared" si="5"/>
        <v>0.11869750000000001</v>
      </c>
      <c r="N38" s="76">
        <f t="shared" si="5"/>
        <v>17.729499999999998</v>
      </c>
      <c r="O38" s="76">
        <f t="shared" si="5"/>
        <v>3613.5125000000003</v>
      </c>
      <c r="P38" s="76">
        <f t="shared" si="5"/>
        <v>0</v>
      </c>
      <c r="Q38" s="76">
        <f t="shared" si="10"/>
        <v>36.999062500000001</v>
      </c>
      <c r="R38" s="76">
        <f t="shared" si="11"/>
        <v>0</v>
      </c>
      <c r="S38" s="76">
        <f t="shared" si="11"/>
        <v>0.63255250000000007</v>
      </c>
      <c r="T38" s="76">
        <f t="shared" si="11"/>
        <v>0</v>
      </c>
      <c r="U38" s="76">
        <f t="shared" si="11"/>
        <v>0</v>
      </c>
      <c r="AB38" s="58"/>
      <c r="AC38" s="58"/>
      <c r="AD38" s="58"/>
      <c r="AE38" s="58"/>
      <c r="AF38" s="58"/>
      <c r="AG38" s="58"/>
      <c r="AH38" s="58"/>
      <c r="AI38" s="58"/>
    </row>
    <row r="39" spans="1:35" s="71" customFormat="1" ht="13" x14ac:dyDescent="0.35">
      <c r="A39" s="13" t="str">
        <f>K8</f>
        <v>LODGE</v>
      </c>
      <c r="B39" s="15">
        <v>125</v>
      </c>
      <c r="C39" s="76">
        <f t="shared" si="6"/>
        <v>58.297000000000004</v>
      </c>
      <c r="D39" s="76">
        <f t="shared" si="7"/>
        <v>20.137030875000001</v>
      </c>
      <c r="E39" s="76">
        <f t="shared" si="8"/>
        <v>2.5709277500000001</v>
      </c>
      <c r="F39" s="76">
        <f t="shared" si="9"/>
        <v>9.4788067250000001</v>
      </c>
      <c r="G39" s="76">
        <f t="shared" si="5"/>
        <v>0.12170249999999999</v>
      </c>
      <c r="H39" s="76">
        <f t="shared" si="5"/>
        <v>1.5926499999999999</v>
      </c>
      <c r="I39" s="76">
        <f t="shared" si="5"/>
        <v>0.33806249999999999</v>
      </c>
      <c r="J39" s="76">
        <f t="shared" si="5"/>
        <v>1.0292125000000001E-2</v>
      </c>
      <c r="K39" s="76">
        <f t="shared" si="5"/>
        <v>2.5542500000000001E-3</v>
      </c>
      <c r="L39" s="76">
        <f t="shared" si="5"/>
        <v>0.22988250000000002</v>
      </c>
      <c r="M39" s="76">
        <f t="shared" si="5"/>
        <v>0.11869750000000001</v>
      </c>
      <c r="N39" s="76">
        <f t="shared" si="5"/>
        <v>17.729499999999998</v>
      </c>
      <c r="O39" s="76">
        <f t="shared" si="5"/>
        <v>3613.5125000000003</v>
      </c>
      <c r="P39" s="76">
        <f t="shared" si="5"/>
        <v>0</v>
      </c>
      <c r="Q39" s="76">
        <f t="shared" si="10"/>
        <v>36.999062500000001</v>
      </c>
      <c r="R39" s="76">
        <f t="shared" si="11"/>
        <v>0</v>
      </c>
      <c r="S39" s="76">
        <f t="shared" si="11"/>
        <v>0.63255250000000007</v>
      </c>
      <c r="T39" s="76">
        <f t="shared" si="11"/>
        <v>0</v>
      </c>
      <c r="U39" s="76">
        <f t="shared" si="11"/>
        <v>0</v>
      </c>
      <c r="AB39" s="58"/>
      <c r="AC39" s="58"/>
      <c r="AD39" s="58"/>
      <c r="AE39" s="58"/>
      <c r="AF39" s="58"/>
      <c r="AG39" s="58"/>
      <c r="AH39" s="58"/>
      <c r="AI39" s="58"/>
    </row>
    <row r="40" spans="1:35" s="71" customFormat="1" ht="13" x14ac:dyDescent="0.35">
      <c r="A40" s="13" t="str">
        <f>L8</f>
        <v>PENTWYN CORNER</v>
      </c>
      <c r="B40" s="15">
        <v>125</v>
      </c>
      <c r="C40" s="76">
        <f t="shared" si="6"/>
        <v>58.297000000000004</v>
      </c>
      <c r="D40" s="76">
        <f t="shared" si="7"/>
        <v>20.137030875000001</v>
      </c>
      <c r="E40" s="76">
        <f t="shared" si="8"/>
        <v>2.5709277500000001</v>
      </c>
      <c r="F40" s="76">
        <f t="shared" si="9"/>
        <v>9.4788067250000001</v>
      </c>
      <c r="G40" s="76">
        <f t="shared" si="5"/>
        <v>0.12170249999999999</v>
      </c>
      <c r="H40" s="76">
        <f t="shared" si="5"/>
        <v>1.5926499999999999</v>
      </c>
      <c r="I40" s="76">
        <f t="shared" si="5"/>
        <v>0.33806249999999999</v>
      </c>
      <c r="J40" s="76">
        <f t="shared" si="5"/>
        <v>1.0292125000000001E-2</v>
      </c>
      <c r="K40" s="76">
        <f t="shared" si="5"/>
        <v>2.5542500000000001E-3</v>
      </c>
      <c r="L40" s="76">
        <f t="shared" si="5"/>
        <v>0.22988250000000002</v>
      </c>
      <c r="M40" s="76">
        <f t="shared" si="5"/>
        <v>0.11869750000000001</v>
      </c>
      <c r="N40" s="76">
        <f t="shared" si="5"/>
        <v>17.729499999999998</v>
      </c>
      <c r="O40" s="76">
        <f t="shared" si="5"/>
        <v>3613.5125000000003</v>
      </c>
      <c r="P40" s="76">
        <f t="shared" si="5"/>
        <v>0</v>
      </c>
      <c r="Q40" s="76">
        <f t="shared" si="10"/>
        <v>36.999062500000001</v>
      </c>
      <c r="R40" s="76">
        <f t="shared" si="11"/>
        <v>0</v>
      </c>
      <c r="S40" s="76">
        <f t="shared" si="11"/>
        <v>0.63255250000000007</v>
      </c>
      <c r="T40" s="76">
        <f t="shared" si="11"/>
        <v>0</v>
      </c>
      <c r="U40" s="76">
        <f t="shared" si="11"/>
        <v>0</v>
      </c>
      <c r="AB40" s="58"/>
      <c r="AC40" s="58"/>
      <c r="AD40" s="58"/>
      <c r="AE40" s="58"/>
      <c r="AF40" s="58"/>
      <c r="AG40" s="58"/>
      <c r="AH40" s="58"/>
      <c r="AI40" s="58"/>
    </row>
    <row r="41" spans="1:35" s="71" customFormat="1" ht="13" x14ac:dyDescent="0.35">
      <c r="A41" s="13" t="str">
        <f>M8</f>
        <v>16 ACRES</v>
      </c>
      <c r="B41" s="15">
        <v>125</v>
      </c>
      <c r="C41" s="76">
        <f t="shared" si="6"/>
        <v>58.297000000000004</v>
      </c>
      <c r="D41" s="76">
        <f t="shared" si="7"/>
        <v>20.137030875000001</v>
      </c>
      <c r="E41" s="76">
        <f t="shared" si="8"/>
        <v>2.5709277500000001</v>
      </c>
      <c r="F41" s="76">
        <f t="shared" si="9"/>
        <v>9.4788067250000001</v>
      </c>
      <c r="G41" s="76">
        <f t="shared" si="5"/>
        <v>0.12170249999999999</v>
      </c>
      <c r="H41" s="76">
        <f t="shared" si="5"/>
        <v>1.5926499999999999</v>
      </c>
      <c r="I41" s="76">
        <f t="shared" si="5"/>
        <v>0.33806249999999999</v>
      </c>
      <c r="J41" s="76">
        <f t="shared" si="5"/>
        <v>1.0292125000000001E-2</v>
      </c>
      <c r="K41" s="76">
        <f t="shared" si="5"/>
        <v>2.5542500000000001E-3</v>
      </c>
      <c r="L41" s="76">
        <f t="shared" si="5"/>
        <v>0.22988250000000002</v>
      </c>
      <c r="M41" s="76">
        <f t="shared" si="5"/>
        <v>0.11869750000000001</v>
      </c>
      <c r="N41" s="76">
        <f t="shared" si="5"/>
        <v>17.729499999999998</v>
      </c>
      <c r="O41" s="76">
        <f t="shared" si="5"/>
        <v>3613.5125000000003</v>
      </c>
      <c r="P41" s="76">
        <f t="shared" si="5"/>
        <v>0</v>
      </c>
      <c r="Q41" s="76">
        <f t="shared" si="10"/>
        <v>36.999062500000001</v>
      </c>
      <c r="R41" s="76">
        <f t="shared" si="11"/>
        <v>0</v>
      </c>
      <c r="S41" s="76">
        <f t="shared" si="11"/>
        <v>0.63255250000000007</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v>
      </c>
      <c r="C57" s="8" t="str">
        <f t="shared" ref="C57:U57" si="13">D8</f>
        <v>B</v>
      </c>
      <c r="D57" s="8" t="str">
        <f t="shared" si="13"/>
        <v>C</v>
      </c>
      <c r="E57" s="8" t="str">
        <f t="shared" si="13"/>
        <v>D</v>
      </c>
      <c r="F57" s="8" t="str">
        <f t="shared" si="13"/>
        <v>E</v>
      </c>
      <c r="G57" s="8" t="str">
        <f t="shared" si="13"/>
        <v>17 ACRES</v>
      </c>
      <c r="H57" s="8" t="str">
        <f t="shared" si="13"/>
        <v>TOP PENTWYN</v>
      </c>
      <c r="I57" s="8" t="str">
        <f t="shared" si="13"/>
        <v>BOTTOM PENTWYN</v>
      </c>
      <c r="J57" s="8" t="str">
        <f t="shared" si="13"/>
        <v>LODGE</v>
      </c>
      <c r="K57" s="8" t="str">
        <f t="shared" si="13"/>
        <v>PENTWYN CORNER</v>
      </c>
      <c r="L57" s="8" t="str">
        <f t="shared" si="13"/>
        <v>16 ACRES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f>VLOOKUP(K$14,Table24581112[],5,FALSE)</f>
        <v>6.2</v>
      </c>
      <c r="K59" s="75">
        <f>VLOOKUP(L$14,Table24581112[],5,FALSE)</f>
        <v>6.2</v>
      </c>
      <c r="L59" s="75">
        <f>VLOOKUP(M$14,Table24581112[],5,FALSE)</f>
        <v>6.2</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6.9</v>
      </c>
      <c r="C60" s="75">
        <f t="shared" ref="C60:U60" si="14">D10</f>
        <v>6.9</v>
      </c>
      <c r="D60" s="75">
        <f t="shared" si="14"/>
        <v>6.8</v>
      </c>
      <c r="E60" s="75">
        <f t="shared" si="14"/>
        <v>6.9</v>
      </c>
      <c r="F60" s="75">
        <f t="shared" si="14"/>
        <v>6.7</v>
      </c>
      <c r="G60" s="75">
        <f t="shared" si="14"/>
        <v>6.5</v>
      </c>
      <c r="H60" s="75">
        <f t="shared" si="14"/>
        <v>6.6</v>
      </c>
      <c r="I60" s="75">
        <f t="shared" si="14"/>
        <v>6.9</v>
      </c>
      <c r="J60" s="75">
        <f t="shared" si="14"/>
        <v>6.6</v>
      </c>
      <c r="K60" s="75">
        <f t="shared" si="14"/>
        <v>6.4</v>
      </c>
      <c r="L60" s="75">
        <f t="shared" si="14"/>
        <v>6.5</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125</v>
      </c>
      <c r="C62" s="76">
        <f>B32</f>
        <v>125</v>
      </c>
      <c r="D62" s="76">
        <f>B33</f>
        <v>125</v>
      </c>
      <c r="E62" s="76">
        <f>B34</f>
        <v>125</v>
      </c>
      <c r="F62" s="76">
        <f>B35</f>
        <v>125</v>
      </c>
      <c r="G62" s="76">
        <f>B36</f>
        <v>125</v>
      </c>
      <c r="H62" s="76">
        <f>B37</f>
        <v>125</v>
      </c>
      <c r="I62" s="76">
        <f>B38</f>
        <v>125</v>
      </c>
      <c r="J62" s="76">
        <f>B39</f>
        <v>125</v>
      </c>
      <c r="K62" s="76">
        <f>B40</f>
        <v>125</v>
      </c>
      <c r="L62" s="76">
        <f>B41</f>
        <v>125</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-4.2000000000000011</v>
      </c>
      <c r="C64" s="76">
        <f t="shared" ref="C64:U64" si="17">(C59-C60)*C61</f>
        <v>-4.2000000000000011</v>
      </c>
      <c r="D64" s="76">
        <f t="shared" si="17"/>
        <v>-3.5999999999999979</v>
      </c>
      <c r="E64" s="76">
        <f t="shared" si="17"/>
        <v>-4.2000000000000011</v>
      </c>
      <c r="F64" s="76">
        <f t="shared" si="17"/>
        <v>-3</v>
      </c>
      <c r="G64" s="76">
        <f t="shared" si="17"/>
        <v>-1.7999999999999989</v>
      </c>
      <c r="H64" s="76">
        <f t="shared" si="17"/>
        <v>-2.3999999999999968</v>
      </c>
      <c r="I64" s="76">
        <f t="shared" si="17"/>
        <v>-4.2000000000000011</v>
      </c>
      <c r="J64" s="76">
        <f t="shared" si="17"/>
        <v>-2.3999999999999968</v>
      </c>
      <c r="K64" s="76">
        <f t="shared" si="17"/>
        <v>-1.2000000000000011</v>
      </c>
      <c r="L64" s="76">
        <f t="shared" si="17"/>
        <v>-1.7999999999999989</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4.2000000000000011</v>
      </c>
      <c r="C65" s="76">
        <f t="shared" ref="C65:U65" si="18">C63-C64</f>
        <v>4.2000000000000011</v>
      </c>
      <c r="D65" s="76">
        <f t="shared" si="18"/>
        <v>3.5999999999999979</v>
      </c>
      <c r="E65" s="76">
        <f t="shared" si="18"/>
        <v>4.2000000000000011</v>
      </c>
      <c r="F65" s="76">
        <f t="shared" si="18"/>
        <v>3</v>
      </c>
      <c r="G65" s="76">
        <f t="shared" si="18"/>
        <v>1.7999999999999989</v>
      </c>
      <c r="H65" s="76">
        <f t="shared" si="18"/>
        <v>2.3999999999999968</v>
      </c>
      <c r="I65" s="76">
        <f t="shared" si="18"/>
        <v>4.2000000000000011</v>
      </c>
      <c r="J65" s="76">
        <f t="shared" si="18"/>
        <v>2.3999999999999968</v>
      </c>
      <c r="K65" s="76">
        <f t="shared" si="18"/>
        <v>1.2000000000000011</v>
      </c>
      <c r="L65" s="76">
        <f t="shared" si="18"/>
        <v>1.7999999999999989</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C3" sqref="C3:D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9" t="s">
        <v>41</v>
      </c>
      <c r="B1" s="129"/>
      <c r="C1" s="142" t="str">
        <f>'DCWW Bryngwyn'!C1:D1</f>
        <v>PAN-021080</v>
      </c>
      <c r="D1" s="143"/>
      <c r="E1" s="92" t="s">
        <v>45</v>
      </c>
      <c r="F1" s="38">
        <f>'DCWW Bryngwyn'!F1</f>
        <v>42.51</v>
      </c>
      <c r="G1" s="125" t="s">
        <v>43</v>
      </c>
      <c r="H1" s="126"/>
      <c r="I1" s="117">
        <v>7</v>
      </c>
      <c r="J1" s="129" t="s">
        <v>153</v>
      </c>
      <c r="K1" s="129"/>
      <c r="L1" s="96">
        <v>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'DCWW Bryngwyn'!C2:D2</f>
        <v>EPR/GP3792SK</v>
      </c>
      <c r="D2" s="145"/>
      <c r="E2" s="92" t="s">
        <v>109</v>
      </c>
      <c r="F2" s="95" t="s">
        <v>176</v>
      </c>
      <c r="G2" s="127" t="s">
        <v>110</v>
      </c>
      <c r="H2" s="128"/>
      <c r="I2" s="117"/>
      <c r="J2" s="129" t="s">
        <v>158</v>
      </c>
      <c r="K2" s="129"/>
      <c r="L2" s="96">
        <v>0.48</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'DCWW Bryngwyn'!C3:D3</f>
        <v>Byproduct Recovery LIMITED</v>
      </c>
      <c r="D3" s="145"/>
      <c r="E3" s="92" t="s">
        <v>108</v>
      </c>
      <c r="F3" s="30" t="s">
        <v>78</v>
      </c>
      <c r="G3" s="129" t="s">
        <v>159</v>
      </c>
      <c r="H3" s="129"/>
      <c r="I3" s="117"/>
      <c r="J3" s="125" t="s">
        <v>154</v>
      </c>
      <c r="K3" s="126"/>
      <c r="L3" s="96">
        <f>(L1/(L2*10000))*100</f>
        <v>0.125</v>
      </c>
      <c r="AB3" s="29" t="s">
        <v>57</v>
      </c>
      <c r="AC3" s="17"/>
      <c r="AD3" s="29" t="s">
        <v>71</v>
      </c>
      <c r="AE3" s="17"/>
      <c r="AF3" s="17"/>
      <c r="AG3" s="43" t="s">
        <v>77</v>
      </c>
      <c r="AH3" s="18"/>
      <c r="AI3" s="47" t="s">
        <v>113</v>
      </c>
      <c r="AJ3" s="48">
        <v>1.7</v>
      </c>
      <c r="AK3" s="49">
        <v>6</v>
      </c>
      <c r="AL3" s="50">
        <v>1</v>
      </c>
      <c r="AM3" s="11">
        <v>6.2</v>
      </c>
      <c r="AN3" s="11" t="s">
        <v>112</v>
      </c>
    </row>
    <row r="4" spans="1:41" ht="25" x14ac:dyDescent="0.25">
      <c r="A4" s="129" t="s">
        <v>0</v>
      </c>
      <c r="B4" s="129"/>
      <c r="C4" s="142" t="str">
        <f>'DCWW Bryngwyn'!C4:D4</f>
        <v>Pentwyn Farm, Brecon, Powys, LD3 0SW</v>
      </c>
      <c r="D4" s="143"/>
      <c r="E4" s="93" t="s">
        <v>1</v>
      </c>
      <c r="F4" s="120" t="s">
        <v>177</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'DCWW Bryngwyn'!C5:D5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t="str">
        <f>'DCWW Bryngwyn'!C8</f>
        <v>A</v>
      </c>
      <c r="D8" s="59" t="str">
        <f>'DCWW Bryngwyn'!D8</f>
        <v>B</v>
      </c>
      <c r="E8" s="59" t="str">
        <f>'DCWW Bryngwyn'!E8</f>
        <v>C</v>
      </c>
      <c r="F8" s="59" t="str">
        <f>'DCWW Bryngwyn'!F8</f>
        <v>D</v>
      </c>
      <c r="G8" s="59" t="str">
        <f>'DCWW Bryngwyn'!G8</f>
        <v>E</v>
      </c>
      <c r="H8" s="59" t="str">
        <f>'DCWW Bryngwyn'!H8</f>
        <v>17 ACRES</v>
      </c>
      <c r="I8" s="59" t="str">
        <f>'DCWW Bryngwyn'!I8</f>
        <v>TOP PENTWYN</v>
      </c>
      <c r="J8" s="59" t="str">
        <f>'DCWW Bryngwyn'!J8</f>
        <v>BOTTOM PENTWYN</v>
      </c>
      <c r="K8" s="59" t="str">
        <f>'DCWW Bryngwyn'!K8</f>
        <v>LODGE</v>
      </c>
      <c r="L8" s="59" t="str">
        <f>'DCWW Bryngwyn'!L8</f>
        <v>PENTWYN CORNER</v>
      </c>
      <c r="M8" s="59" t="str">
        <f>'DCWW Bryngwyn'!M8</f>
        <v>16 ACRES</v>
      </c>
      <c r="N8" s="59">
        <f>'DCWW Bryngwyn'!N8</f>
        <v>0</v>
      </c>
      <c r="O8" s="59">
        <f>'DCWW Bryngwyn'!O8</f>
        <v>0</v>
      </c>
      <c r="P8" s="59">
        <f>'DCWW Bryngwyn'!P8</f>
        <v>0</v>
      </c>
      <c r="Q8" s="59">
        <f>'DCWW Bryngwyn'!Q8</f>
        <v>0</v>
      </c>
      <c r="R8" s="59">
        <f>'DCWW Bryngwyn'!R8</f>
        <v>0</v>
      </c>
      <c r="S8" s="59">
        <f>'DCWW Bryngwyn'!S8</f>
        <v>0</v>
      </c>
      <c r="T8" s="59">
        <f>'DCWW Bryngwyn'!T8</f>
        <v>0</v>
      </c>
      <c r="U8" s="59">
        <f>'DCWW Bryngwyn'!U8</f>
        <v>0</v>
      </c>
      <c r="V8" s="59">
        <f>'DCWW 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'DCWW Bryngwyn'!C9</f>
        <v>Moderate</v>
      </c>
      <c r="D9" s="59" t="str">
        <f>'DCWW Bryngwyn'!D9</f>
        <v>Moderate</v>
      </c>
      <c r="E9" s="59" t="str">
        <f>'DCWW Bryngwyn'!E9</f>
        <v>Moderate</v>
      </c>
      <c r="F9" s="59" t="str">
        <f>'DCWW Bryngwyn'!F9</f>
        <v>Moderate</v>
      </c>
      <c r="G9" s="59" t="str">
        <f>'DCWW Bryngwyn'!G9</f>
        <v>Moderate</v>
      </c>
      <c r="H9" s="59" t="str">
        <f>'DCWW Bryngwyn'!H9</f>
        <v>Moderate</v>
      </c>
      <c r="I9" s="59" t="str">
        <f>'DCWW Bryngwyn'!I9</f>
        <v>Moderate</v>
      </c>
      <c r="J9" s="59" t="str">
        <f>'DCWW Bryngwyn'!J9</f>
        <v>Moderate</v>
      </c>
      <c r="K9" s="59" t="str">
        <f>'DCWW Bryngwyn'!K9</f>
        <v>Moderate</v>
      </c>
      <c r="L9" s="59" t="str">
        <f>'DCWW Bryngwyn'!L9</f>
        <v>Moderate</v>
      </c>
      <c r="M9" s="59" t="str">
        <f>'DCWW Bryngwyn'!M9</f>
        <v>Moderate</v>
      </c>
      <c r="N9" s="59">
        <f>'DCWW Bryngwyn'!N9</f>
        <v>0</v>
      </c>
      <c r="O9" s="59">
        <f>'DCWW Bryngwyn'!O9</f>
        <v>0</v>
      </c>
      <c r="P9" s="59">
        <f>'DCWW Bryngwyn'!P9</f>
        <v>0</v>
      </c>
      <c r="Q9" s="59">
        <f>'DCWW Bryngwyn'!Q9</f>
        <v>0</v>
      </c>
      <c r="R9" s="59">
        <f>'DCWW Bryngwyn'!R9</f>
        <v>0</v>
      </c>
      <c r="S9" s="59">
        <f>'DCWW Bryngwyn'!S9</f>
        <v>0</v>
      </c>
      <c r="T9" s="59">
        <f>'DCWW Bryngwyn'!T9</f>
        <v>0</v>
      </c>
      <c r="U9" s="59">
        <f>'DCWW Bryngwyn'!U9</f>
        <v>0</v>
      </c>
      <c r="V9" s="59">
        <f>'DCWW 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'DCWW Bryngwyn'!C10</f>
        <v>6.9</v>
      </c>
      <c r="D10" s="59">
        <f>'DCWW Bryngwyn'!D10</f>
        <v>6.9</v>
      </c>
      <c r="E10" s="59">
        <f>'DCWW Bryngwyn'!E10</f>
        <v>6.8</v>
      </c>
      <c r="F10" s="59">
        <f>'DCWW Bryngwyn'!F10</f>
        <v>6.9</v>
      </c>
      <c r="G10" s="59">
        <f>'DCWW Bryngwyn'!G10</f>
        <v>6.7</v>
      </c>
      <c r="H10" s="59">
        <f>'DCWW Bryngwyn'!H10</f>
        <v>6.5</v>
      </c>
      <c r="I10" s="59">
        <f>'DCWW Bryngwyn'!I10</f>
        <v>6.6</v>
      </c>
      <c r="J10" s="59">
        <f>'DCWW Bryngwyn'!J10</f>
        <v>6.9</v>
      </c>
      <c r="K10" s="59">
        <f>'DCWW Bryngwyn'!K10</f>
        <v>6.6</v>
      </c>
      <c r="L10" s="59">
        <f>'DCWW Bryngwyn'!L10</f>
        <v>6.4</v>
      </c>
      <c r="M10" s="59">
        <f>'DCWW Bryngwyn'!M10</f>
        <v>6.5</v>
      </c>
      <c r="N10" s="59">
        <f>'DCWW Bryngwyn'!N10</f>
        <v>0</v>
      </c>
      <c r="O10" s="59">
        <f>'DCWW Bryngwyn'!O10</f>
        <v>0</v>
      </c>
      <c r="P10" s="59">
        <f>'DCWW Bryngwyn'!P10</f>
        <v>0</v>
      </c>
      <c r="Q10" s="59">
        <f>'DCWW Bryngwyn'!Q10</f>
        <v>0</v>
      </c>
      <c r="R10" s="59">
        <f>'DCWW Bryngwyn'!R10</f>
        <v>0</v>
      </c>
      <c r="S10" s="59">
        <f>'DCWW Bryngwyn'!S10</f>
        <v>0</v>
      </c>
      <c r="T10" s="59">
        <f>'DCWW Bryngwyn'!T10</f>
        <v>0</v>
      </c>
      <c r="U10" s="59">
        <f>'DCWW Bryngwyn'!U10</f>
        <v>0</v>
      </c>
      <c r="V10" s="59">
        <f>'DCWW 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'DCWW Bryngwyn'!C11</f>
        <v>2</v>
      </c>
      <c r="D11" s="59">
        <f>'DCWW Bryngwyn'!D11</f>
        <v>2</v>
      </c>
      <c r="E11" s="59">
        <f>'DCWW Bryngwyn'!E11</f>
        <v>2</v>
      </c>
      <c r="F11" s="59">
        <f>'DCWW Bryngwyn'!F11</f>
        <v>2</v>
      </c>
      <c r="G11" s="59">
        <f>'DCWW Bryngwyn'!G11</f>
        <v>2</v>
      </c>
      <c r="H11" s="59">
        <f>'DCWW Bryngwyn'!H11</f>
        <v>3</v>
      </c>
      <c r="I11" s="59">
        <f>'DCWW Bryngwyn'!I11</f>
        <v>2</v>
      </c>
      <c r="J11" s="59">
        <f>'DCWW Bryngwyn'!J11</f>
        <v>2</v>
      </c>
      <c r="K11" s="59">
        <f>'DCWW Bryngwyn'!K11</f>
        <v>3</v>
      </c>
      <c r="L11" s="59">
        <f>'DCWW Bryngwyn'!L11</f>
        <v>3</v>
      </c>
      <c r="M11" s="59">
        <f>'DCWW Bryngwyn'!M11</f>
        <v>3</v>
      </c>
      <c r="N11" s="59">
        <f>'DCWW Bryngwyn'!N11</f>
        <v>0</v>
      </c>
      <c r="O11" s="59">
        <f>'DCWW Bryngwyn'!O11</f>
        <v>0</v>
      </c>
      <c r="P11" s="59">
        <f>'DCWW Bryngwyn'!P11</f>
        <v>0</v>
      </c>
      <c r="Q11" s="59">
        <f>'DCWW Bryngwyn'!Q11</f>
        <v>0</v>
      </c>
      <c r="R11" s="59">
        <f>'DCWW Bryngwyn'!R11</f>
        <v>0</v>
      </c>
      <c r="S11" s="59">
        <f>'DCWW Bryngwyn'!S11</f>
        <v>0</v>
      </c>
      <c r="T11" s="59">
        <f>'DCWW Bryngwyn'!T11</f>
        <v>0</v>
      </c>
      <c r="U11" s="59">
        <f>'DCWW Bryngwyn'!U11</f>
        <v>0</v>
      </c>
      <c r="V11" s="59">
        <f>'DCWW 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'DCWW Bryngwyn'!C12</f>
        <v>2</v>
      </c>
      <c r="D12" s="59">
        <f>'DCWW Bryngwyn'!D12</f>
        <v>2</v>
      </c>
      <c r="E12" s="59">
        <f>'DCWW Bryngwyn'!E12</f>
        <v>2</v>
      </c>
      <c r="F12" s="59">
        <f>'DCWW Bryngwyn'!F12</f>
        <v>2</v>
      </c>
      <c r="G12" s="59">
        <f>'DCWW Bryngwyn'!G12</f>
        <v>2</v>
      </c>
      <c r="H12" s="59">
        <f>'DCWW Bryngwyn'!H12</f>
        <v>2</v>
      </c>
      <c r="I12" s="59">
        <f>'DCWW Bryngwyn'!I12</f>
        <v>2</v>
      </c>
      <c r="J12" s="59">
        <f>'DCWW Bryngwyn'!J12</f>
        <v>2</v>
      </c>
      <c r="K12" s="59">
        <f>'DCWW Bryngwyn'!K12</f>
        <v>2</v>
      </c>
      <c r="L12" s="59">
        <f>'DCWW Bryngwyn'!L12</f>
        <v>3</v>
      </c>
      <c r="M12" s="59">
        <f>'DCWW Bryngwyn'!M12</f>
        <v>2</v>
      </c>
      <c r="N12" s="59">
        <f>'DCWW Bryngwyn'!N12</f>
        <v>0</v>
      </c>
      <c r="O12" s="59">
        <f>'DCWW Bryngwyn'!O12</f>
        <v>0</v>
      </c>
      <c r="P12" s="59">
        <f>'DCWW Bryngwyn'!P12</f>
        <v>0</v>
      </c>
      <c r="Q12" s="59">
        <f>'DCWW Bryngwyn'!Q12</f>
        <v>0</v>
      </c>
      <c r="R12" s="59">
        <f>'DCWW Bryngwyn'!R12</f>
        <v>0</v>
      </c>
      <c r="S12" s="59">
        <f>'DCWW Bryngwyn'!S12</f>
        <v>0</v>
      </c>
      <c r="T12" s="59">
        <f>'DCWW Bryngwyn'!T12</f>
        <v>0</v>
      </c>
      <c r="U12" s="59">
        <f>'DCWW Bryngwyn'!U12</f>
        <v>0</v>
      </c>
      <c r="V12" s="59">
        <f>'DCWW 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'DCWW Bryngwyn'!C13</f>
        <v>1</v>
      </c>
      <c r="D13" s="59">
        <f>'DCWW Bryngwyn'!D13</f>
        <v>1</v>
      </c>
      <c r="E13" s="59">
        <f>'DCWW Bryngwyn'!E13</f>
        <v>1</v>
      </c>
      <c r="F13" s="59">
        <f>'DCWW Bryngwyn'!F13</f>
        <v>1</v>
      </c>
      <c r="G13" s="59">
        <f>'DCWW Bryngwyn'!G13</f>
        <v>1</v>
      </c>
      <c r="H13" s="59">
        <f>'DCWW Bryngwyn'!H13</f>
        <v>2</v>
      </c>
      <c r="I13" s="59">
        <f>'DCWW Bryngwyn'!I13</f>
        <v>2</v>
      </c>
      <c r="J13" s="59">
        <f>'DCWW Bryngwyn'!J13</f>
        <v>2</v>
      </c>
      <c r="K13" s="59">
        <f>'DCWW Bryngwyn'!K13</f>
        <v>2</v>
      </c>
      <c r="L13" s="59">
        <f>'DCWW Bryngwyn'!L13</f>
        <v>3</v>
      </c>
      <c r="M13" s="59">
        <f>'DCWW Bryngwyn'!M13</f>
        <v>2</v>
      </c>
      <c r="N13" s="59">
        <f>'DCWW Bryngwyn'!N13</f>
        <v>0</v>
      </c>
      <c r="O13" s="59">
        <f>'DCWW Bryngwyn'!O13</f>
        <v>0</v>
      </c>
      <c r="P13" s="59">
        <f>'DCWW Bryngwyn'!P13</f>
        <v>0</v>
      </c>
      <c r="Q13" s="59">
        <f>'DCWW Bryngwyn'!Q13</f>
        <v>0</v>
      </c>
      <c r="R13" s="59">
        <f>'DCWW Bryngwyn'!R13</f>
        <v>0</v>
      </c>
      <c r="S13" s="59">
        <f>'DCWW Bryngwyn'!S13</f>
        <v>0</v>
      </c>
      <c r="T13" s="59">
        <f>'DCWW Bryngwyn'!T13</f>
        <v>0</v>
      </c>
      <c r="U13" s="59">
        <f>'DCWW Bryngwyn'!U13</f>
        <v>0</v>
      </c>
      <c r="V13" s="59">
        <f>'DCWW 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'DCWW Bryngwyn'!C14</f>
        <v xml:space="preserve">Grass Silage (25% DM) </v>
      </c>
      <c r="D14" s="101" t="str">
        <f>'DCWW Bryngwyn'!D14</f>
        <v xml:space="preserve">Grass Silage (25% DM) </v>
      </c>
      <c r="E14" s="101" t="str">
        <f>'DCWW Bryngwyn'!E14</f>
        <v xml:space="preserve">Grass Silage (25% DM) </v>
      </c>
      <c r="F14" s="101" t="str">
        <f>'DCWW Bryngwyn'!F14</f>
        <v xml:space="preserve">Grass Silage (25% DM) </v>
      </c>
      <c r="G14" s="101" t="str">
        <f>'DCWW Bryngwyn'!G14</f>
        <v xml:space="preserve">Grass Silage (25% DM) </v>
      </c>
      <c r="H14" s="101" t="str">
        <f>'DCWW Bryngwyn'!H14</f>
        <v xml:space="preserve">Grass Silage (25% DM) </v>
      </c>
      <c r="I14" s="101" t="str">
        <f>'DCWW Bryngwyn'!I14</f>
        <v xml:space="preserve">Grass Silage (25% DM) </v>
      </c>
      <c r="J14" s="101" t="str">
        <f>'DCWW Bryngwyn'!J14</f>
        <v xml:space="preserve">Grass Silage (25% DM) </v>
      </c>
      <c r="K14" s="101" t="str">
        <f>'DCWW Bryngwyn'!K14</f>
        <v xml:space="preserve">Grass Silage (25% DM) </v>
      </c>
      <c r="L14" s="101" t="str">
        <f>'DCWW Bryngwyn'!L14</f>
        <v xml:space="preserve">Grass Silage (25% DM) </v>
      </c>
      <c r="M14" s="101" t="str">
        <f>'DCWW Bryngwyn'!M14</f>
        <v xml:space="preserve">Grass Silage (25% DM) </v>
      </c>
      <c r="N14" s="101">
        <f>'DCWW Bryngwyn'!N14</f>
        <v>0</v>
      </c>
      <c r="O14" s="101">
        <f>'DCWW Bryngwyn'!O14</f>
        <v>0</v>
      </c>
      <c r="P14" s="101">
        <f>'DCWW Bryngwyn'!P14</f>
        <v>0</v>
      </c>
      <c r="Q14" s="101">
        <f>'DCWW Bryngwyn'!Q14</f>
        <v>0</v>
      </c>
      <c r="R14" s="101">
        <f>'DCWW Bryngwyn'!R14</f>
        <v>0</v>
      </c>
      <c r="S14" s="101">
        <f>'DCWW Bryngwyn'!S14</f>
        <v>0</v>
      </c>
      <c r="T14" s="101">
        <f>'DCWW Bryngwyn'!T14</f>
        <v>0</v>
      </c>
      <c r="U14" s="101">
        <f>'DCWW Bryngwyn'!U14</f>
        <v>0</v>
      </c>
      <c r="V14" s="101">
        <f>'DCWW Bryngwyn'!V14</f>
        <v>0</v>
      </c>
      <c r="AD14" s="29" t="s">
        <v>138</v>
      </c>
      <c r="AE14" s="29">
        <v>6</v>
      </c>
      <c r="AI14" s="52" t="s">
        <v>119</v>
      </c>
      <c r="AJ14" s="53">
        <v>0.8</v>
      </c>
      <c r="AK14" s="54">
        <v>1.7</v>
      </c>
      <c r="AL14" s="11">
        <v>12</v>
      </c>
      <c r="AM14" s="11">
        <v>6.7</v>
      </c>
      <c r="AN14" s="11" t="s">
        <v>135</v>
      </c>
    </row>
    <row r="15" spans="1:41" ht="13" x14ac:dyDescent="0.25">
      <c r="A15" s="137" t="s">
        <v>9</v>
      </c>
      <c r="B15" s="137"/>
      <c r="C15" s="59">
        <f>'DCWW Bryngwyn'!C15</f>
        <v>38</v>
      </c>
      <c r="D15" s="59">
        <f>'DCWW Bryngwyn'!D15</f>
        <v>38</v>
      </c>
      <c r="E15" s="59">
        <f>'DCWW Bryngwyn'!E15</f>
        <v>38</v>
      </c>
      <c r="F15" s="59">
        <f>'DCWW Bryngwyn'!F15</f>
        <v>38</v>
      </c>
      <c r="G15" s="59">
        <f>'DCWW Bryngwyn'!G15</f>
        <v>38</v>
      </c>
      <c r="H15" s="59">
        <f>'DCWW Bryngwyn'!H15</f>
        <v>38</v>
      </c>
      <c r="I15" s="59">
        <f>'DCWW Bryngwyn'!I15</f>
        <v>38</v>
      </c>
      <c r="J15" s="59">
        <f>'DCWW Bryngwyn'!J15</f>
        <v>38</v>
      </c>
      <c r="K15" s="59">
        <f>'DCWW Bryngwyn'!K15</f>
        <v>38</v>
      </c>
      <c r="L15" s="59">
        <f>'DCWW Bryngwyn'!L15</f>
        <v>38</v>
      </c>
      <c r="M15" s="59">
        <f>'DCWW Bryngwyn'!M15</f>
        <v>38</v>
      </c>
      <c r="N15" s="59">
        <f>'DCWW Bryngwyn'!N15</f>
        <v>0</v>
      </c>
      <c r="O15" s="59">
        <f>'DCWW Bryngwyn'!O15</f>
        <v>0</v>
      </c>
      <c r="P15" s="59">
        <f>'DCWW Bryngwyn'!P15</f>
        <v>0</v>
      </c>
      <c r="Q15" s="59">
        <f>'DCWW Bryngwyn'!Q15</f>
        <v>0</v>
      </c>
      <c r="R15" s="59">
        <f>'DCWW Bryngwyn'!R15</f>
        <v>0</v>
      </c>
      <c r="S15" s="59">
        <f>'DCWW Bryngwyn'!S15</f>
        <v>0</v>
      </c>
      <c r="T15" s="59">
        <f>'DCWW Bryngwyn'!T15</f>
        <v>0</v>
      </c>
      <c r="U15" s="59">
        <f>'DCWW Bryngwyn'!U15</f>
        <v>0</v>
      </c>
      <c r="V15" s="59">
        <f>'DCWW 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'DCWW Bryngwyn'!C16</f>
        <v>Medium/Clay</v>
      </c>
      <c r="D16" s="102" t="str">
        <f>'DCWW Bryngwyn'!D16</f>
        <v>Medium/Clay</v>
      </c>
      <c r="E16" s="102" t="str">
        <f>'DCWW Bryngwyn'!E16</f>
        <v>Medium/Clay</v>
      </c>
      <c r="F16" s="102" t="str">
        <f>'DCWW Bryngwyn'!F16</f>
        <v>Medium/Clay</v>
      </c>
      <c r="G16" s="102" t="str">
        <f>'DCWW Bryngwyn'!G16</f>
        <v>Medium/Clay</v>
      </c>
      <c r="H16" s="102" t="str">
        <f>'DCWW Bryngwyn'!H16</f>
        <v>Medium/Clay</v>
      </c>
      <c r="I16" s="102" t="str">
        <f>'DCWW Bryngwyn'!I16</f>
        <v>Medium/Clay</v>
      </c>
      <c r="J16" s="102" t="str">
        <f>'DCWW Bryngwyn'!J16</f>
        <v>Medium/Clay</v>
      </c>
      <c r="K16" s="102" t="str">
        <f>'DCWW Bryngwyn'!K16</f>
        <v>Medium/Clay</v>
      </c>
      <c r="L16" s="102" t="str">
        <f>'DCWW Bryngwyn'!L16</f>
        <v>Medium/Clay</v>
      </c>
      <c r="M16" s="102" t="str">
        <f>'DCWW Bryngwyn'!M16</f>
        <v>Medium/Clay</v>
      </c>
      <c r="N16" s="102">
        <f>'DCWW Bryngwyn'!N16</f>
        <v>0</v>
      </c>
      <c r="O16" s="102">
        <f>'DCWW Bryngwyn'!O16</f>
        <v>0</v>
      </c>
      <c r="P16" s="102">
        <f>'DCWW Bryngwyn'!P16</f>
        <v>0</v>
      </c>
      <c r="Q16" s="102">
        <f>'DCWW Bryngwyn'!Q16</f>
        <v>0</v>
      </c>
      <c r="R16" s="102">
        <f>'DCWW Bryngwyn'!R16</f>
        <v>0</v>
      </c>
      <c r="S16" s="102">
        <f>'DCWW Bryngwyn'!S16</f>
        <v>0</v>
      </c>
      <c r="T16" s="102">
        <f>'DCWW Bryngwyn'!T16</f>
        <v>0</v>
      </c>
      <c r="U16" s="102">
        <f>'DCWW Bryngwyn'!U16</f>
        <v>0</v>
      </c>
      <c r="V16" s="102">
        <f>'DCWW 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3.6701820000000001</v>
      </c>
      <c r="D18" s="16">
        <f>$D32</f>
        <v>3.6701820000000001</v>
      </c>
      <c r="E18" s="16">
        <f>$D33</f>
        <v>3.6701820000000001</v>
      </c>
      <c r="F18" s="16">
        <f>$D34</f>
        <v>3.6701820000000001</v>
      </c>
      <c r="G18" s="16">
        <f>$D35</f>
        <v>3.6701820000000001</v>
      </c>
      <c r="H18" s="16">
        <f>$D36</f>
        <v>3.6701820000000001</v>
      </c>
      <c r="I18" s="16">
        <f>$D37</f>
        <v>3.6701820000000001</v>
      </c>
      <c r="J18" s="16">
        <f>$D38</f>
        <v>3.6701820000000001</v>
      </c>
      <c r="K18" s="16">
        <f>$D39</f>
        <v>3.6701820000000001</v>
      </c>
      <c r="L18" s="16">
        <f>$D40</f>
        <v>3.6701820000000001</v>
      </c>
      <c r="M18" s="16">
        <f>$D41</f>
        <v>3.6701820000000001</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-60.929817999999997</v>
      </c>
      <c r="D19" s="16">
        <f t="shared" ref="D19:V19" si="1">D18-D17</f>
        <v>-60.929817999999997</v>
      </c>
      <c r="E19" s="16">
        <f t="shared" si="1"/>
        <v>-60.929817999999997</v>
      </c>
      <c r="F19" s="16">
        <f t="shared" si="1"/>
        <v>-60.929817999999997</v>
      </c>
      <c r="G19" s="16">
        <f t="shared" si="1"/>
        <v>-60.929817999999997</v>
      </c>
      <c r="H19" s="16">
        <f t="shared" si="1"/>
        <v>-60.929817999999997</v>
      </c>
      <c r="I19" s="16">
        <f t="shared" si="1"/>
        <v>-60.929817999999997</v>
      </c>
      <c r="J19" s="16">
        <f t="shared" si="1"/>
        <v>-60.929817999999997</v>
      </c>
      <c r="K19" s="16">
        <f t="shared" si="1"/>
        <v>-60.929817999999997</v>
      </c>
      <c r="L19" s="16">
        <f t="shared" si="1"/>
        <v>-60.929817999999997</v>
      </c>
      <c r="M19" s="16">
        <f t="shared" si="1"/>
        <v>-60.929817999999997</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1.5616800000000004</v>
      </c>
      <c r="D22" s="16">
        <f>$E32</f>
        <v>1.5616800000000004</v>
      </c>
      <c r="E22" s="16">
        <f>$E33</f>
        <v>1.5616800000000004</v>
      </c>
      <c r="F22" s="16">
        <f>$E34</f>
        <v>1.5616800000000004</v>
      </c>
      <c r="G22" s="16">
        <f>$E35</f>
        <v>1.5616800000000004</v>
      </c>
      <c r="H22" s="16">
        <f>$E36</f>
        <v>1.5616800000000004</v>
      </c>
      <c r="I22" s="16">
        <f>$E37</f>
        <v>1.5616800000000004</v>
      </c>
      <c r="J22" s="16">
        <f>$E38</f>
        <v>1.5616800000000004</v>
      </c>
      <c r="K22" s="16">
        <f>$E39</f>
        <v>1.5616800000000004</v>
      </c>
      <c r="L22" s="16">
        <f>$E40</f>
        <v>1.5616800000000004</v>
      </c>
      <c r="M22" s="16">
        <f>$E41</f>
        <v>1.5616800000000004</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-226.43832</v>
      </c>
      <c r="D23" s="16">
        <f t="shared" ref="D23:V23" si="3">D22-D21</f>
        <v>-226.43832</v>
      </c>
      <c r="E23" s="16">
        <f t="shared" si="3"/>
        <v>-226.43832</v>
      </c>
      <c r="F23" s="16">
        <f t="shared" si="3"/>
        <v>-226.43832</v>
      </c>
      <c r="G23" s="16">
        <f t="shared" si="3"/>
        <v>-226.43832</v>
      </c>
      <c r="H23" s="16">
        <f t="shared" si="3"/>
        <v>-226.43832</v>
      </c>
      <c r="I23" s="16">
        <f t="shared" si="3"/>
        <v>-226.43832</v>
      </c>
      <c r="J23" s="16">
        <f t="shared" si="3"/>
        <v>-226.43832</v>
      </c>
      <c r="K23" s="16">
        <f t="shared" si="3"/>
        <v>-226.43832</v>
      </c>
      <c r="L23" s="16">
        <f t="shared" si="3"/>
        <v>-226.43832</v>
      </c>
      <c r="M23" s="16">
        <f t="shared" si="3"/>
        <v>-226.43832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2.4</v>
      </c>
      <c r="C28" s="15">
        <v>0.48</v>
      </c>
      <c r="D28" s="15">
        <v>2.6700000000000002E-2</v>
      </c>
      <c r="E28" s="15">
        <v>2.1600000000000001E-2</v>
      </c>
      <c r="F28" s="15">
        <v>524</v>
      </c>
      <c r="G28" s="15">
        <v>33.1</v>
      </c>
      <c r="H28" s="15">
        <v>381</v>
      </c>
      <c r="I28" s="15">
        <v>193.9</v>
      </c>
      <c r="J28" s="15">
        <v>2.12</v>
      </c>
      <c r="K28" s="15">
        <v>0.84</v>
      </c>
      <c r="L28" s="15">
        <v>87.9</v>
      </c>
      <c r="M28" s="15">
        <v>27.7</v>
      </c>
      <c r="N28" s="15">
        <v>5680</v>
      </c>
      <c r="O28" s="15">
        <v>535000</v>
      </c>
      <c r="P28" s="15"/>
      <c r="Q28" s="15">
        <v>2590</v>
      </c>
      <c r="R28" s="15"/>
      <c r="S28" s="15">
        <v>56.6</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v>
      </c>
      <c r="B31" s="15">
        <v>250</v>
      </c>
      <c r="C31" s="76">
        <f>IF(C$27="%w/w SAR",((C$28*10)*$B31),IF(C$27="%w/w DM",(((C$28*10)*($B$28/100))*$B31),IF(C$27="kg/t SAR",(C$28*$B31),IF(C$27="kg/t DM",((C$28*($B$28/100))*$B31),IF(C$27="mg/kg SAR",((C$28*0.001)*$B31),IF(C$27="mg/kg DM",(((C$28*0.001)*($B$28/100))*$B31),0))))))</f>
        <v>28.8</v>
      </c>
      <c r="D31" s="76">
        <f>(IF(D$27="%w/w SAR",((D$28*10)*$B31),IF(D$27="%w/w DM",(((D$28*10)*($B$28/100))*$B31),IF(D$27="kg/t SAR",(D$28*$B31),IF(D$27="kg/t DM",((D$28*($B$28/100))*$B31),IF(D$27="mg/kg SAR",((D$28*0.001)*$B31),IF(D$27="mg/kg DM",(((D$28*0.001)*($B$28/100))*$B31),"0")))))))*2.291</f>
        <v>3.6701820000000001</v>
      </c>
      <c r="E31" s="76">
        <f>(IF(E$27="%w/w SAR",((E$28*10)*$B31),IF(E$27="%w/w DM",(((E$28*10)*($B$28/100))*$B31),IF(E$27="kg/t SAR",(E$28*$B31),IF(E$27="kg/t DM",((E$28*($B$28/100))*$B31),IF(E$27="mg/kg SAR",((E$28*0.001)*$B31),IF(E$27="mg/kg DM",(((E$28*0.001)*($B$28/100))*$B31),"0")))))))*1.205</f>
        <v>1.5616800000000004</v>
      </c>
      <c r="F31" s="76">
        <f>(IF(F$27="%w/w SAR",((F$28*10)*$B31),IF(F$27="%w/w DM",(((F$28*10)*($B$28/100))*$B31),IF(F$27="kg/t SAR",(F$28*$B31),IF(F$27="kg/t DM",((F$28*($B$28/100))*$B31),IF(F$27="mg/kg SAR",((F$28*0.001)*$B31),IF(F$27="mg/kg DM",(((F$28*0.001)*($B$28/100))*$B31),"0")))))))*1.658</f>
        <v>5.2127520000000001</v>
      </c>
      <c r="G31" s="76">
        <f t="shared" ref="G31:P46" si="5">IF(G$27="%w/w SAR",((G$28*10)*$B31),IF(G$27="%w/w DM",(((G$28*10)*($B$28/100))*$B31),IF(G$27="kg/t SAR",(G$28*$B31),IF(G$27="kg/t DM",((G$28*($B$28/100))*$B31),IF(G$27="mg/kg SAR",((G$28*0.001)*$B31),IF(G$27="mg/kg DM",(((G$28*0.001)*($B$28/100))*$B31),0))))))</f>
        <v>0.19860000000000003</v>
      </c>
      <c r="H31" s="76">
        <f t="shared" si="5"/>
        <v>2.2860000000000005</v>
      </c>
      <c r="I31" s="76">
        <f t="shared" si="5"/>
        <v>1.1634000000000002</v>
      </c>
      <c r="J31" s="76">
        <f t="shared" si="5"/>
        <v>1.2720000000000002E-2</v>
      </c>
      <c r="K31" s="76">
        <f t="shared" si="5"/>
        <v>5.0400000000000002E-3</v>
      </c>
      <c r="L31" s="76">
        <f t="shared" si="5"/>
        <v>0.52739999999999998</v>
      </c>
      <c r="M31" s="76">
        <f t="shared" si="5"/>
        <v>0.16620000000000001</v>
      </c>
      <c r="N31" s="76">
        <f t="shared" si="5"/>
        <v>34.08</v>
      </c>
      <c r="O31" s="76">
        <f t="shared" si="5"/>
        <v>3210</v>
      </c>
      <c r="P31" s="76">
        <f t="shared" si="5"/>
        <v>0</v>
      </c>
      <c r="Q31" s="76">
        <f>(IF(Q$27="%w/w SAR",((Q$28*10)*$B31),IF(Q$27="%w/w DM",(((Q$28*10)*($B$28/100))*$B31),IF(Q$27="kg/t SAR",(Q$28*$B31),IF(Q$27="kg/t DM",((Q$28*($B$28/100))*$B31),IF(Q$27="mg/kg SAR",((Q$28*0.001)*$B31),IF(Q$27="mg/kg DM",(((Q$28*0.001)*($B$28/100))*$B31),0)))))))*2.5</f>
        <v>38.849999999999994</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0.33960000000000001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B</v>
      </c>
      <c r="B32" s="15">
        <v>250</v>
      </c>
      <c r="C32" s="76">
        <f t="shared" ref="C32:C50" si="6">IF(C$27="%w/w SAR",((C$28*10)*$B32),IF(C$27="%w/w DM",(((C$28*10)*($B$28/100))*$B32),IF(C$27="kg/t SAR",(C$28*$B32),IF(C$27="kg/t DM",((C$28*($B$28/100))*$B32),IF(C$27="mg/kg SAR",((C$28*0.001)*$B32),IF(C$27="mg/kg DM",(((C$28*0.001)*($B$28/100))*$B32),0))))))</f>
        <v>28.8</v>
      </c>
      <c r="D32" s="76">
        <f t="shared" ref="D32:D50" si="7">(IF(D$27="%w/w SAR",((D$28*10)*$B32),IF(D$27="%w/w DM",(((D$28*10)*($B$28/100))*$B32),IF(D$27="kg/t SAR",(D$28*$B32),IF(D$27="kg/t DM",((D$28*($B$28/100))*$B32),IF(D$27="mg/kg SAR",((D$28*0.001)*$B32),IF(D$27="mg/kg DM",(((D$28*0.001)*($B$28/100))*$B32),"0")))))))*2.291</f>
        <v>3.6701820000000001</v>
      </c>
      <c r="E32" s="76">
        <f t="shared" ref="E32:E50" si="8">(IF(E$27="%w/w SAR",((E$28*10)*$B32),IF(E$27="%w/w DM",(((E$28*10)*($B$28/100))*$B32),IF(E$27="kg/t SAR",(E$28*$B32),IF(E$27="kg/t DM",((E$28*($B$28/100))*$B32),IF(E$27="mg/kg SAR",((E$28*0.001)*$B32),IF(E$27="mg/kg DM",(((E$28*0.001)*($B$28/100))*$B32),"0")))))))*1.205</f>
        <v>1.5616800000000004</v>
      </c>
      <c r="F32" s="76">
        <f t="shared" ref="F32:F50" si="9">(IF(F$27="%w/w SAR",((F$28*10)*$B32),IF(F$27="%w/w DM",(((F$28*10)*($B$28/100))*$B32),IF(F$27="kg/t SAR",(F$28*$B32),IF(F$27="kg/t DM",((F$28*($B$28/100))*$B32),IF(F$27="mg/kg SAR",((F$28*0.001)*$B32),IF(F$27="mg/kg DM",(((F$28*0.001)*($B$28/100))*$B32),"0")))))))*1.658</f>
        <v>5.2127520000000001</v>
      </c>
      <c r="G32" s="76">
        <f t="shared" si="5"/>
        <v>0.19860000000000003</v>
      </c>
      <c r="H32" s="76">
        <f t="shared" si="5"/>
        <v>2.2860000000000005</v>
      </c>
      <c r="I32" s="76">
        <f t="shared" si="5"/>
        <v>1.1634000000000002</v>
      </c>
      <c r="J32" s="76">
        <f t="shared" si="5"/>
        <v>1.2720000000000002E-2</v>
      </c>
      <c r="K32" s="76">
        <f t="shared" si="5"/>
        <v>5.0400000000000002E-3</v>
      </c>
      <c r="L32" s="76">
        <f t="shared" si="5"/>
        <v>0.52739999999999998</v>
      </c>
      <c r="M32" s="76">
        <f t="shared" si="5"/>
        <v>0.16620000000000001</v>
      </c>
      <c r="N32" s="76">
        <f t="shared" si="5"/>
        <v>34.08</v>
      </c>
      <c r="O32" s="76">
        <f t="shared" si="5"/>
        <v>3210</v>
      </c>
      <c r="P32" s="76">
        <f t="shared" si="5"/>
        <v>0</v>
      </c>
      <c r="Q32" s="76">
        <f t="shared" ref="Q32:Q50" si="10">(IF(Q$27="%w/w SAR",((Q$28*10)*$B32),IF(Q$27="%w/w DM",(((Q$28*10)*($B$28/100))*$B32),IF(Q$27="kg/t SAR",(Q$28*$B32),IF(Q$27="kg/t DM",((Q$28*($B$28/100))*$B32),IF(Q$27="mg/kg SAR",((Q$28*0.001)*$B32),IF(Q$27="mg/kg DM",(((Q$28*0.001)*($B$28/100))*$B32),0)))))))*2.5</f>
        <v>38.849999999999994</v>
      </c>
      <c r="R32" s="76">
        <f t="shared" ref="R32:U50" si="11">IF(R$27="%w/w SAR",((R$28*10)*$B32),IF(R$27="%w/w DM",(((R$28*10)*($B$28/100))*$B32),IF(R$27="kg/t SAR",(R$28*$B32),IF(R$27="kg/t DM",((R$28*($B$28/100))*$B32),IF(R$27="mg/kg SAR",((R$28*0.001)*$B32),IF(R$27="mg/kg DM",(((R$28*0.001)*($B$28/100))*$B32),0))))))</f>
        <v>0</v>
      </c>
      <c r="S32" s="76">
        <f t="shared" si="11"/>
        <v>0.33960000000000001</v>
      </c>
      <c r="T32" s="76">
        <f t="shared" si="11"/>
        <v>0</v>
      </c>
      <c r="U32" s="76">
        <f t="shared" si="11"/>
        <v>0</v>
      </c>
      <c r="AB32" s="58"/>
      <c r="AC32" s="58"/>
      <c r="AD32" s="58"/>
      <c r="AE32" s="58"/>
      <c r="AF32" s="58"/>
      <c r="AG32" s="58"/>
      <c r="AH32" s="58"/>
      <c r="AI32" s="58"/>
    </row>
    <row r="33" spans="1:35" s="71" customFormat="1" ht="13" x14ac:dyDescent="0.35">
      <c r="A33" s="13" t="str">
        <f>E8</f>
        <v>C</v>
      </c>
      <c r="B33" s="15">
        <v>250</v>
      </c>
      <c r="C33" s="76">
        <f t="shared" si="6"/>
        <v>28.8</v>
      </c>
      <c r="D33" s="76">
        <f t="shared" si="7"/>
        <v>3.6701820000000001</v>
      </c>
      <c r="E33" s="76">
        <f t="shared" si="8"/>
        <v>1.5616800000000004</v>
      </c>
      <c r="F33" s="76">
        <f t="shared" si="9"/>
        <v>5.2127520000000001</v>
      </c>
      <c r="G33" s="76">
        <f t="shared" si="5"/>
        <v>0.19860000000000003</v>
      </c>
      <c r="H33" s="76">
        <f t="shared" si="5"/>
        <v>2.2860000000000005</v>
      </c>
      <c r="I33" s="76">
        <f t="shared" si="5"/>
        <v>1.1634000000000002</v>
      </c>
      <c r="J33" s="76">
        <f t="shared" si="5"/>
        <v>1.2720000000000002E-2</v>
      </c>
      <c r="K33" s="76">
        <f t="shared" si="5"/>
        <v>5.0400000000000002E-3</v>
      </c>
      <c r="L33" s="76">
        <f t="shared" si="5"/>
        <v>0.52739999999999998</v>
      </c>
      <c r="M33" s="76">
        <f t="shared" si="5"/>
        <v>0.16620000000000001</v>
      </c>
      <c r="N33" s="76">
        <f t="shared" si="5"/>
        <v>34.08</v>
      </c>
      <c r="O33" s="76">
        <f t="shared" si="5"/>
        <v>3210</v>
      </c>
      <c r="P33" s="76">
        <f t="shared" si="5"/>
        <v>0</v>
      </c>
      <c r="Q33" s="76">
        <f t="shared" si="10"/>
        <v>38.849999999999994</v>
      </c>
      <c r="R33" s="76">
        <f t="shared" si="11"/>
        <v>0</v>
      </c>
      <c r="S33" s="76">
        <f t="shared" si="11"/>
        <v>0.33960000000000001</v>
      </c>
      <c r="T33" s="76">
        <f t="shared" si="11"/>
        <v>0</v>
      </c>
      <c r="U33" s="76">
        <f t="shared" si="11"/>
        <v>0</v>
      </c>
      <c r="AB33" s="58"/>
      <c r="AC33" s="58"/>
      <c r="AD33" s="58"/>
      <c r="AE33" s="58"/>
      <c r="AF33" s="58"/>
      <c r="AG33" s="58"/>
      <c r="AH33" s="58"/>
      <c r="AI33" s="58"/>
    </row>
    <row r="34" spans="1:35" s="71" customFormat="1" ht="13" x14ac:dyDescent="0.35">
      <c r="A34" s="13" t="str">
        <f>F8</f>
        <v>D</v>
      </c>
      <c r="B34" s="15">
        <v>250</v>
      </c>
      <c r="C34" s="76">
        <f t="shared" si="6"/>
        <v>28.8</v>
      </c>
      <c r="D34" s="76">
        <f t="shared" si="7"/>
        <v>3.6701820000000001</v>
      </c>
      <c r="E34" s="76">
        <f t="shared" si="8"/>
        <v>1.5616800000000004</v>
      </c>
      <c r="F34" s="76">
        <f t="shared" si="9"/>
        <v>5.2127520000000001</v>
      </c>
      <c r="G34" s="76">
        <f t="shared" si="5"/>
        <v>0.19860000000000003</v>
      </c>
      <c r="H34" s="76">
        <f t="shared" si="5"/>
        <v>2.2860000000000005</v>
      </c>
      <c r="I34" s="76">
        <f t="shared" si="5"/>
        <v>1.1634000000000002</v>
      </c>
      <c r="J34" s="76">
        <f t="shared" si="5"/>
        <v>1.2720000000000002E-2</v>
      </c>
      <c r="K34" s="76">
        <f t="shared" si="5"/>
        <v>5.0400000000000002E-3</v>
      </c>
      <c r="L34" s="76">
        <f t="shared" si="5"/>
        <v>0.52739999999999998</v>
      </c>
      <c r="M34" s="76">
        <f t="shared" si="5"/>
        <v>0.16620000000000001</v>
      </c>
      <c r="N34" s="76">
        <f t="shared" si="5"/>
        <v>34.08</v>
      </c>
      <c r="O34" s="76">
        <f t="shared" si="5"/>
        <v>3210</v>
      </c>
      <c r="P34" s="76">
        <f t="shared" si="5"/>
        <v>0</v>
      </c>
      <c r="Q34" s="76">
        <f t="shared" si="10"/>
        <v>38.849999999999994</v>
      </c>
      <c r="R34" s="76">
        <f t="shared" si="11"/>
        <v>0</v>
      </c>
      <c r="S34" s="76">
        <f t="shared" si="11"/>
        <v>0.33960000000000001</v>
      </c>
      <c r="T34" s="76">
        <f t="shared" si="11"/>
        <v>0</v>
      </c>
      <c r="U34" s="76">
        <f t="shared" si="11"/>
        <v>0</v>
      </c>
      <c r="AB34" s="58"/>
      <c r="AC34" s="58"/>
      <c r="AD34" s="58"/>
      <c r="AE34" s="58"/>
      <c r="AF34" s="58"/>
      <c r="AG34" s="58"/>
      <c r="AH34" s="58"/>
      <c r="AI34" s="58"/>
    </row>
    <row r="35" spans="1:35" s="71" customFormat="1" ht="13" x14ac:dyDescent="0.35">
      <c r="A35" s="13" t="str">
        <f>G8</f>
        <v>E</v>
      </c>
      <c r="B35" s="15">
        <v>250</v>
      </c>
      <c r="C35" s="76">
        <f t="shared" si="6"/>
        <v>28.8</v>
      </c>
      <c r="D35" s="76">
        <f t="shared" si="7"/>
        <v>3.6701820000000001</v>
      </c>
      <c r="E35" s="76">
        <f t="shared" si="8"/>
        <v>1.5616800000000004</v>
      </c>
      <c r="F35" s="76">
        <f t="shared" si="9"/>
        <v>5.2127520000000001</v>
      </c>
      <c r="G35" s="76">
        <f t="shared" si="5"/>
        <v>0.19860000000000003</v>
      </c>
      <c r="H35" s="76">
        <f t="shared" si="5"/>
        <v>2.2860000000000005</v>
      </c>
      <c r="I35" s="76">
        <f t="shared" si="5"/>
        <v>1.1634000000000002</v>
      </c>
      <c r="J35" s="76">
        <f t="shared" si="5"/>
        <v>1.2720000000000002E-2</v>
      </c>
      <c r="K35" s="76">
        <f t="shared" si="5"/>
        <v>5.0400000000000002E-3</v>
      </c>
      <c r="L35" s="76">
        <f t="shared" si="5"/>
        <v>0.52739999999999998</v>
      </c>
      <c r="M35" s="76">
        <f t="shared" si="5"/>
        <v>0.16620000000000001</v>
      </c>
      <c r="N35" s="76">
        <f t="shared" si="5"/>
        <v>34.08</v>
      </c>
      <c r="O35" s="76">
        <f t="shared" si="5"/>
        <v>3210</v>
      </c>
      <c r="P35" s="76">
        <f t="shared" si="5"/>
        <v>0</v>
      </c>
      <c r="Q35" s="76">
        <f t="shared" si="10"/>
        <v>38.849999999999994</v>
      </c>
      <c r="R35" s="76">
        <f t="shared" si="11"/>
        <v>0</v>
      </c>
      <c r="S35" s="76">
        <f t="shared" si="11"/>
        <v>0.33960000000000001</v>
      </c>
      <c r="T35" s="76">
        <f t="shared" si="11"/>
        <v>0</v>
      </c>
      <c r="U35" s="76">
        <f t="shared" si="11"/>
        <v>0</v>
      </c>
      <c r="AB35" s="58"/>
      <c r="AC35" s="58"/>
      <c r="AD35" s="58"/>
      <c r="AE35" s="58"/>
      <c r="AF35" s="58"/>
      <c r="AG35" s="58"/>
      <c r="AH35" s="58"/>
      <c r="AI35" s="58"/>
    </row>
    <row r="36" spans="1:35" s="71" customFormat="1" ht="13" x14ac:dyDescent="0.35">
      <c r="A36" s="13" t="str">
        <f>H8</f>
        <v>17 ACRES</v>
      </c>
      <c r="B36" s="15">
        <v>250</v>
      </c>
      <c r="C36" s="76">
        <f t="shared" si="6"/>
        <v>28.8</v>
      </c>
      <c r="D36" s="76">
        <f t="shared" si="7"/>
        <v>3.6701820000000001</v>
      </c>
      <c r="E36" s="76">
        <f t="shared" si="8"/>
        <v>1.5616800000000004</v>
      </c>
      <c r="F36" s="76">
        <f t="shared" si="9"/>
        <v>5.2127520000000001</v>
      </c>
      <c r="G36" s="76">
        <f t="shared" si="5"/>
        <v>0.19860000000000003</v>
      </c>
      <c r="H36" s="76">
        <f t="shared" si="5"/>
        <v>2.2860000000000005</v>
      </c>
      <c r="I36" s="76">
        <f t="shared" si="5"/>
        <v>1.1634000000000002</v>
      </c>
      <c r="J36" s="76">
        <f t="shared" si="5"/>
        <v>1.2720000000000002E-2</v>
      </c>
      <c r="K36" s="76">
        <f t="shared" si="5"/>
        <v>5.0400000000000002E-3</v>
      </c>
      <c r="L36" s="76">
        <f t="shared" si="5"/>
        <v>0.52739999999999998</v>
      </c>
      <c r="M36" s="76">
        <f t="shared" si="5"/>
        <v>0.16620000000000001</v>
      </c>
      <c r="N36" s="76">
        <f t="shared" si="5"/>
        <v>34.08</v>
      </c>
      <c r="O36" s="76">
        <f t="shared" si="5"/>
        <v>3210</v>
      </c>
      <c r="P36" s="76">
        <f t="shared" si="5"/>
        <v>0</v>
      </c>
      <c r="Q36" s="76">
        <f t="shared" si="10"/>
        <v>38.849999999999994</v>
      </c>
      <c r="R36" s="76">
        <f t="shared" si="11"/>
        <v>0</v>
      </c>
      <c r="S36" s="76">
        <f t="shared" si="11"/>
        <v>0.33960000000000001</v>
      </c>
      <c r="T36" s="76">
        <f t="shared" si="11"/>
        <v>0</v>
      </c>
      <c r="U36" s="76">
        <f t="shared" si="11"/>
        <v>0</v>
      </c>
      <c r="AB36" s="58"/>
      <c r="AC36" s="58"/>
      <c r="AD36" s="58"/>
      <c r="AE36" s="58"/>
      <c r="AF36" s="58"/>
      <c r="AG36" s="58"/>
      <c r="AH36" s="58"/>
      <c r="AI36" s="58"/>
    </row>
    <row r="37" spans="1:35" s="71" customFormat="1" ht="13" x14ac:dyDescent="0.35">
      <c r="A37" s="13" t="str">
        <f>I8</f>
        <v>TOP PENTWYN</v>
      </c>
      <c r="B37" s="15">
        <v>250</v>
      </c>
      <c r="C37" s="76">
        <f t="shared" si="6"/>
        <v>28.8</v>
      </c>
      <c r="D37" s="76">
        <f t="shared" si="7"/>
        <v>3.6701820000000001</v>
      </c>
      <c r="E37" s="76">
        <f t="shared" si="8"/>
        <v>1.5616800000000004</v>
      </c>
      <c r="F37" s="76">
        <f t="shared" si="9"/>
        <v>5.2127520000000001</v>
      </c>
      <c r="G37" s="76">
        <f t="shared" si="5"/>
        <v>0.19860000000000003</v>
      </c>
      <c r="H37" s="76">
        <f t="shared" si="5"/>
        <v>2.2860000000000005</v>
      </c>
      <c r="I37" s="76">
        <f t="shared" si="5"/>
        <v>1.1634000000000002</v>
      </c>
      <c r="J37" s="76">
        <f t="shared" si="5"/>
        <v>1.2720000000000002E-2</v>
      </c>
      <c r="K37" s="76">
        <f t="shared" si="5"/>
        <v>5.0400000000000002E-3</v>
      </c>
      <c r="L37" s="76">
        <f t="shared" si="5"/>
        <v>0.52739999999999998</v>
      </c>
      <c r="M37" s="76">
        <f t="shared" si="5"/>
        <v>0.16620000000000001</v>
      </c>
      <c r="N37" s="76">
        <f t="shared" si="5"/>
        <v>34.08</v>
      </c>
      <c r="O37" s="76">
        <f t="shared" si="5"/>
        <v>3210</v>
      </c>
      <c r="P37" s="76">
        <f t="shared" si="5"/>
        <v>0</v>
      </c>
      <c r="Q37" s="76">
        <f t="shared" si="10"/>
        <v>38.849999999999994</v>
      </c>
      <c r="R37" s="76">
        <f t="shared" si="11"/>
        <v>0</v>
      </c>
      <c r="S37" s="76">
        <f t="shared" si="11"/>
        <v>0.33960000000000001</v>
      </c>
      <c r="T37" s="76">
        <f t="shared" si="11"/>
        <v>0</v>
      </c>
      <c r="U37" s="76">
        <f t="shared" si="11"/>
        <v>0</v>
      </c>
      <c r="AB37" s="58"/>
      <c r="AC37" s="58"/>
      <c r="AD37" s="58"/>
      <c r="AE37" s="58"/>
      <c r="AF37" s="58"/>
      <c r="AG37" s="58"/>
      <c r="AH37" s="58"/>
      <c r="AI37" s="58"/>
    </row>
    <row r="38" spans="1:35" s="71" customFormat="1" ht="13" x14ac:dyDescent="0.35">
      <c r="A38" s="13" t="str">
        <f>J8</f>
        <v>BOTTOM PENTWYN</v>
      </c>
      <c r="B38" s="15">
        <v>250</v>
      </c>
      <c r="C38" s="76">
        <f t="shared" si="6"/>
        <v>28.8</v>
      </c>
      <c r="D38" s="76">
        <f t="shared" si="7"/>
        <v>3.6701820000000001</v>
      </c>
      <c r="E38" s="76">
        <f t="shared" si="8"/>
        <v>1.5616800000000004</v>
      </c>
      <c r="F38" s="76">
        <f t="shared" si="9"/>
        <v>5.2127520000000001</v>
      </c>
      <c r="G38" s="76">
        <f t="shared" si="5"/>
        <v>0.19860000000000003</v>
      </c>
      <c r="H38" s="76">
        <f t="shared" si="5"/>
        <v>2.2860000000000005</v>
      </c>
      <c r="I38" s="76">
        <f t="shared" si="5"/>
        <v>1.1634000000000002</v>
      </c>
      <c r="J38" s="76">
        <f t="shared" si="5"/>
        <v>1.2720000000000002E-2</v>
      </c>
      <c r="K38" s="76">
        <f t="shared" si="5"/>
        <v>5.0400000000000002E-3</v>
      </c>
      <c r="L38" s="76">
        <f t="shared" si="5"/>
        <v>0.52739999999999998</v>
      </c>
      <c r="M38" s="76">
        <f t="shared" si="5"/>
        <v>0.16620000000000001</v>
      </c>
      <c r="N38" s="76">
        <f t="shared" si="5"/>
        <v>34.08</v>
      </c>
      <c r="O38" s="76">
        <f t="shared" si="5"/>
        <v>3210</v>
      </c>
      <c r="P38" s="76">
        <f t="shared" si="5"/>
        <v>0</v>
      </c>
      <c r="Q38" s="76">
        <f t="shared" si="10"/>
        <v>38.849999999999994</v>
      </c>
      <c r="R38" s="76">
        <f t="shared" si="11"/>
        <v>0</v>
      </c>
      <c r="S38" s="76">
        <f t="shared" si="11"/>
        <v>0.33960000000000001</v>
      </c>
      <c r="T38" s="76">
        <f t="shared" si="11"/>
        <v>0</v>
      </c>
      <c r="U38" s="76">
        <f t="shared" si="11"/>
        <v>0</v>
      </c>
      <c r="AB38" s="58"/>
      <c r="AC38" s="58"/>
      <c r="AD38" s="58"/>
      <c r="AE38" s="58"/>
      <c r="AF38" s="58"/>
      <c r="AG38" s="58"/>
      <c r="AH38" s="58"/>
      <c r="AI38" s="58"/>
    </row>
    <row r="39" spans="1:35" s="71" customFormat="1" ht="13" x14ac:dyDescent="0.35">
      <c r="A39" s="13" t="str">
        <f>K8</f>
        <v>LODGE</v>
      </c>
      <c r="B39" s="15">
        <v>250</v>
      </c>
      <c r="C39" s="76">
        <f t="shared" si="6"/>
        <v>28.8</v>
      </c>
      <c r="D39" s="76">
        <f t="shared" si="7"/>
        <v>3.6701820000000001</v>
      </c>
      <c r="E39" s="76">
        <f t="shared" si="8"/>
        <v>1.5616800000000004</v>
      </c>
      <c r="F39" s="76">
        <f t="shared" si="9"/>
        <v>5.2127520000000001</v>
      </c>
      <c r="G39" s="76">
        <f t="shared" si="5"/>
        <v>0.19860000000000003</v>
      </c>
      <c r="H39" s="76">
        <f t="shared" si="5"/>
        <v>2.2860000000000005</v>
      </c>
      <c r="I39" s="76">
        <f t="shared" si="5"/>
        <v>1.1634000000000002</v>
      </c>
      <c r="J39" s="76">
        <f t="shared" si="5"/>
        <v>1.2720000000000002E-2</v>
      </c>
      <c r="K39" s="76">
        <f t="shared" si="5"/>
        <v>5.0400000000000002E-3</v>
      </c>
      <c r="L39" s="76">
        <f t="shared" si="5"/>
        <v>0.52739999999999998</v>
      </c>
      <c r="M39" s="76">
        <f t="shared" si="5"/>
        <v>0.16620000000000001</v>
      </c>
      <c r="N39" s="76">
        <f t="shared" si="5"/>
        <v>34.08</v>
      </c>
      <c r="O39" s="76">
        <f t="shared" si="5"/>
        <v>3210</v>
      </c>
      <c r="P39" s="76">
        <f t="shared" si="5"/>
        <v>0</v>
      </c>
      <c r="Q39" s="76">
        <f t="shared" si="10"/>
        <v>38.849999999999994</v>
      </c>
      <c r="R39" s="76">
        <f t="shared" si="11"/>
        <v>0</v>
      </c>
      <c r="S39" s="76">
        <f t="shared" si="11"/>
        <v>0.33960000000000001</v>
      </c>
      <c r="T39" s="76">
        <f t="shared" si="11"/>
        <v>0</v>
      </c>
      <c r="U39" s="76">
        <f t="shared" si="11"/>
        <v>0</v>
      </c>
      <c r="AB39" s="58"/>
      <c r="AC39" s="58"/>
      <c r="AD39" s="58"/>
      <c r="AE39" s="58"/>
      <c r="AF39" s="58"/>
      <c r="AG39" s="58"/>
      <c r="AH39" s="58"/>
      <c r="AI39" s="58"/>
    </row>
    <row r="40" spans="1:35" s="71" customFormat="1" ht="13" x14ac:dyDescent="0.35">
      <c r="A40" s="13" t="str">
        <f>L8</f>
        <v>PENTWYN CORNER</v>
      </c>
      <c r="B40" s="15">
        <v>250</v>
      </c>
      <c r="C40" s="76">
        <f t="shared" si="6"/>
        <v>28.8</v>
      </c>
      <c r="D40" s="76">
        <f t="shared" si="7"/>
        <v>3.6701820000000001</v>
      </c>
      <c r="E40" s="76">
        <f t="shared" si="8"/>
        <v>1.5616800000000004</v>
      </c>
      <c r="F40" s="76">
        <f t="shared" si="9"/>
        <v>5.2127520000000001</v>
      </c>
      <c r="G40" s="76">
        <f t="shared" si="5"/>
        <v>0.19860000000000003</v>
      </c>
      <c r="H40" s="76">
        <f t="shared" si="5"/>
        <v>2.2860000000000005</v>
      </c>
      <c r="I40" s="76">
        <f t="shared" si="5"/>
        <v>1.1634000000000002</v>
      </c>
      <c r="J40" s="76">
        <f t="shared" si="5"/>
        <v>1.2720000000000002E-2</v>
      </c>
      <c r="K40" s="76">
        <f t="shared" si="5"/>
        <v>5.0400000000000002E-3</v>
      </c>
      <c r="L40" s="76">
        <f t="shared" si="5"/>
        <v>0.52739999999999998</v>
      </c>
      <c r="M40" s="76">
        <f t="shared" si="5"/>
        <v>0.16620000000000001</v>
      </c>
      <c r="N40" s="76">
        <f t="shared" si="5"/>
        <v>34.08</v>
      </c>
      <c r="O40" s="76">
        <f t="shared" si="5"/>
        <v>3210</v>
      </c>
      <c r="P40" s="76">
        <f t="shared" si="5"/>
        <v>0</v>
      </c>
      <c r="Q40" s="76">
        <f t="shared" si="10"/>
        <v>38.849999999999994</v>
      </c>
      <c r="R40" s="76">
        <f t="shared" si="11"/>
        <v>0</v>
      </c>
      <c r="S40" s="76">
        <f t="shared" si="11"/>
        <v>0.33960000000000001</v>
      </c>
      <c r="T40" s="76">
        <f t="shared" si="11"/>
        <v>0</v>
      </c>
      <c r="U40" s="76">
        <f t="shared" si="11"/>
        <v>0</v>
      </c>
      <c r="AB40" s="58"/>
      <c r="AC40" s="58"/>
      <c r="AD40" s="58"/>
      <c r="AE40" s="58"/>
      <c r="AF40" s="58"/>
      <c r="AG40" s="58"/>
      <c r="AH40" s="58"/>
      <c r="AI40" s="58"/>
    </row>
    <row r="41" spans="1:35" s="71" customFormat="1" ht="13" x14ac:dyDescent="0.35">
      <c r="A41" s="13" t="str">
        <f>M8</f>
        <v>16 ACRES</v>
      </c>
      <c r="B41" s="15">
        <v>250</v>
      </c>
      <c r="C41" s="76">
        <f t="shared" si="6"/>
        <v>28.8</v>
      </c>
      <c r="D41" s="76">
        <f t="shared" si="7"/>
        <v>3.6701820000000001</v>
      </c>
      <c r="E41" s="76">
        <f t="shared" si="8"/>
        <v>1.5616800000000004</v>
      </c>
      <c r="F41" s="76">
        <f t="shared" si="9"/>
        <v>5.2127520000000001</v>
      </c>
      <c r="G41" s="76">
        <f t="shared" si="5"/>
        <v>0.19860000000000003</v>
      </c>
      <c r="H41" s="76">
        <f t="shared" si="5"/>
        <v>2.2860000000000005</v>
      </c>
      <c r="I41" s="76">
        <f t="shared" si="5"/>
        <v>1.1634000000000002</v>
      </c>
      <c r="J41" s="76">
        <f t="shared" si="5"/>
        <v>1.2720000000000002E-2</v>
      </c>
      <c r="K41" s="76">
        <f t="shared" si="5"/>
        <v>5.0400000000000002E-3</v>
      </c>
      <c r="L41" s="76">
        <f t="shared" si="5"/>
        <v>0.52739999999999998</v>
      </c>
      <c r="M41" s="76">
        <f t="shared" si="5"/>
        <v>0.16620000000000001</v>
      </c>
      <c r="N41" s="76">
        <f t="shared" si="5"/>
        <v>34.08</v>
      </c>
      <c r="O41" s="76">
        <f t="shared" si="5"/>
        <v>3210</v>
      </c>
      <c r="P41" s="76">
        <f t="shared" si="5"/>
        <v>0</v>
      </c>
      <c r="Q41" s="76">
        <f t="shared" si="10"/>
        <v>38.849999999999994</v>
      </c>
      <c r="R41" s="76">
        <f t="shared" si="11"/>
        <v>0</v>
      </c>
      <c r="S41" s="76">
        <f t="shared" si="11"/>
        <v>0.33960000000000001</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v>
      </c>
      <c r="C57" s="8" t="str">
        <f t="shared" ref="C57:U57" si="13">D8</f>
        <v>B</v>
      </c>
      <c r="D57" s="8" t="str">
        <f t="shared" si="13"/>
        <v>C</v>
      </c>
      <c r="E57" s="8" t="str">
        <f t="shared" si="13"/>
        <v>D</v>
      </c>
      <c r="F57" s="8" t="str">
        <f t="shared" si="13"/>
        <v>E</v>
      </c>
      <c r="G57" s="8" t="str">
        <f t="shared" si="13"/>
        <v>17 ACRES</v>
      </c>
      <c r="H57" s="8" t="str">
        <f t="shared" si="13"/>
        <v>TOP PENTWYN</v>
      </c>
      <c r="I57" s="8" t="str">
        <f t="shared" si="13"/>
        <v>BOTTOM PENTWYN</v>
      </c>
      <c r="J57" s="8" t="str">
        <f t="shared" si="13"/>
        <v>LODGE</v>
      </c>
      <c r="K57" s="8" t="str">
        <f t="shared" si="13"/>
        <v>PENTWYN CORNER</v>
      </c>
      <c r="L57" s="8" t="str">
        <f t="shared" si="13"/>
        <v>16 ACRES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0" t="s">
        <v>132</v>
      </c>
      <c r="B59" s="75">
        <f>VLOOKUP(C$14,Table24581114[],5,FALSE)</f>
        <v>6.2</v>
      </c>
      <c r="C59" s="75">
        <f>VLOOKUP(D$14,Table24581114[],5,FALSE)</f>
        <v>6.2</v>
      </c>
      <c r="D59" s="75">
        <f>VLOOKUP(E$14,Table24581114[],5,FALSE)</f>
        <v>6.2</v>
      </c>
      <c r="E59" s="75">
        <f>VLOOKUP(F$14,Table24581114[],5,FALSE)</f>
        <v>6.2</v>
      </c>
      <c r="F59" s="75">
        <f>VLOOKUP(G$14,Table24581114[],5,FALSE)</f>
        <v>6.2</v>
      </c>
      <c r="G59" s="75">
        <f>VLOOKUP(H$14,Table24581114[],5,FALSE)</f>
        <v>6.2</v>
      </c>
      <c r="H59" s="75">
        <f>VLOOKUP(I$14,Table24581114[],5,FALSE)</f>
        <v>6.2</v>
      </c>
      <c r="I59" s="75">
        <f>VLOOKUP(J$14,Table24581114[],5,FALSE)</f>
        <v>6.2</v>
      </c>
      <c r="J59" s="75">
        <f>VLOOKUP(K$14,Table24581114[],5,FALSE)</f>
        <v>6.2</v>
      </c>
      <c r="K59" s="75">
        <f>VLOOKUP(L$14,Table24581114[],5,FALSE)</f>
        <v>6.2</v>
      </c>
      <c r="L59" s="75">
        <f>VLOOKUP(M$14,Table24581114[],5,FALSE)</f>
        <v>6.2</v>
      </c>
      <c r="M59" s="75" t="e">
        <f>VLOOKUP(N$14,Table24581114[],5,FALSE)</f>
        <v>#N/A</v>
      </c>
      <c r="N59" s="75" t="e">
        <f>VLOOKUP(O$14,Table24581114[],5,FALSE)</f>
        <v>#N/A</v>
      </c>
      <c r="O59" s="75" t="e">
        <f>VLOOKUP(P$14,Table24581114[],5,FALSE)</f>
        <v>#N/A</v>
      </c>
      <c r="P59" s="75" t="e">
        <f>VLOOKUP(Q$14,Table24581114[],5,FALSE)</f>
        <v>#N/A</v>
      </c>
      <c r="Q59" s="75" t="e">
        <f>VLOOKUP(R$14,Table24581114[],5,FALSE)</f>
        <v>#N/A</v>
      </c>
      <c r="R59" s="75" t="e">
        <f>VLOOKUP(S$14,Table24581114[],5,FALSE)</f>
        <v>#N/A</v>
      </c>
      <c r="S59" s="75" t="e">
        <f>VLOOKUP(T$14,Table24581114[],5,FALSE)</f>
        <v>#N/A</v>
      </c>
      <c r="T59" s="75" t="e">
        <f>VLOOKUP(U$14,Table24581114[],5,FALSE)</f>
        <v>#N/A</v>
      </c>
      <c r="U59" s="75" t="e">
        <f>VLOOKUP(V$14,Table24581114[],5,FALSE)</f>
        <v>#N/A</v>
      </c>
    </row>
    <row r="60" spans="1:35" s="19" customFormat="1" ht="13" x14ac:dyDescent="0.3">
      <c r="A60" s="110" t="s">
        <v>4</v>
      </c>
      <c r="B60" s="75">
        <f>C10</f>
        <v>6.9</v>
      </c>
      <c r="C60" s="75">
        <f t="shared" ref="C60:U60" si="14">D10</f>
        <v>6.9</v>
      </c>
      <c r="D60" s="75">
        <f t="shared" si="14"/>
        <v>6.8</v>
      </c>
      <c r="E60" s="75">
        <f t="shared" si="14"/>
        <v>6.9</v>
      </c>
      <c r="F60" s="75">
        <f t="shared" si="14"/>
        <v>6.7</v>
      </c>
      <c r="G60" s="75">
        <f t="shared" si="14"/>
        <v>6.5</v>
      </c>
      <c r="H60" s="75">
        <f t="shared" si="14"/>
        <v>6.6</v>
      </c>
      <c r="I60" s="75">
        <f t="shared" si="14"/>
        <v>6.9</v>
      </c>
      <c r="J60" s="75">
        <f t="shared" si="14"/>
        <v>6.6</v>
      </c>
      <c r="K60" s="75">
        <f t="shared" si="14"/>
        <v>6.4</v>
      </c>
      <c r="L60" s="75">
        <f t="shared" si="14"/>
        <v>6.5</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-4.2000000000000011</v>
      </c>
      <c r="C64" s="76">
        <f t="shared" ref="C64:U64" si="17">(C59-C60)*C61</f>
        <v>-4.2000000000000011</v>
      </c>
      <c r="D64" s="76">
        <f t="shared" si="17"/>
        <v>-3.5999999999999979</v>
      </c>
      <c r="E64" s="76">
        <f t="shared" si="17"/>
        <v>-4.2000000000000011</v>
      </c>
      <c r="F64" s="76">
        <f t="shared" si="17"/>
        <v>-3</v>
      </c>
      <c r="G64" s="76">
        <f t="shared" si="17"/>
        <v>-1.7999999999999989</v>
      </c>
      <c r="H64" s="76">
        <f t="shared" si="17"/>
        <v>-2.3999999999999968</v>
      </c>
      <c r="I64" s="76">
        <f t="shared" si="17"/>
        <v>-4.2000000000000011</v>
      </c>
      <c r="J64" s="76">
        <f t="shared" si="17"/>
        <v>-2.3999999999999968</v>
      </c>
      <c r="K64" s="76">
        <f t="shared" si="17"/>
        <v>-1.2000000000000011</v>
      </c>
      <c r="L64" s="76">
        <f t="shared" si="17"/>
        <v>-1.7999999999999989</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4.2000000000000011</v>
      </c>
      <c r="C65" s="76">
        <f t="shared" ref="C65:U65" si="18">C63-C64</f>
        <v>4.2000000000000011</v>
      </c>
      <c r="D65" s="76">
        <f t="shared" si="18"/>
        <v>3.5999999999999979</v>
      </c>
      <c r="E65" s="76">
        <f t="shared" si="18"/>
        <v>4.2000000000000011</v>
      </c>
      <c r="F65" s="76">
        <f t="shared" si="18"/>
        <v>3</v>
      </c>
      <c r="G65" s="76">
        <f t="shared" si="18"/>
        <v>1.7999999999999989</v>
      </c>
      <c r="H65" s="76">
        <f t="shared" si="18"/>
        <v>2.3999999999999968</v>
      </c>
      <c r="I65" s="76">
        <f t="shared" si="18"/>
        <v>4.2000000000000011</v>
      </c>
      <c r="J65" s="76">
        <f t="shared" si="18"/>
        <v>2.3999999999999968</v>
      </c>
      <c r="K65" s="76">
        <f t="shared" si="18"/>
        <v>1.2000000000000011</v>
      </c>
      <c r="L65" s="76">
        <f t="shared" si="18"/>
        <v>1.7999999999999989</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T28" sqref="T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'DCWW Bryngwyn'!C1:D1</f>
        <v>PAN-021080</v>
      </c>
      <c r="D1" s="143"/>
      <c r="E1" s="92" t="s">
        <v>45</v>
      </c>
      <c r="F1" s="38">
        <f>'DCWW Bryngwyn'!F1</f>
        <v>42.51</v>
      </c>
      <c r="G1" s="125" t="s">
        <v>43</v>
      </c>
      <c r="H1" s="126"/>
      <c r="I1" s="117">
        <v>7.4</v>
      </c>
      <c r="J1" s="129" t="s">
        <v>153</v>
      </c>
      <c r="K1" s="129"/>
      <c r="L1" s="96">
        <v>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'DCWW Bryngwyn'!C2:D2</f>
        <v>EPR/GP3792SK</v>
      </c>
      <c r="D2" s="145"/>
      <c r="E2" s="92" t="s">
        <v>109</v>
      </c>
      <c r="F2" s="118" t="s">
        <v>176</v>
      </c>
      <c r="G2" s="127" t="s">
        <v>110</v>
      </c>
      <c r="H2" s="128"/>
      <c r="I2" s="117"/>
      <c r="J2" s="129" t="s">
        <v>158</v>
      </c>
      <c r="K2" s="129"/>
      <c r="L2" s="96">
        <v>1.1100000000000001</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'DCWW Bryngwyn'!C3:D3</f>
        <v>Byproduct Recovery LIMITED</v>
      </c>
      <c r="D3" s="145"/>
      <c r="E3" s="92" t="s">
        <v>108</v>
      </c>
      <c r="F3" s="30" t="s">
        <v>78</v>
      </c>
      <c r="G3" s="129" t="s">
        <v>159</v>
      </c>
      <c r="H3" s="129"/>
      <c r="I3" s="117"/>
      <c r="J3" s="125" t="s">
        <v>154</v>
      </c>
      <c r="K3" s="126"/>
      <c r="L3" s="96">
        <f>(L1/(L2*10000))*100</f>
        <v>5.4054054054054043E-2</v>
      </c>
      <c r="AB3" s="29" t="s">
        <v>57</v>
      </c>
      <c r="AC3" s="17"/>
      <c r="AD3" s="29" t="s">
        <v>71</v>
      </c>
      <c r="AE3" s="17"/>
      <c r="AF3" s="17"/>
      <c r="AG3" s="43" t="s">
        <v>77</v>
      </c>
      <c r="AH3" s="18"/>
      <c r="AI3" s="47" t="s">
        <v>113</v>
      </c>
      <c r="AJ3" s="48">
        <v>1.7</v>
      </c>
      <c r="AK3" s="49">
        <v>6</v>
      </c>
      <c r="AL3" s="50">
        <v>1</v>
      </c>
      <c r="AM3" s="11">
        <v>6.2</v>
      </c>
      <c r="AN3" s="11" t="s">
        <v>112</v>
      </c>
    </row>
    <row r="4" spans="1:41" ht="25" x14ac:dyDescent="0.25">
      <c r="A4" s="129" t="s">
        <v>0</v>
      </c>
      <c r="B4" s="129"/>
      <c r="C4" s="142" t="str">
        <f>'DCWW Bryngwyn'!C4:D4</f>
        <v>Pentwyn Farm, Brecon, Powys, LD3 0SW</v>
      </c>
      <c r="D4" s="143"/>
      <c r="E4" s="93" t="s">
        <v>1</v>
      </c>
      <c r="F4" s="120" t="s">
        <v>177</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'DCWW Bryngwyn'!C5:D5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t="str">
        <f>'DCWW Bryngwyn'!C8</f>
        <v>A</v>
      </c>
      <c r="D8" s="59" t="str">
        <f>'DCWW Bryngwyn'!D8</f>
        <v>B</v>
      </c>
      <c r="E8" s="59" t="str">
        <f>'DCWW Bryngwyn'!E8</f>
        <v>C</v>
      </c>
      <c r="F8" s="59" t="str">
        <f>'DCWW Bryngwyn'!F8</f>
        <v>D</v>
      </c>
      <c r="G8" s="59" t="str">
        <f>'DCWW Bryngwyn'!G8</f>
        <v>E</v>
      </c>
      <c r="H8" s="59" t="str">
        <f>'DCWW Bryngwyn'!H8</f>
        <v>17 ACRES</v>
      </c>
      <c r="I8" s="59" t="str">
        <f>'DCWW Bryngwyn'!I8</f>
        <v>TOP PENTWYN</v>
      </c>
      <c r="J8" s="59" t="str">
        <f>'DCWW Bryngwyn'!J8</f>
        <v>BOTTOM PENTWYN</v>
      </c>
      <c r="K8" s="59" t="str">
        <f>'DCWW Bryngwyn'!K8</f>
        <v>LODGE</v>
      </c>
      <c r="L8" s="59" t="str">
        <f>'DCWW Bryngwyn'!L8</f>
        <v>PENTWYN CORNER</v>
      </c>
      <c r="M8" s="59" t="str">
        <f>'DCWW Bryngwyn'!M8</f>
        <v>16 ACRES</v>
      </c>
      <c r="N8" s="59">
        <f>'DCWW Bryngwyn'!N8</f>
        <v>0</v>
      </c>
      <c r="O8" s="59">
        <f>'DCWW Bryngwyn'!O8</f>
        <v>0</v>
      </c>
      <c r="P8" s="59">
        <f>'DCWW Bryngwyn'!P8</f>
        <v>0</v>
      </c>
      <c r="Q8" s="59">
        <f>'DCWW Bryngwyn'!Q8</f>
        <v>0</v>
      </c>
      <c r="R8" s="59">
        <f>'DCWW Bryngwyn'!R8</f>
        <v>0</v>
      </c>
      <c r="S8" s="59">
        <f>'DCWW Bryngwyn'!S8</f>
        <v>0</v>
      </c>
      <c r="T8" s="59">
        <f>'DCWW Bryngwyn'!T8</f>
        <v>0</v>
      </c>
      <c r="U8" s="59">
        <f>'DCWW Bryngwyn'!U8</f>
        <v>0</v>
      </c>
      <c r="V8" s="59">
        <f>'DCWW 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'DCWW Bryngwyn'!C9</f>
        <v>Moderate</v>
      </c>
      <c r="D9" s="59" t="str">
        <f>'DCWW Bryngwyn'!D9</f>
        <v>Moderate</v>
      </c>
      <c r="E9" s="59" t="str">
        <f>'DCWW Bryngwyn'!E9</f>
        <v>Moderate</v>
      </c>
      <c r="F9" s="59" t="str">
        <f>'DCWW Bryngwyn'!F9</f>
        <v>Moderate</v>
      </c>
      <c r="G9" s="59" t="str">
        <f>'DCWW Bryngwyn'!G9</f>
        <v>Moderate</v>
      </c>
      <c r="H9" s="59" t="str">
        <f>'DCWW Bryngwyn'!H9</f>
        <v>Moderate</v>
      </c>
      <c r="I9" s="59" t="str">
        <f>'DCWW Bryngwyn'!I9</f>
        <v>Moderate</v>
      </c>
      <c r="J9" s="59" t="str">
        <f>'DCWW Bryngwyn'!J9</f>
        <v>Moderate</v>
      </c>
      <c r="K9" s="59" t="str">
        <f>'DCWW Bryngwyn'!K9</f>
        <v>Moderate</v>
      </c>
      <c r="L9" s="59" t="str">
        <f>'DCWW Bryngwyn'!L9</f>
        <v>Moderate</v>
      </c>
      <c r="M9" s="59" t="str">
        <f>'DCWW Bryngwyn'!M9</f>
        <v>Moderate</v>
      </c>
      <c r="N9" s="59">
        <f>'DCWW Bryngwyn'!N9</f>
        <v>0</v>
      </c>
      <c r="O9" s="59">
        <f>'DCWW Bryngwyn'!O9</f>
        <v>0</v>
      </c>
      <c r="P9" s="59">
        <f>'DCWW Bryngwyn'!P9</f>
        <v>0</v>
      </c>
      <c r="Q9" s="59">
        <f>'DCWW Bryngwyn'!Q9</f>
        <v>0</v>
      </c>
      <c r="R9" s="59">
        <f>'DCWW Bryngwyn'!R9</f>
        <v>0</v>
      </c>
      <c r="S9" s="59">
        <f>'DCWW Bryngwyn'!S9</f>
        <v>0</v>
      </c>
      <c r="T9" s="59">
        <f>'DCWW Bryngwyn'!T9</f>
        <v>0</v>
      </c>
      <c r="U9" s="59">
        <f>'DCWW Bryngwyn'!U9</f>
        <v>0</v>
      </c>
      <c r="V9" s="59">
        <f>'DCWW 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'DCWW Bryngwyn'!C10</f>
        <v>6.9</v>
      </c>
      <c r="D10" s="59">
        <f>'DCWW Bryngwyn'!D10</f>
        <v>6.9</v>
      </c>
      <c r="E10" s="59">
        <f>'DCWW Bryngwyn'!E10</f>
        <v>6.8</v>
      </c>
      <c r="F10" s="59">
        <f>'DCWW Bryngwyn'!F10</f>
        <v>6.9</v>
      </c>
      <c r="G10" s="59">
        <f>'DCWW Bryngwyn'!G10</f>
        <v>6.7</v>
      </c>
      <c r="H10" s="59">
        <f>'DCWW Bryngwyn'!H10</f>
        <v>6.5</v>
      </c>
      <c r="I10" s="59">
        <f>'DCWW Bryngwyn'!I10</f>
        <v>6.6</v>
      </c>
      <c r="J10" s="59">
        <f>'DCWW Bryngwyn'!J10</f>
        <v>6.9</v>
      </c>
      <c r="K10" s="59">
        <f>'DCWW Bryngwyn'!K10</f>
        <v>6.6</v>
      </c>
      <c r="L10" s="59">
        <f>'DCWW Bryngwyn'!L10</f>
        <v>6.4</v>
      </c>
      <c r="M10" s="59">
        <f>'DCWW Bryngwyn'!M10</f>
        <v>6.5</v>
      </c>
      <c r="N10" s="59">
        <f>'DCWW Bryngwyn'!N10</f>
        <v>0</v>
      </c>
      <c r="O10" s="59">
        <f>'DCWW Bryngwyn'!O10</f>
        <v>0</v>
      </c>
      <c r="P10" s="59">
        <f>'DCWW Bryngwyn'!P10</f>
        <v>0</v>
      </c>
      <c r="Q10" s="59">
        <f>'DCWW Bryngwyn'!Q10</f>
        <v>0</v>
      </c>
      <c r="R10" s="59">
        <f>'DCWW Bryngwyn'!R10</f>
        <v>0</v>
      </c>
      <c r="S10" s="59">
        <f>'DCWW Bryngwyn'!S10</f>
        <v>0</v>
      </c>
      <c r="T10" s="59">
        <f>'DCWW Bryngwyn'!T10</f>
        <v>0</v>
      </c>
      <c r="U10" s="59">
        <f>'DCWW Bryngwyn'!U10</f>
        <v>0</v>
      </c>
      <c r="V10" s="59">
        <f>'DCWW 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'DCWW Bryngwyn'!C11</f>
        <v>2</v>
      </c>
      <c r="D11" s="59">
        <f>'DCWW Bryngwyn'!D11</f>
        <v>2</v>
      </c>
      <c r="E11" s="59">
        <f>'DCWW Bryngwyn'!E11</f>
        <v>2</v>
      </c>
      <c r="F11" s="59">
        <f>'DCWW Bryngwyn'!F11</f>
        <v>2</v>
      </c>
      <c r="G11" s="59">
        <f>'DCWW Bryngwyn'!G11</f>
        <v>2</v>
      </c>
      <c r="H11" s="59">
        <f>'DCWW Bryngwyn'!H11</f>
        <v>3</v>
      </c>
      <c r="I11" s="59">
        <f>'DCWW Bryngwyn'!I11</f>
        <v>2</v>
      </c>
      <c r="J11" s="59">
        <f>'DCWW Bryngwyn'!J11</f>
        <v>2</v>
      </c>
      <c r="K11" s="59">
        <f>'DCWW Bryngwyn'!K11</f>
        <v>3</v>
      </c>
      <c r="L11" s="59">
        <f>'DCWW Bryngwyn'!L11</f>
        <v>3</v>
      </c>
      <c r="M11" s="59">
        <f>'DCWW Bryngwyn'!M11</f>
        <v>3</v>
      </c>
      <c r="N11" s="59">
        <f>'DCWW Bryngwyn'!N11</f>
        <v>0</v>
      </c>
      <c r="O11" s="59">
        <f>'DCWW Bryngwyn'!O11</f>
        <v>0</v>
      </c>
      <c r="P11" s="59">
        <f>'DCWW Bryngwyn'!P11</f>
        <v>0</v>
      </c>
      <c r="Q11" s="59">
        <f>'DCWW Bryngwyn'!Q11</f>
        <v>0</v>
      </c>
      <c r="R11" s="59">
        <f>'DCWW Bryngwyn'!R11</f>
        <v>0</v>
      </c>
      <c r="S11" s="59">
        <f>'DCWW Bryngwyn'!S11</f>
        <v>0</v>
      </c>
      <c r="T11" s="59">
        <f>'DCWW Bryngwyn'!T11</f>
        <v>0</v>
      </c>
      <c r="U11" s="59">
        <f>'DCWW Bryngwyn'!U11</f>
        <v>0</v>
      </c>
      <c r="V11" s="59">
        <f>'DCWW 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'DCWW Bryngwyn'!C12</f>
        <v>2</v>
      </c>
      <c r="D12" s="59">
        <f>'DCWW Bryngwyn'!D12</f>
        <v>2</v>
      </c>
      <c r="E12" s="59">
        <f>'DCWW Bryngwyn'!E12</f>
        <v>2</v>
      </c>
      <c r="F12" s="59">
        <f>'DCWW Bryngwyn'!F12</f>
        <v>2</v>
      </c>
      <c r="G12" s="59">
        <f>'DCWW Bryngwyn'!G12</f>
        <v>2</v>
      </c>
      <c r="H12" s="59">
        <f>'DCWW Bryngwyn'!H12</f>
        <v>2</v>
      </c>
      <c r="I12" s="59">
        <f>'DCWW Bryngwyn'!I12</f>
        <v>2</v>
      </c>
      <c r="J12" s="59">
        <f>'DCWW Bryngwyn'!J12</f>
        <v>2</v>
      </c>
      <c r="K12" s="59">
        <f>'DCWW Bryngwyn'!K12</f>
        <v>2</v>
      </c>
      <c r="L12" s="59">
        <f>'DCWW Bryngwyn'!L12</f>
        <v>3</v>
      </c>
      <c r="M12" s="59">
        <f>'DCWW Bryngwyn'!M12</f>
        <v>2</v>
      </c>
      <c r="N12" s="59">
        <f>'DCWW Bryngwyn'!N12</f>
        <v>0</v>
      </c>
      <c r="O12" s="59">
        <f>'DCWW Bryngwyn'!O12</f>
        <v>0</v>
      </c>
      <c r="P12" s="59">
        <f>'DCWW Bryngwyn'!P12</f>
        <v>0</v>
      </c>
      <c r="Q12" s="59">
        <f>'DCWW Bryngwyn'!Q12</f>
        <v>0</v>
      </c>
      <c r="R12" s="59">
        <f>'DCWW Bryngwyn'!R12</f>
        <v>0</v>
      </c>
      <c r="S12" s="59">
        <f>'DCWW Bryngwyn'!S12</f>
        <v>0</v>
      </c>
      <c r="T12" s="59">
        <f>'DCWW Bryngwyn'!T12</f>
        <v>0</v>
      </c>
      <c r="U12" s="59">
        <f>'DCWW Bryngwyn'!U12</f>
        <v>0</v>
      </c>
      <c r="V12" s="59">
        <f>'DCWW 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'DCWW Bryngwyn'!C13</f>
        <v>1</v>
      </c>
      <c r="D13" s="59">
        <f>'DCWW Bryngwyn'!D13</f>
        <v>1</v>
      </c>
      <c r="E13" s="59">
        <f>'DCWW Bryngwyn'!E13</f>
        <v>1</v>
      </c>
      <c r="F13" s="59">
        <f>'DCWW Bryngwyn'!F13</f>
        <v>1</v>
      </c>
      <c r="G13" s="59">
        <f>'DCWW Bryngwyn'!G13</f>
        <v>1</v>
      </c>
      <c r="H13" s="59">
        <f>'DCWW Bryngwyn'!H13</f>
        <v>2</v>
      </c>
      <c r="I13" s="59">
        <f>'DCWW Bryngwyn'!I13</f>
        <v>2</v>
      </c>
      <c r="J13" s="59">
        <f>'DCWW Bryngwyn'!J13</f>
        <v>2</v>
      </c>
      <c r="K13" s="59">
        <f>'DCWW Bryngwyn'!K13</f>
        <v>2</v>
      </c>
      <c r="L13" s="59">
        <f>'DCWW Bryngwyn'!L13</f>
        <v>3</v>
      </c>
      <c r="M13" s="59">
        <f>'DCWW Bryngwyn'!M13</f>
        <v>2</v>
      </c>
      <c r="N13" s="59">
        <f>'DCWW Bryngwyn'!N13</f>
        <v>0</v>
      </c>
      <c r="O13" s="59">
        <f>'DCWW Bryngwyn'!O13</f>
        <v>0</v>
      </c>
      <c r="P13" s="59">
        <f>'DCWW Bryngwyn'!P13</f>
        <v>0</v>
      </c>
      <c r="Q13" s="59">
        <f>'DCWW Bryngwyn'!Q13</f>
        <v>0</v>
      </c>
      <c r="R13" s="59">
        <f>'DCWW Bryngwyn'!R13</f>
        <v>0</v>
      </c>
      <c r="S13" s="59">
        <f>'DCWW Bryngwyn'!S13</f>
        <v>0</v>
      </c>
      <c r="T13" s="59">
        <f>'DCWW Bryngwyn'!T13</f>
        <v>0</v>
      </c>
      <c r="U13" s="59">
        <f>'DCWW Bryngwyn'!U13</f>
        <v>0</v>
      </c>
      <c r="V13" s="59">
        <f>'DCWW 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'DCWW Bryngwyn'!C14</f>
        <v xml:space="preserve">Grass Silage (25% DM) </v>
      </c>
      <c r="D14" s="101" t="str">
        <f>'DCWW Bryngwyn'!D14</f>
        <v xml:space="preserve">Grass Silage (25% DM) </v>
      </c>
      <c r="E14" s="101" t="str">
        <f>'DCWW Bryngwyn'!E14</f>
        <v xml:space="preserve">Grass Silage (25% DM) </v>
      </c>
      <c r="F14" s="101" t="str">
        <f>'DCWW Bryngwyn'!F14</f>
        <v xml:space="preserve">Grass Silage (25% DM) </v>
      </c>
      <c r="G14" s="101" t="str">
        <f>'DCWW Bryngwyn'!G14</f>
        <v xml:space="preserve">Grass Silage (25% DM) </v>
      </c>
      <c r="H14" s="101" t="str">
        <f>'DCWW Bryngwyn'!H14</f>
        <v xml:space="preserve">Grass Silage (25% DM) </v>
      </c>
      <c r="I14" s="101" t="str">
        <f>'DCWW Bryngwyn'!I14</f>
        <v xml:space="preserve">Grass Silage (25% DM) </v>
      </c>
      <c r="J14" s="101" t="str">
        <f>'DCWW Bryngwyn'!J14</f>
        <v xml:space="preserve">Grass Silage (25% DM) </v>
      </c>
      <c r="K14" s="101" t="str">
        <f>'DCWW Bryngwyn'!K14</f>
        <v xml:space="preserve">Grass Silage (25% DM) </v>
      </c>
      <c r="L14" s="101" t="str">
        <f>'DCWW Bryngwyn'!L14</f>
        <v xml:space="preserve">Grass Silage (25% DM) </v>
      </c>
      <c r="M14" s="101" t="str">
        <f>'DCWW Bryngwyn'!M14</f>
        <v xml:space="preserve">Grass Silage (25% DM) </v>
      </c>
      <c r="N14" s="101">
        <f>'DCWW Bryngwyn'!N14</f>
        <v>0</v>
      </c>
      <c r="O14" s="101">
        <f>'DCWW Bryngwyn'!O14</f>
        <v>0</v>
      </c>
      <c r="P14" s="101">
        <f>'DCWW Bryngwyn'!P14</f>
        <v>0</v>
      </c>
      <c r="Q14" s="101">
        <f>'DCWW Bryngwyn'!Q14</f>
        <v>0</v>
      </c>
      <c r="R14" s="101">
        <f>'DCWW Bryngwyn'!R14</f>
        <v>0</v>
      </c>
      <c r="S14" s="101">
        <f>'DCWW Bryngwyn'!S14</f>
        <v>0</v>
      </c>
      <c r="T14" s="101">
        <f>'DCWW Bryngwyn'!T14</f>
        <v>0</v>
      </c>
      <c r="U14" s="101">
        <f>'DCWW Bryngwyn'!U14</f>
        <v>0</v>
      </c>
      <c r="V14" s="101">
        <f>'DCWW Bryngwyn'!V14</f>
        <v>0</v>
      </c>
      <c r="AD14" s="29" t="s">
        <v>138</v>
      </c>
      <c r="AE14" s="29">
        <v>6</v>
      </c>
      <c r="AI14" s="52" t="s">
        <v>119</v>
      </c>
      <c r="AJ14" s="53">
        <v>0.8</v>
      </c>
      <c r="AK14" s="54">
        <v>1.7</v>
      </c>
      <c r="AL14" s="11">
        <v>12</v>
      </c>
      <c r="AM14" s="11">
        <v>6.7</v>
      </c>
      <c r="AN14" s="11" t="s">
        <v>135</v>
      </c>
    </row>
    <row r="15" spans="1:41" ht="13" x14ac:dyDescent="0.25">
      <c r="A15" s="137" t="s">
        <v>9</v>
      </c>
      <c r="B15" s="137"/>
      <c r="C15" s="59">
        <f>'DCWW Bryngwyn'!C15</f>
        <v>38</v>
      </c>
      <c r="D15" s="59">
        <f>'DCWW Bryngwyn'!D15</f>
        <v>38</v>
      </c>
      <c r="E15" s="59">
        <f>'DCWW Bryngwyn'!E15</f>
        <v>38</v>
      </c>
      <c r="F15" s="59">
        <f>'DCWW Bryngwyn'!F15</f>
        <v>38</v>
      </c>
      <c r="G15" s="59">
        <f>'DCWW Bryngwyn'!G15</f>
        <v>38</v>
      </c>
      <c r="H15" s="59">
        <f>'DCWW Bryngwyn'!H15</f>
        <v>38</v>
      </c>
      <c r="I15" s="59">
        <f>'DCWW Bryngwyn'!I15</f>
        <v>38</v>
      </c>
      <c r="J15" s="59">
        <f>'DCWW Bryngwyn'!J15</f>
        <v>38</v>
      </c>
      <c r="K15" s="59">
        <f>'DCWW Bryngwyn'!K15</f>
        <v>38</v>
      </c>
      <c r="L15" s="59">
        <f>'DCWW Bryngwyn'!L15</f>
        <v>38</v>
      </c>
      <c r="M15" s="59">
        <f>'DCWW Bryngwyn'!M15</f>
        <v>38</v>
      </c>
      <c r="N15" s="59">
        <f>'DCWW Bryngwyn'!N15</f>
        <v>0</v>
      </c>
      <c r="O15" s="59">
        <f>'DCWW Bryngwyn'!O15</f>
        <v>0</v>
      </c>
      <c r="P15" s="59">
        <f>'DCWW Bryngwyn'!P15</f>
        <v>0</v>
      </c>
      <c r="Q15" s="59">
        <f>'DCWW Bryngwyn'!Q15</f>
        <v>0</v>
      </c>
      <c r="R15" s="59">
        <f>'DCWW Bryngwyn'!R15</f>
        <v>0</v>
      </c>
      <c r="S15" s="59">
        <f>'DCWW Bryngwyn'!S15</f>
        <v>0</v>
      </c>
      <c r="T15" s="59">
        <f>'DCWW Bryngwyn'!T15</f>
        <v>0</v>
      </c>
      <c r="U15" s="59">
        <f>'DCWW Bryngwyn'!U15</f>
        <v>0</v>
      </c>
      <c r="V15" s="59">
        <f>'DCWW 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'DCWW Bryngwyn'!C16</f>
        <v>Medium/Clay</v>
      </c>
      <c r="D16" s="102" t="str">
        <f>'DCWW Bryngwyn'!D16</f>
        <v>Medium/Clay</v>
      </c>
      <c r="E16" s="102" t="str">
        <f>'DCWW Bryngwyn'!E16</f>
        <v>Medium/Clay</v>
      </c>
      <c r="F16" s="102" t="str">
        <f>'DCWW Bryngwyn'!F16</f>
        <v>Medium/Clay</v>
      </c>
      <c r="G16" s="102" t="str">
        <f>'DCWW Bryngwyn'!G16</f>
        <v>Medium/Clay</v>
      </c>
      <c r="H16" s="102" t="str">
        <f>'DCWW Bryngwyn'!H16</f>
        <v>Medium/Clay</v>
      </c>
      <c r="I16" s="102" t="str">
        <f>'DCWW Bryngwyn'!I16</f>
        <v>Medium/Clay</v>
      </c>
      <c r="J16" s="102" t="str">
        <f>'DCWW Bryngwyn'!J16</f>
        <v>Medium/Clay</v>
      </c>
      <c r="K16" s="102" t="str">
        <f>'DCWW Bryngwyn'!K16</f>
        <v>Medium/Clay</v>
      </c>
      <c r="L16" s="102" t="str">
        <f>'DCWW Bryngwyn'!L16</f>
        <v>Medium/Clay</v>
      </c>
      <c r="M16" s="102" t="str">
        <f>'DCWW Bryngwyn'!M16</f>
        <v>Medium/Clay</v>
      </c>
      <c r="N16" s="102">
        <f>'DCWW Bryngwyn'!N16</f>
        <v>0</v>
      </c>
      <c r="O16" s="102">
        <f>'DCWW Bryngwyn'!O16</f>
        <v>0</v>
      </c>
      <c r="P16" s="102">
        <f>'DCWW Bryngwyn'!P16</f>
        <v>0</v>
      </c>
      <c r="Q16" s="102">
        <f>'DCWW Bryngwyn'!Q16</f>
        <v>0</v>
      </c>
      <c r="R16" s="102">
        <f>'DCWW Bryngwyn'!R16</f>
        <v>0</v>
      </c>
      <c r="S16" s="102">
        <f>'DCWW Bryngwyn'!S16</f>
        <v>0</v>
      </c>
      <c r="T16" s="102">
        <f>'DCWW Bryngwyn'!T16</f>
        <v>0</v>
      </c>
      <c r="U16" s="102">
        <f>'DCWW Bryngwyn'!U16</f>
        <v>0</v>
      </c>
      <c r="V16" s="102">
        <f>'DCWW 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35.407405000000004</v>
      </c>
      <c r="D18" s="16">
        <f>$D32</f>
        <v>35.407405000000004</v>
      </c>
      <c r="E18" s="16">
        <f>$D33</f>
        <v>35.407405000000004</v>
      </c>
      <c r="F18" s="16">
        <f>$D34</f>
        <v>35.407405000000004</v>
      </c>
      <c r="G18" s="16">
        <f>$D35</f>
        <v>35.407405000000004</v>
      </c>
      <c r="H18" s="16">
        <f>$D36</f>
        <v>35.407405000000004</v>
      </c>
      <c r="I18" s="16">
        <f>$D37</f>
        <v>35.407405000000004</v>
      </c>
      <c r="J18" s="16">
        <f>$D38</f>
        <v>35.407405000000004</v>
      </c>
      <c r="K18" s="16">
        <f>$D39</f>
        <v>35.407405000000004</v>
      </c>
      <c r="L18" s="16">
        <f>$D40</f>
        <v>35.407405000000004</v>
      </c>
      <c r="M18" s="16">
        <f>$D41</f>
        <v>35.407405000000004</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-29.19259499999999</v>
      </c>
      <c r="D19" s="16">
        <f t="shared" ref="D19:V19" si="1">D18-D17</f>
        <v>-29.19259499999999</v>
      </c>
      <c r="E19" s="16">
        <f t="shared" si="1"/>
        <v>-29.19259499999999</v>
      </c>
      <c r="F19" s="16">
        <f t="shared" si="1"/>
        <v>-29.19259499999999</v>
      </c>
      <c r="G19" s="16">
        <f t="shared" si="1"/>
        <v>-29.19259499999999</v>
      </c>
      <c r="H19" s="16">
        <f t="shared" si="1"/>
        <v>-29.19259499999999</v>
      </c>
      <c r="I19" s="16">
        <f t="shared" si="1"/>
        <v>-29.19259499999999</v>
      </c>
      <c r="J19" s="16">
        <f t="shared" si="1"/>
        <v>-29.19259499999999</v>
      </c>
      <c r="K19" s="16">
        <f t="shared" si="1"/>
        <v>-29.19259499999999</v>
      </c>
      <c r="L19" s="16">
        <f t="shared" si="1"/>
        <v>-29.19259499999999</v>
      </c>
      <c r="M19" s="16">
        <f t="shared" si="1"/>
        <v>-29.19259499999999</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26.580492500000005</v>
      </c>
      <c r="D22" s="16">
        <f>$E32</f>
        <v>26.580492500000005</v>
      </c>
      <c r="E22" s="16">
        <f>$E33</f>
        <v>26.580492500000005</v>
      </c>
      <c r="F22" s="16">
        <f>$E34</f>
        <v>26.580492500000005</v>
      </c>
      <c r="G22" s="16">
        <f>$E35</f>
        <v>26.580492500000005</v>
      </c>
      <c r="H22" s="16">
        <f>$E36</f>
        <v>26.580492500000005</v>
      </c>
      <c r="I22" s="16">
        <f>$E37</f>
        <v>26.580492500000005</v>
      </c>
      <c r="J22" s="16">
        <f>$E38</f>
        <v>26.580492500000005</v>
      </c>
      <c r="K22" s="16">
        <f>$E39</f>
        <v>26.580492500000005</v>
      </c>
      <c r="L22" s="16">
        <f>$E40</f>
        <v>26.580492500000005</v>
      </c>
      <c r="M22" s="16">
        <f>$E41</f>
        <v>26.580492500000005</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-201.41950750000001</v>
      </c>
      <c r="D23" s="16">
        <f t="shared" ref="D23:V23" si="3">D22-D21</f>
        <v>-201.41950750000001</v>
      </c>
      <c r="E23" s="16">
        <f t="shared" si="3"/>
        <v>-201.41950750000001</v>
      </c>
      <c r="F23" s="16">
        <f t="shared" si="3"/>
        <v>-201.41950750000001</v>
      </c>
      <c r="G23" s="16">
        <f t="shared" si="3"/>
        <v>-201.41950750000001</v>
      </c>
      <c r="H23" s="16">
        <f t="shared" si="3"/>
        <v>-201.41950750000001</v>
      </c>
      <c r="I23" s="16">
        <f t="shared" si="3"/>
        <v>-201.41950750000001</v>
      </c>
      <c r="J23" s="16">
        <f t="shared" si="3"/>
        <v>-201.41950750000001</v>
      </c>
      <c r="K23" s="16">
        <f t="shared" si="3"/>
        <v>-201.41950750000001</v>
      </c>
      <c r="L23" s="16">
        <f t="shared" si="3"/>
        <v>-201.41950750000001</v>
      </c>
      <c r="M23" s="16">
        <f t="shared" si="3"/>
        <v>-201.41950750000001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5.62</v>
      </c>
      <c r="C28" s="15">
        <v>1.1100000000000001</v>
      </c>
      <c r="D28" s="15">
        <v>0.11</v>
      </c>
      <c r="E28" s="15">
        <v>0.157</v>
      </c>
      <c r="F28" s="15">
        <v>2280</v>
      </c>
      <c r="G28" s="15">
        <v>34.5</v>
      </c>
      <c r="H28" s="15">
        <v>165</v>
      </c>
      <c r="I28" s="15">
        <v>22.2</v>
      </c>
      <c r="J28" s="15">
        <v>0.28999999999999998</v>
      </c>
      <c r="K28" s="15">
        <v>0.36</v>
      </c>
      <c r="L28" s="15">
        <v>25.6</v>
      </c>
      <c r="M28" s="15">
        <v>20.6</v>
      </c>
      <c r="N28" s="15">
        <v>4230</v>
      </c>
      <c r="O28" s="15">
        <v>30100</v>
      </c>
      <c r="P28" s="15"/>
      <c r="Q28" s="15">
        <v>2710</v>
      </c>
      <c r="R28" s="15"/>
      <c r="S28" s="15">
        <v>16.7</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v>
      </c>
      <c r="B31" s="15">
        <v>250</v>
      </c>
      <c r="C31" s="76">
        <f>IF(C$27="%w/w SAR",((C$28*10)*$B31),IF(C$27="%w/w DM",(((C$28*10)*($B$28/100))*$B31),IF(C$27="kg/t SAR",(C$28*$B31),IF(C$27="kg/t DM",((C$28*($B$28/100))*$B31),IF(C$27="mg/kg SAR",((C$28*0.001)*$B31),IF(C$27="mg/kg DM",(((C$28*0.001)*($B$28/100))*$B31),0))))))</f>
        <v>155.95500000000001</v>
      </c>
      <c r="D31" s="76">
        <f>(IF(D$27="%w/w SAR",((D$28*10)*$B31),IF(D$27="%w/w DM",(((D$28*10)*($B$28/100))*$B31),IF(D$27="kg/t SAR",(D$28*$B31),IF(D$27="kg/t DM",((D$28*($B$28/100))*$B31),IF(D$27="mg/kg SAR",((D$28*0.001)*$B31),IF(D$27="mg/kg DM",(((D$28*0.001)*($B$28/100))*$B31),"0")))))))*2.291</f>
        <v>35.407405000000004</v>
      </c>
      <c r="E31" s="76">
        <f>(IF(E$27="%w/w SAR",((E$28*10)*$B31),IF(E$27="%w/w DM",(((E$28*10)*($B$28/100))*$B31),IF(E$27="kg/t SAR",(E$28*$B31),IF(E$27="kg/t DM",((E$28*($B$28/100))*$B31),IF(E$27="mg/kg SAR",((E$28*0.001)*$B31),IF(E$27="mg/kg DM",(((E$28*0.001)*($B$28/100))*$B31),"0")))))))*1.205</f>
        <v>26.580492500000005</v>
      </c>
      <c r="F31" s="76">
        <f>(IF(F$27="%w/w SAR",((F$28*10)*$B31),IF(F$27="%w/w DM",(((F$28*10)*($B$28/100))*$B31),IF(F$27="kg/t SAR",(F$28*$B31),IF(F$27="kg/t DM",((F$28*($B$28/100))*$B31),IF(F$27="mg/kg SAR",((F$28*0.001)*$B31),IF(F$27="mg/kg DM",(((F$28*0.001)*($B$28/100))*$B31),"0")))))))*1.658</f>
        <v>53.112372000000008</v>
      </c>
      <c r="G31" s="76">
        <f t="shared" ref="G31:P46" si="5">IF(G$27="%w/w SAR",((G$28*10)*$B31),IF(G$27="%w/w DM",(((G$28*10)*($B$28/100))*$B31),IF(G$27="kg/t SAR",(G$28*$B31),IF(G$27="kg/t DM",((G$28*($B$28/100))*$B31),IF(G$27="mg/kg SAR",((G$28*0.001)*$B31),IF(G$27="mg/kg DM",(((G$28*0.001)*($B$28/100))*$B31),0))))))</f>
        <v>0.48472500000000002</v>
      </c>
      <c r="H31" s="76">
        <f t="shared" si="5"/>
        <v>2.3182499999999999</v>
      </c>
      <c r="I31" s="76">
        <f t="shared" si="5"/>
        <v>0.31190999999999997</v>
      </c>
      <c r="J31" s="76">
        <f t="shared" si="5"/>
        <v>4.0745E-3</v>
      </c>
      <c r="K31" s="76">
        <f t="shared" si="5"/>
        <v>5.058E-3</v>
      </c>
      <c r="L31" s="76">
        <f t="shared" si="5"/>
        <v>0.35968</v>
      </c>
      <c r="M31" s="76">
        <f t="shared" si="5"/>
        <v>0.28943000000000002</v>
      </c>
      <c r="N31" s="76">
        <f t="shared" si="5"/>
        <v>59.431500000000007</v>
      </c>
      <c r="O31" s="76">
        <f t="shared" si="5"/>
        <v>422.90500000000003</v>
      </c>
      <c r="P31" s="76">
        <f t="shared" si="5"/>
        <v>0</v>
      </c>
      <c r="Q31" s="76">
        <f>(IF(Q$27="%w/w SAR",((Q$28*10)*$B31),IF(Q$27="%w/w DM",(((Q$28*10)*($B$28/100))*$B31),IF(Q$27="kg/t SAR",(Q$28*$B31),IF(Q$27="kg/t DM",((Q$28*($B$28/100))*$B31),IF(Q$27="mg/kg SAR",((Q$28*0.001)*$B31),IF(Q$27="mg/kg DM",(((Q$28*0.001)*($B$28/100))*$B31),0)))))))*2.5</f>
        <v>95.188749999999999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0.23463499999999998</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B</v>
      </c>
      <c r="B32" s="15">
        <v>250</v>
      </c>
      <c r="C32" s="76">
        <f t="shared" ref="C32:C50" si="6">IF(C$27="%w/w SAR",((C$28*10)*$B32),IF(C$27="%w/w DM",(((C$28*10)*($B$28/100))*$B32),IF(C$27="kg/t SAR",(C$28*$B32),IF(C$27="kg/t DM",((C$28*($B$28/100))*$B32),IF(C$27="mg/kg SAR",((C$28*0.001)*$B32),IF(C$27="mg/kg DM",(((C$28*0.001)*($B$28/100))*$B32),0))))))</f>
        <v>155.95500000000001</v>
      </c>
      <c r="D32" s="76">
        <f t="shared" ref="D32:D50" si="7">(IF(D$27="%w/w SAR",((D$28*10)*$B32),IF(D$27="%w/w DM",(((D$28*10)*($B$28/100))*$B32),IF(D$27="kg/t SAR",(D$28*$B32),IF(D$27="kg/t DM",((D$28*($B$28/100))*$B32),IF(D$27="mg/kg SAR",((D$28*0.001)*$B32),IF(D$27="mg/kg DM",(((D$28*0.001)*($B$28/100))*$B32),"0")))))))*2.291</f>
        <v>35.407405000000004</v>
      </c>
      <c r="E32" s="76">
        <f t="shared" ref="E32:E50" si="8">(IF(E$27="%w/w SAR",((E$28*10)*$B32),IF(E$27="%w/w DM",(((E$28*10)*($B$28/100))*$B32),IF(E$27="kg/t SAR",(E$28*$B32),IF(E$27="kg/t DM",((E$28*($B$28/100))*$B32),IF(E$27="mg/kg SAR",((E$28*0.001)*$B32),IF(E$27="mg/kg DM",(((E$28*0.001)*($B$28/100))*$B32),"0")))))))*1.205</f>
        <v>26.580492500000005</v>
      </c>
      <c r="F32" s="76">
        <f t="shared" ref="F32:F50" si="9">(IF(F$27="%w/w SAR",((F$28*10)*$B32),IF(F$27="%w/w DM",(((F$28*10)*($B$28/100))*$B32),IF(F$27="kg/t SAR",(F$28*$B32),IF(F$27="kg/t DM",((F$28*($B$28/100))*$B32),IF(F$27="mg/kg SAR",((F$28*0.001)*$B32),IF(F$27="mg/kg DM",(((F$28*0.001)*($B$28/100))*$B32),"0")))))))*1.658</f>
        <v>53.112372000000008</v>
      </c>
      <c r="G32" s="76">
        <f t="shared" si="5"/>
        <v>0.48472500000000002</v>
      </c>
      <c r="H32" s="76">
        <f t="shared" si="5"/>
        <v>2.3182499999999999</v>
      </c>
      <c r="I32" s="76">
        <f t="shared" si="5"/>
        <v>0.31190999999999997</v>
      </c>
      <c r="J32" s="76">
        <f t="shared" si="5"/>
        <v>4.0745E-3</v>
      </c>
      <c r="K32" s="76">
        <f t="shared" si="5"/>
        <v>5.058E-3</v>
      </c>
      <c r="L32" s="76">
        <f t="shared" si="5"/>
        <v>0.35968</v>
      </c>
      <c r="M32" s="76">
        <f t="shared" si="5"/>
        <v>0.28943000000000002</v>
      </c>
      <c r="N32" s="76">
        <f t="shared" si="5"/>
        <v>59.431500000000007</v>
      </c>
      <c r="O32" s="76">
        <f t="shared" si="5"/>
        <v>422.90500000000003</v>
      </c>
      <c r="P32" s="76">
        <f t="shared" si="5"/>
        <v>0</v>
      </c>
      <c r="Q32" s="76">
        <f t="shared" ref="Q32:Q50" si="10">(IF(Q$27="%w/w SAR",((Q$28*10)*$B32),IF(Q$27="%w/w DM",(((Q$28*10)*($B$28/100))*$B32),IF(Q$27="kg/t SAR",(Q$28*$B32),IF(Q$27="kg/t DM",((Q$28*($B$28/100))*$B32),IF(Q$27="mg/kg SAR",((Q$28*0.001)*$B32),IF(Q$27="mg/kg DM",(((Q$28*0.001)*($B$28/100))*$B32),0)))))))*2.5</f>
        <v>95.188749999999999</v>
      </c>
      <c r="R32" s="76">
        <f t="shared" ref="R32:U50" si="11">IF(R$27="%w/w SAR",((R$28*10)*$B32),IF(R$27="%w/w DM",(((R$28*10)*($B$28/100))*$B32),IF(R$27="kg/t SAR",(R$28*$B32),IF(R$27="kg/t DM",((R$28*($B$28/100))*$B32),IF(R$27="mg/kg SAR",((R$28*0.001)*$B32),IF(R$27="mg/kg DM",(((R$28*0.001)*($B$28/100))*$B32),0))))))</f>
        <v>0</v>
      </c>
      <c r="S32" s="76">
        <f t="shared" si="11"/>
        <v>0.23463499999999998</v>
      </c>
      <c r="T32" s="76">
        <f t="shared" si="11"/>
        <v>0</v>
      </c>
      <c r="U32" s="76">
        <f t="shared" si="11"/>
        <v>0</v>
      </c>
      <c r="AB32" s="58"/>
      <c r="AC32" s="58"/>
      <c r="AD32" s="58"/>
      <c r="AE32" s="58"/>
      <c r="AF32" s="58"/>
      <c r="AG32" s="58"/>
      <c r="AH32" s="58"/>
      <c r="AI32" s="58"/>
    </row>
    <row r="33" spans="1:35" s="71" customFormat="1" ht="13" x14ac:dyDescent="0.35">
      <c r="A33" s="13" t="str">
        <f>E8</f>
        <v>C</v>
      </c>
      <c r="B33" s="15">
        <v>250</v>
      </c>
      <c r="C33" s="76">
        <f t="shared" si="6"/>
        <v>155.95500000000001</v>
      </c>
      <c r="D33" s="76">
        <f t="shared" si="7"/>
        <v>35.407405000000004</v>
      </c>
      <c r="E33" s="76">
        <f t="shared" si="8"/>
        <v>26.580492500000005</v>
      </c>
      <c r="F33" s="76">
        <f t="shared" si="9"/>
        <v>53.112372000000008</v>
      </c>
      <c r="G33" s="76">
        <f t="shared" si="5"/>
        <v>0.48472500000000002</v>
      </c>
      <c r="H33" s="76">
        <f t="shared" si="5"/>
        <v>2.3182499999999999</v>
      </c>
      <c r="I33" s="76">
        <f t="shared" si="5"/>
        <v>0.31190999999999997</v>
      </c>
      <c r="J33" s="76">
        <f t="shared" si="5"/>
        <v>4.0745E-3</v>
      </c>
      <c r="K33" s="76">
        <f t="shared" si="5"/>
        <v>5.058E-3</v>
      </c>
      <c r="L33" s="76">
        <f t="shared" si="5"/>
        <v>0.35968</v>
      </c>
      <c r="M33" s="76">
        <f t="shared" si="5"/>
        <v>0.28943000000000002</v>
      </c>
      <c r="N33" s="76">
        <f t="shared" si="5"/>
        <v>59.431500000000007</v>
      </c>
      <c r="O33" s="76">
        <f t="shared" si="5"/>
        <v>422.90500000000003</v>
      </c>
      <c r="P33" s="76">
        <f t="shared" si="5"/>
        <v>0</v>
      </c>
      <c r="Q33" s="76">
        <f t="shared" si="10"/>
        <v>95.188749999999999</v>
      </c>
      <c r="R33" s="76">
        <f t="shared" si="11"/>
        <v>0</v>
      </c>
      <c r="S33" s="76">
        <f t="shared" si="11"/>
        <v>0.23463499999999998</v>
      </c>
      <c r="T33" s="76">
        <f t="shared" si="11"/>
        <v>0</v>
      </c>
      <c r="U33" s="76">
        <f t="shared" si="11"/>
        <v>0</v>
      </c>
      <c r="AB33" s="58"/>
      <c r="AC33" s="58"/>
      <c r="AD33" s="58"/>
      <c r="AE33" s="58"/>
      <c r="AF33" s="58"/>
      <c r="AG33" s="58"/>
      <c r="AH33" s="58"/>
      <c r="AI33" s="58"/>
    </row>
    <row r="34" spans="1:35" s="71" customFormat="1" ht="13" x14ac:dyDescent="0.35">
      <c r="A34" s="13" t="str">
        <f>F8</f>
        <v>D</v>
      </c>
      <c r="B34" s="15">
        <v>250</v>
      </c>
      <c r="C34" s="76">
        <f t="shared" si="6"/>
        <v>155.95500000000001</v>
      </c>
      <c r="D34" s="76">
        <f t="shared" si="7"/>
        <v>35.407405000000004</v>
      </c>
      <c r="E34" s="76">
        <f t="shared" si="8"/>
        <v>26.580492500000005</v>
      </c>
      <c r="F34" s="76">
        <f t="shared" si="9"/>
        <v>53.112372000000008</v>
      </c>
      <c r="G34" s="76">
        <f t="shared" si="5"/>
        <v>0.48472500000000002</v>
      </c>
      <c r="H34" s="76">
        <f t="shared" si="5"/>
        <v>2.3182499999999999</v>
      </c>
      <c r="I34" s="76">
        <f t="shared" si="5"/>
        <v>0.31190999999999997</v>
      </c>
      <c r="J34" s="76">
        <f t="shared" si="5"/>
        <v>4.0745E-3</v>
      </c>
      <c r="K34" s="76">
        <f t="shared" si="5"/>
        <v>5.058E-3</v>
      </c>
      <c r="L34" s="76">
        <f t="shared" si="5"/>
        <v>0.35968</v>
      </c>
      <c r="M34" s="76">
        <f t="shared" si="5"/>
        <v>0.28943000000000002</v>
      </c>
      <c r="N34" s="76">
        <f t="shared" si="5"/>
        <v>59.431500000000007</v>
      </c>
      <c r="O34" s="76">
        <f t="shared" si="5"/>
        <v>422.90500000000003</v>
      </c>
      <c r="P34" s="76">
        <f t="shared" si="5"/>
        <v>0</v>
      </c>
      <c r="Q34" s="76">
        <f t="shared" si="10"/>
        <v>95.188749999999999</v>
      </c>
      <c r="R34" s="76">
        <f t="shared" si="11"/>
        <v>0</v>
      </c>
      <c r="S34" s="76">
        <f t="shared" si="11"/>
        <v>0.23463499999999998</v>
      </c>
      <c r="T34" s="76">
        <f t="shared" si="11"/>
        <v>0</v>
      </c>
      <c r="U34" s="76">
        <f t="shared" si="11"/>
        <v>0</v>
      </c>
      <c r="AB34" s="58"/>
      <c r="AC34" s="58"/>
      <c r="AD34" s="58"/>
      <c r="AE34" s="58"/>
      <c r="AF34" s="58"/>
      <c r="AG34" s="58"/>
      <c r="AH34" s="58"/>
      <c r="AI34" s="58"/>
    </row>
    <row r="35" spans="1:35" s="71" customFormat="1" ht="13" x14ac:dyDescent="0.35">
      <c r="A35" s="13" t="str">
        <f>G8</f>
        <v>E</v>
      </c>
      <c r="B35" s="15">
        <v>250</v>
      </c>
      <c r="C35" s="76">
        <f t="shared" si="6"/>
        <v>155.95500000000001</v>
      </c>
      <c r="D35" s="76">
        <f t="shared" si="7"/>
        <v>35.407405000000004</v>
      </c>
      <c r="E35" s="76">
        <f t="shared" si="8"/>
        <v>26.580492500000005</v>
      </c>
      <c r="F35" s="76">
        <f t="shared" si="9"/>
        <v>53.112372000000008</v>
      </c>
      <c r="G35" s="76">
        <f t="shared" si="5"/>
        <v>0.48472500000000002</v>
      </c>
      <c r="H35" s="76">
        <f t="shared" si="5"/>
        <v>2.3182499999999999</v>
      </c>
      <c r="I35" s="76">
        <f t="shared" si="5"/>
        <v>0.31190999999999997</v>
      </c>
      <c r="J35" s="76">
        <f t="shared" si="5"/>
        <v>4.0745E-3</v>
      </c>
      <c r="K35" s="76">
        <f t="shared" si="5"/>
        <v>5.058E-3</v>
      </c>
      <c r="L35" s="76">
        <f t="shared" si="5"/>
        <v>0.35968</v>
      </c>
      <c r="M35" s="76">
        <f t="shared" si="5"/>
        <v>0.28943000000000002</v>
      </c>
      <c r="N35" s="76">
        <f t="shared" si="5"/>
        <v>59.431500000000007</v>
      </c>
      <c r="O35" s="76">
        <f t="shared" si="5"/>
        <v>422.90500000000003</v>
      </c>
      <c r="P35" s="76">
        <f t="shared" si="5"/>
        <v>0</v>
      </c>
      <c r="Q35" s="76">
        <f t="shared" si="10"/>
        <v>95.188749999999999</v>
      </c>
      <c r="R35" s="76">
        <f t="shared" si="11"/>
        <v>0</v>
      </c>
      <c r="S35" s="76">
        <f t="shared" si="11"/>
        <v>0.23463499999999998</v>
      </c>
      <c r="T35" s="76">
        <f t="shared" si="11"/>
        <v>0</v>
      </c>
      <c r="U35" s="76">
        <f t="shared" si="11"/>
        <v>0</v>
      </c>
      <c r="AB35" s="58"/>
      <c r="AC35" s="58"/>
      <c r="AD35" s="58"/>
      <c r="AE35" s="58"/>
      <c r="AF35" s="58"/>
      <c r="AG35" s="58"/>
      <c r="AH35" s="58"/>
      <c r="AI35" s="58"/>
    </row>
    <row r="36" spans="1:35" s="71" customFormat="1" ht="13" x14ac:dyDescent="0.35">
      <c r="A36" s="13" t="str">
        <f>H8</f>
        <v>17 ACRES</v>
      </c>
      <c r="B36" s="15">
        <v>250</v>
      </c>
      <c r="C36" s="76">
        <f t="shared" si="6"/>
        <v>155.95500000000001</v>
      </c>
      <c r="D36" s="76">
        <f t="shared" si="7"/>
        <v>35.407405000000004</v>
      </c>
      <c r="E36" s="76">
        <f t="shared" si="8"/>
        <v>26.580492500000005</v>
      </c>
      <c r="F36" s="76">
        <f t="shared" si="9"/>
        <v>53.112372000000008</v>
      </c>
      <c r="G36" s="76">
        <f t="shared" si="5"/>
        <v>0.48472500000000002</v>
      </c>
      <c r="H36" s="76">
        <f t="shared" si="5"/>
        <v>2.3182499999999999</v>
      </c>
      <c r="I36" s="76">
        <f t="shared" si="5"/>
        <v>0.31190999999999997</v>
      </c>
      <c r="J36" s="76">
        <f t="shared" si="5"/>
        <v>4.0745E-3</v>
      </c>
      <c r="K36" s="76">
        <f t="shared" si="5"/>
        <v>5.058E-3</v>
      </c>
      <c r="L36" s="76">
        <f t="shared" si="5"/>
        <v>0.35968</v>
      </c>
      <c r="M36" s="76">
        <f t="shared" si="5"/>
        <v>0.28943000000000002</v>
      </c>
      <c r="N36" s="76">
        <f t="shared" si="5"/>
        <v>59.431500000000007</v>
      </c>
      <c r="O36" s="76">
        <f t="shared" si="5"/>
        <v>422.90500000000003</v>
      </c>
      <c r="P36" s="76">
        <f t="shared" si="5"/>
        <v>0</v>
      </c>
      <c r="Q36" s="76">
        <f t="shared" si="10"/>
        <v>95.188749999999999</v>
      </c>
      <c r="R36" s="76">
        <f t="shared" si="11"/>
        <v>0</v>
      </c>
      <c r="S36" s="76">
        <f t="shared" si="11"/>
        <v>0.23463499999999998</v>
      </c>
      <c r="T36" s="76">
        <f t="shared" si="11"/>
        <v>0</v>
      </c>
      <c r="U36" s="76">
        <f t="shared" si="11"/>
        <v>0</v>
      </c>
      <c r="AB36" s="58"/>
      <c r="AC36" s="58"/>
      <c r="AD36" s="58"/>
      <c r="AE36" s="58"/>
      <c r="AF36" s="58"/>
      <c r="AG36" s="58"/>
      <c r="AH36" s="58"/>
      <c r="AI36" s="58"/>
    </row>
    <row r="37" spans="1:35" s="71" customFormat="1" ht="13" x14ac:dyDescent="0.35">
      <c r="A37" s="13" t="str">
        <f>I8</f>
        <v>TOP PENTWYN</v>
      </c>
      <c r="B37" s="15">
        <v>250</v>
      </c>
      <c r="C37" s="76">
        <f t="shared" si="6"/>
        <v>155.95500000000001</v>
      </c>
      <c r="D37" s="76">
        <f t="shared" si="7"/>
        <v>35.407405000000004</v>
      </c>
      <c r="E37" s="76">
        <f t="shared" si="8"/>
        <v>26.580492500000005</v>
      </c>
      <c r="F37" s="76">
        <f t="shared" si="9"/>
        <v>53.112372000000008</v>
      </c>
      <c r="G37" s="76">
        <f t="shared" si="5"/>
        <v>0.48472500000000002</v>
      </c>
      <c r="H37" s="76">
        <f t="shared" si="5"/>
        <v>2.3182499999999999</v>
      </c>
      <c r="I37" s="76">
        <f t="shared" si="5"/>
        <v>0.31190999999999997</v>
      </c>
      <c r="J37" s="76">
        <f t="shared" si="5"/>
        <v>4.0745E-3</v>
      </c>
      <c r="K37" s="76">
        <f t="shared" si="5"/>
        <v>5.058E-3</v>
      </c>
      <c r="L37" s="76">
        <f t="shared" si="5"/>
        <v>0.35968</v>
      </c>
      <c r="M37" s="76">
        <f t="shared" si="5"/>
        <v>0.28943000000000002</v>
      </c>
      <c r="N37" s="76">
        <f t="shared" si="5"/>
        <v>59.431500000000007</v>
      </c>
      <c r="O37" s="76">
        <f t="shared" si="5"/>
        <v>422.90500000000003</v>
      </c>
      <c r="P37" s="76">
        <f t="shared" si="5"/>
        <v>0</v>
      </c>
      <c r="Q37" s="76">
        <f t="shared" si="10"/>
        <v>95.188749999999999</v>
      </c>
      <c r="R37" s="76">
        <f t="shared" si="11"/>
        <v>0</v>
      </c>
      <c r="S37" s="76">
        <f t="shared" si="11"/>
        <v>0.23463499999999998</v>
      </c>
      <c r="T37" s="76">
        <f t="shared" si="11"/>
        <v>0</v>
      </c>
      <c r="U37" s="76">
        <f t="shared" si="11"/>
        <v>0</v>
      </c>
      <c r="AB37" s="58"/>
      <c r="AC37" s="58"/>
      <c r="AD37" s="58"/>
      <c r="AE37" s="58"/>
      <c r="AF37" s="58"/>
      <c r="AG37" s="58"/>
      <c r="AH37" s="58"/>
      <c r="AI37" s="58"/>
    </row>
    <row r="38" spans="1:35" s="71" customFormat="1" ht="13" x14ac:dyDescent="0.35">
      <c r="A38" s="13" t="str">
        <f>J8</f>
        <v>BOTTOM PENTWYN</v>
      </c>
      <c r="B38" s="15">
        <v>250</v>
      </c>
      <c r="C38" s="76">
        <f t="shared" si="6"/>
        <v>155.95500000000001</v>
      </c>
      <c r="D38" s="76">
        <f t="shared" si="7"/>
        <v>35.407405000000004</v>
      </c>
      <c r="E38" s="76">
        <f t="shared" si="8"/>
        <v>26.580492500000005</v>
      </c>
      <c r="F38" s="76">
        <f t="shared" si="9"/>
        <v>53.112372000000008</v>
      </c>
      <c r="G38" s="76">
        <f t="shared" si="5"/>
        <v>0.48472500000000002</v>
      </c>
      <c r="H38" s="76">
        <f t="shared" si="5"/>
        <v>2.3182499999999999</v>
      </c>
      <c r="I38" s="76">
        <f t="shared" si="5"/>
        <v>0.31190999999999997</v>
      </c>
      <c r="J38" s="76">
        <f t="shared" si="5"/>
        <v>4.0745E-3</v>
      </c>
      <c r="K38" s="76">
        <f t="shared" si="5"/>
        <v>5.058E-3</v>
      </c>
      <c r="L38" s="76">
        <f t="shared" si="5"/>
        <v>0.35968</v>
      </c>
      <c r="M38" s="76">
        <f t="shared" si="5"/>
        <v>0.28943000000000002</v>
      </c>
      <c r="N38" s="76">
        <f t="shared" si="5"/>
        <v>59.431500000000007</v>
      </c>
      <c r="O38" s="76">
        <f t="shared" si="5"/>
        <v>422.90500000000003</v>
      </c>
      <c r="P38" s="76">
        <f t="shared" si="5"/>
        <v>0</v>
      </c>
      <c r="Q38" s="76">
        <f t="shared" si="10"/>
        <v>95.188749999999999</v>
      </c>
      <c r="R38" s="76">
        <f t="shared" si="11"/>
        <v>0</v>
      </c>
      <c r="S38" s="76">
        <f t="shared" si="11"/>
        <v>0.23463499999999998</v>
      </c>
      <c r="T38" s="76">
        <f t="shared" si="11"/>
        <v>0</v>
      </c>
      <c r="U38" s="76">
        <f t="shared" si="11"/>
        <v>0</v>
      </c>
      <c r="AB38" s="58"/>
      <c r="AC38" s="58"/>
      <c r="AD38" s="58"/>
      <c r="AE38" s="58"/>
      <c r="AF38" s="58"/>
      <c r="AG38" s="58"/>
      <c r="AH38" s="58"/>
      <c r="AI38" s="58"/>
    </row>
    <row r="39" spans="1:35" s="71" customFormat="1" ht="13" x14ac:dyDescent="0.35">
      <c r="A39" s="13" t="str">
        <f>K8</f>
        <v>LODGE</v>
      </c>
      <c r="B39" s="15">
        <v>250</v>
      </c>
      <c r="C39" s="76">
        <f t="shared" si="6"/>
        <v>155.95500000000001</v>
      </c>
      <c r="D39" s="76">
        <f t="shared" si="7"/>
        <v>35.407405000000004</v>
      </c>
      <c r="E39" s="76">
        <f t="shared" si="8"/>
        <v>26.580492500000005</v>
      </c>
      <c r="F39" s="76">
        <f t="shared" si="9"/>
        <v>53.112372000000008</v>
      </c>
      <c r="G39" s="76">
        <f t="shared" si="5"/>
        <v>0.48472500000000002</v>
      </c>
      <c r="H39" s="76">
        <f t="shared" si="5"/>
        <v>2.3182499999999999</v>
      </c>
      <c r="I39" s="76">
        <f t="shared" si="5"/>
        <v>0.31190999999999997</v>
      </c>
      <c r="J39" s="76">
        <f t="shared" si="5"/>
        <v>4.0745E-3</v>
      </c>
      <c r="K39" s="76">
        <f t="shared" si="5"/>
        <v>5.058E-3</v>
      </c>
      <c r="L39" s="76">
        <f t="shared" si="5"/>
        <v>0.35968</v>
      </c>
      <c r="M39" s="76">
        <f t="shared" si="5"/>
        <v>0.28943000000000002</v>
      </c>
      <c r="N39" s="76">
        <f t="shared" si="5"/>
        <v>59.431500000000007</v>
      </c>
      <c r="O39" s="76">
        <f t="shared" si="5"/>
        <v>422.90500000000003</v>
      </c>
      <c r="P39" s="76">
        <f t="shared" si="5"/>
        <v>0</v>
      </c>
      <c r="Q39" s="76">
        <f t="shared" si="10"/>
        <v>95.188749999999999</v>
      </c>
      <c r="R39" s="76">
        <f t="shared" si="11"/>
        <v>0</v>
      </c>
      <c r="S39" s="76">
        <f t="shared" si="11"/>
        <v>0.23463499999999998</v>
      </c>
      <c r="T39" s="76">
        <f t="shared" si="11"/>
        <v>0</v>
      </c>
      <c r="U39" s="76">
        <f t="shared" si="11"/>
        <v>0</v>
      </c>
      <c r="AB39" s="58"/>
      <c r="AC39" s="58"/>
      <c r="AD39" s="58"/>
      <c r="AE39" s="58"/>
      <c r="AF39" s="58"/>
      <c r="AG39" s="58"/>
      <c r="AH39" s="58"/>
      <c r="AI39" s="58"/>
    </row>
    <row r="40" spans="1:35" s="71" customFormat="1" ht="13" x14ac:dyDescent="0.35">
      <c r="A40" s="13" t="str">
        <f>L8</f>
        <v>PENTWYN CORNER</v>
      </c>
      <c r="B40" s="15">
        <v>250</v>
      </c>
      <c r="C40" s="76">
        <f t="shared" si="6"/>
        <v>155.95500000000001</v>
      </c>
      <c r="D40" s="76">
        <f t="shared" si="7"/>
        <v>35.407405000000004</v>
      </c>
      <c r="E40" s="76">
        <f t="shared" si="8"/>
        <v>26.580492500000005</v>
      </c>
      <c r="F40" s="76">
        <f t="shared" si="9"/>
        <v>53.112372000000008</v>
      </c>
      <c r="G40" s="76">
        <f t="shared" si="5"/>
        <v>0.48472500000000002</v>
      </c>
      <c r="H40" s="76">
        <f t="shared" si="5"/>
        <v>2.3182499999999999</v>
      </c>
      <c r="I40" s="76">
        <f t="shared" si="5"/>
        <v>0.31190999999999997</v>
      </c>
      <c r="J40" s="76">
        <f t="shared" si="5"/>
        <v>4.0745E-3</v>
      </c>
      <c r="K40" s="76">
        <f t="shared" si="5"/>
        <v>5.058E-3</v>
      </c>
      <c r="L40" s="76">
        <f t="shared" si="5"/>
        <v>0.35968</v>
      </c>
      <c r="M40" s="76">
        <f t="shared" si="5"/>
        <v>0.28943000000000002</v>
      </c>
      <c r="N40" s="76">
        <f t="shared" si="5"/>
        <v>59.431500000000007</v>
      </c>
      <c r="O40" s="76">
        <f t="shared" si="5"/>
        <v>422.90500000000003</v>
      </c>
      <c r="P40" s="76">
        <f t="shared" si="5"/>
        <v>0</v>
      </c>
      <c r="Q40" s="76">
        <f t="shared" si="10"/>
        <v>95.188749999999999</v>
      </c>
      <c r="R40" s="76">
        <f t="shared" si="11"/>
        <v>0</v>
      </c>
      <c r="S40" s="76">
        <f t="shared" si="11"/>
        <v>0.23463499999999998</v>
      </c>
      <c r="T40" s="76">
        <f t="shared" si="11"/>
        <v>0</v>
      </c>
      <c r="U40" s="76">
        <f t="shared" si="11"/>
        <v>0</v>
      </c>
      <c r="AB40" s="58"/>
      <c r="AC40" s="58"/>
      <c r="AD40" s="58"/>
      <c r="AE40" s="58"/>
      <c r="AF40" s="58"/>
      <c r="AG40" s="58"/>
      <c r="AH40" s="58"/>
      <c r="AI40" s="58"/>
    </row>
    <row r="41" spans="1:35" s="71" customFormat="1" ht="13" x14ac:dyDescent="0.35">
      <c r="A41" s="13" t="str">
        <f>M8</f>
        <v>16 ACRES</v>
      </c>
      <c r="B41" s="15">
        <v>250</v>
      </c>
      <c r="C41" s="76">
        <f t="shared" si="6"/>
        <v>155.95500000000001</v>
      </c>
      <c r="D41" s="76">
        <f t="shared" si="7"/>
        <v>35.407405000000004</v>
      </c>
      <c r="E41" s="76">
        <f t="shared" si="8"/>
        <v>26.580492500000005</v>
      </c>
      <c r="F41" s="76">
        <f t="shared" si="9"/>
        <v>53.112372000000008</v>
      </c>
      <c r="G41" s="76">
        <f t="shared" si="5"/>
        <v>0.48472500000000002</v>
      </c>
      <c r="H41" s="76">
        <f t="shared" si="5"/>
        <v>2.3182499999999999</v>
      </c>
      <c r="I41" s="76">
        <f t="shared" si="5"/>
        <v>0.31190999999999997</v>
      </c>
      <c r="J41" s="76">
        <f t="shared" si="5"/>
        <v>4.0745E-3</v>
      </c>
      <c r="K41" s="76">
        <f t="shared" si="5"/>
        <v>5.058E-3</v>
      </c>
      <c r="L41" s="76">
        <f t="shared" si="5"/>
        <v>0.35968</v>
      </c>
      <c r="M41" s="76">
        <f t="shared" si="5"/>
        <v>0.28943000000000002</v>
      </c>
      <c r="N41" s="76">
        <f t="shared" si="5"/>
        <v>59.431500000000007</v>
      </c>
      <c r="O41" s="76">
        <f t="shared" si="5"/>
        <v>422.90500000000003</v>
      </c>
      <c r="P41" s="76">
        <f t="shared" si="5"/>
        <v>0</v>
      </c>
      <c r="Q41" s="76">
        <f t="shared" si="10"/>
        <v>95.188749999999999</v>
      </c>
      <c r="R41" s="76">
        <f t="shared" si="11"/>
        <v>0</v>
      </c>
      <c r="S41" s="76">
        <f t="shared" si="11"/>
        <v>0.23463499999999998</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v>
      </c>
      <c r="C57" s="8" t="str">
        <f t="shared" ref="C57:U57" si="13">D8</f>
        <v>B</v>
      </c>
      <c r="D57" s="8" t="str">
        <f t="shared" si="13"/>
        <v>C</v>
      </c>
      <c r="E57" s="8" t="str">
        <f t="shared" si="13"/>
        <v>D</v>
      </c>
      <c r="F57" s="8" t="str">
        <f t="shared" si="13"/>
        <v>E</v>
      </c>
      <c r="G57" s="8" t="str">
        <f t="shared" si="13"/>
        <v>17 ACRES</v>
      </c>
      <c r="H57" s="8" t="str">
        <f t="shared" si="13"/>
        <v>TOP PENTWYN</v>
      </c>
      <c r="I57" s="8" t="str">
        <f t="shared" si="13"/>
        <v>BOTTOM PENTWYN</v>
      </c>
      <c r="J57" s="8" t="str">
        <f t="shared" si="13"/>
        <v>LODGE</v>
      </c>
      <c r="K57" s="8" t="str">
        <f t="shared" si="13"/>
        <v>PENTWYN CORNER</v>
      </c>
      <c r="L57" s="8" t="str">
        <f t="shared" si="13"/>
        <v>16 ACRES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0" t="s">
        <v>132</v>
      </c>
      <c r="B59" s="75">
        <f>VLOOKUP(C$14,Table245810[],5,FALSE)</f>
        <v>6.2</v>
      </c>
      <c r="C59" s="75">
        <f>VLOOKUP(D$14,Table245810[],5,FALSE)</f>
        <v>6.2</v>
      </c>
      <c r="D59" s="75">
        <f>VLOOKUP(E$14,Table245810[],5,FALSE)</f>
        <v>6.2</v>
      </c>
      <c r="E59" s="75">
        <f>VLOOKUP(F$14,Table245810[],5,FALSE)</f>
        <v>6.2</v>
      </c>
      <c r="F59" s="75">
        <f>VLOOKUP(G$14,Table245810[],5,FALSE)</f>
        <v>6.2</v>
      </c>
      <c r="G59" s="75">
        <f>VLOOKUP(H$14,Table245810[],5,FALSE)</f>
        <v>6.2</v>
      </c>
      <c r="H59" s="75">
        <f>VLOOKUP(I$14,Table245810[],5,FALSE)</f>
        <v>6.2</v>
      </c>
      <c r="I59" s="75">
        <f>VLOOKUP(J$14,Table245810[],5,FALSE)</f>
        <v>6.2</v>
      </c>
      <c r="J59" s="75">
        <f>VLOOKUP(K$14,Table245810[],5,FALSE)</f>
        <v>6.2</v>
      </c>
      <c r="K59" s="75">
        <f>VLOOKUP(L$14,Table245810[],5,FALSE)</f>
        <v>6.2</v>
      </c>
      <c r="L59" s="75">
        <f>VLOOKUP(M$14,Table245810[],5,FALSE)</f>
        <v>6.2</v>
      </c>
      <c r="M59" s="75" t="e">
        <f>VLOOKUP(N$14,Table245810[],5,FALSE)</f>
        <v>#N/A</v>
      </c>
      <c r="N59" s="75" t="e">
        <f>VLOOKUP(O$14,Table245810[],5,FALSE)</f>
        <v>#N/A</v>
      </c>
      <c r="O59" s="75" t="e">
        <f>VLOOKUP(P$14,Table245810[],5,FALSE)</f>
        <v>#N/A</v>
      </c>
      <c r="P59" s="75" t="e">
        <f>VLOOKUP(Q$14,Table245810[],5,FALSE)</f>
        <v>#N/A</v>
      </c>
      <c r="Q59" s="75" t="e">
        <f>VLOOKUP(R$14,Table245810[],5,FALSE)</f>
        <v>#N/A</v>
      </c>
      <c r="R59" s="75" t="e">
        <f>VLOOKUP(S$14,Table245810[],5,FALSE)</f>
        <v>#N/A</v>
      </c>
      <c r="S59" s="75" t="e">
        <f>VLOOKUP(T$14,Table245810[],5,FALSE)</f>
        <v>#N/A</v>
      </c>
      <c r="T59" s="75" t="e">
        <f>VLOOKUP(U$14,Table245810[],5,FALSE)</f>
        <v>#N/A</v>
      </c>
      <c r="U59" s="75" t="e">
        <f>VLOOKUP(V$14,Table245810[],5,FALSE)</f>
        <v>#N/A</v>
      </c>
    </row>
    <row r="60" spans="1:35" s="19" customFormat="1" ht="13" x14ac:dyDescent="0.3">
      <c r="A60" s="110" t="s">
        <v>4</v>
      </c>
      <c r="B60" s="75">
        <f>C10</f>
        <v>6.9</v>
      </c>
      <c r="C60" s="75">
        <f t="shared" ref="C60:U60" si="14">D10</f>
        <v>6.9</v>
      </c>
      <c r="D60" s="75">
        <f t="shared" si="14"/>
        <v>6.8</v>
      </c>
      <c r="E60" s="75">
        <f t="shared" si="14"/>
        <v>6.9</v>
      </c>
      <c r="F60" s="75">
        <f t="shared" si="14"/>
        <v>6.7</v>
      </c>
      <c r="G60" s="75">
        <f t="shared" si="14"/>
        <v>6.5</v>
      </c>
      <c r="H60" s="75">
        <f t="shared" si="14"/>
        <v>6.6</v>
      </c>
      <c r="I60" s="75">
        <f t="shared" si="14"/>
        <v>6.9</v>
      </c>
      <c r="J60" s="75">
        <f t="shared" si="14"/>
        <v>6.6</v>
      </c>
      <c r="K60" s="75">
        <f t="shared" si="14"/>
        <v>6.4</v>
      </c>
      <c r="L60" s="75">
        <f t="shared" si="14"/>
        <v>6.5</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-4.2000000000000011</v>
      </c>
      <c r="C64" s="76">
        <f t="shared" ref="C64:U64" si="17">(C59-C60)*C61</f>
        <v>-4.2000000000000011</v>
      </c>
      <c r="D64" s="76">
        <f t="shared" si="17"/>
        <v>-3.5999999999999979</v>
      </c>
      <c r="E64" s="76">
        <f t="shared" si="17"/>
        <v>-4.2000000000000011</v>
      </c>
      <c r="F64" s="76">
        <f t="shared" si="17"/>
        <v>-3</v>
      </c>
      <c r="G64" s="76">
        <f t="shared" si="17"/>
        <v>-1.7999999999999989</v>
      </c>
      <c r="H64" s="76">
        <f t="shared" si="17"/>
        <v>-2.3999999999999968</v>
      </c>
      <c r="I64" s="76">
        <f t="shared" si="17"/>
        <v>-4.2000000000000011</v>
      </c>
      <c r="J64" s="76">
        <f t="shared" si="17"/>
        <v>-2.3999999999999968</v>
      </c>
      <c r="K64" s="76">
        <f t="shared" si="17"/>
        <v>-1.2000000000000011</v>
      </c>
      <c r="L64" s="76">
        <f t="shared" si="17"/>
        <v>-1.7999999999999989</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4.2000000000000011</v>
      </c>
      <c r="C65" s="76">
        <f t="shared" ref="C65:U65" si="18">C63-C64</f>
        <v>4.2000000000000011</v>
      </c>
      <c r="D65" s="76">
        <f t="shared" si="18"/>
        <v>3.5999999999999979</v>
      </c>
      <c r="E65" s="76">
        <f t="shared" si="18"/>
        <v>4.2000000000000011</v>
      </c>
      <c r="F65" s="76">
        <f t="shared" si="18"/>
        <v>3</v>
      </c>
      <c r="G65" s="76">
        <f t="shared" si="18"/>
        <v>1.7999999999999989</v>
      </c>
      <c r="H65" s="76">
        <f t="shared" si="18"/>
        <v>2.3999999999999968</v>
      </c>
      <c r="I65" s="76">
        <f t="shared" si="18"/>
        <v>4.2000000000000011</v>
      </c>
      <c r="J65" s="76">
        <f t="shared" si="18"/>
        <v>2.3999999999999968</v>
      </c>
      <c r="K65" s="76">
        <f t="shared" si="18"/>
        <v>1.2000000000000011</v>
      </c>
      <c r="L65" s="76">
        <f t="shared" si="18"/>
        <v>1.7999999999999989</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V28" sqref="V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'DCWW Bryngwyn'!C1:D1</f>
        <v>PAN-021080</v>
      </c>
      <c r="D1" s="143"/>
      <c r="E1" s="92" t="s">
        <v>45</v>
      </c>
      <c r="F1" s="38">
        <f>'DCWW Bryngwyn'!F1</f>
        <v>42.51</v>
      </c>
      <c r="G1" s="125" t="s">
        <v>43</v>
      </c>
      <c r="H1" s="126"/>
      <c r="I1" s="117">
        <v>6.1</v>
      </c>
      <c r="J1" s="129" t="s">
        <v>153</v>
      </c>
      <c r="K1" s="129"/>
      <c r="L1" s="96">
        <v>276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'DCWW Bryngwyn'!C2:D2</f>
        <v>EPR/GP3792SK</v>
      </c>
      <c r="D2" s="145"/>
      <c r="E2" s="92" t="s">
        <v>109</v>
      </c>
      <c r="F2" s="118" t="s">
        <v>176</v>
      </c>
      <c r="G2" s="127" t="s">
        <v>110</v>
      </c>
      <c r="H2" s="128"/>
      <c r="I2" s="117"/>
      <c r="J2" s="129" t="s">
        <v>158</v>
      </c>
      <c r="K2" s="129"/>
      <c r="L2" s="96">
        <v>1.1499999999999999</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'DCWW Bryngwyn'!C3:D3</f>
        <v>Byproduct Recovery LIMITED</v>
      </c>
      <c r="D3" s="145"/>
      <c r="E3" s="92" t="s">
        <v>108</v>
      </c>
      <c r="F3" s="30" t="s">
        <v>78</v>
      </c>
      <c r="G3" s="129" t="s">
        <v>159</v>
      </c>
      <c r="H3" s="129"/>
      <c r="I3" s="117"/>
      <c r="J3" s="125" t="s">
        <v>154</v>
      </c>
      <c r="K3" s="126"/>
      <c r="L3" s="96">
        <f>(L1/(L2*10000))*100</f>
        <v>2.4</v>
      </c>
      <c r="AB3" s="29" t="s">
        <v>57</v>
      </c>
      <c r="AC3" s="17"/>
      <c r="AD3" s="29" t="s">
        <v>71</v>
      </c>
      <c r="AE3" s="17"/>
      <c r="AF3" s="17"/>
      <c r="AG3" s="43" t="s">
        <v>77</v>
      </c>
      <c r="AH3" s="18"/>
      <c r="AI3" s="47" t="s">
        <v>113</v>
      </c>
      <c r="AJ3" s="48">
        <v>1.7</v>
      </c>
      <c r="AK3" s="49">
        <v>6</v>
      </c>
      <c r="AL3" s="50">
        <v>1</v>
      </c>
      <c r="AM3" s="11">
        <v>6.2</v>
      </c>
      <c r="AN3" s="11" t="s">
        <v>112</v>
      </c>
    </row>
    <row r="4" spans="1:41" ht="25" x14ac:dyDescent="0.25">
      <c r="A4" s="129" t="s">
        <v>0</v>
      </c>
      <c r="B4" s="129"/>
      <c r="C4" s="142" t="str">
        <f>'DCWW Bryngwyn'!C4:D4</f>
        <v>Pentwyn Farm, Brecon, Powys, LD3 0SW</v>
      </c>
      <c r="D4" s="143"/>
      <c r="E4" s="93" t="s">
        <v>1</v>
      </c>
      <c r="F4" s="120" t="s">
        <v>177</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'DCWW Bryngwyn'!C5:D5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t="str">
        <f>'DCWW Bryngwyn'!C8</f>
        <v>A</v>
      </c>
      <c r="D8" s="59" t="str">
        <f>'DCWW Bryngwyn'!D8</f>
        <v>B</v>
      </c>
      <c r="E8" s="59" t="str">
        <f>'DCWW Bryngwyn'!E8</f>
        <v>C</v>
      </c>
      <c r="F8" s="59" t="str">
        <f>'DCWW Bryngwyn'!F8</f>
        <v>D</v>
      </c>
      <c r="G8" s="59" t="str">
        <f>'DCWW Bryngwyn'!G8</f>
        <v>E</v>
      </c>
      <c r="H8" s="59" t="str">
        <f>'DCWW Bryngwyn'!H8</f>
        <v>17 ACRES</v>
      </c>
      <c r="I8" s="59" t="str">
        <f>'DCWW Bryngwyn'!I8</f>
        <v>TOP PENTWYN</v>
      </c>
      <c r="J8" s="59" t="str">
        <f>'DCWW Bryngwyn'!J8</f>
        <v>BOTTOM PENTWYN</v>
      </c>
      <c r="K8" s="59" t="str">
        <f>'DCWW Bryngwyn'!K8</f>
        <v>LODGE</v>
      </c>
      <c r="L8" s="59" t="str">
        <f>'DCWW Bryngwyn'!L8</f>
        <v>PENTWYN CORNER</v>
      </c>
      <c r="M8" s="59" t="str">
        <f>'DCWW Bryngwyn'!M8</f>
        <v>16 ACRES</v>
      </c>
      <c r="N8" s="59">
        <f>'DCWW Bryngwyn'!N8</f>
        <v>0</v>
      </c>
      <c r="O8" s="59">
        <f>'DCWW Bryngwyn'!O8</f>
        <v>0</v>
      </c>
      <c r="P8" s="59">
        <f>'DCWW Bryngwyn'!P8</f>
        <v>0</v>
      </c>
      <c r="Q8" s="59">
        <f>'DCWW Bryngwyn'!Q8</f>
        <v>0</v>
      </c>
      <c r="R8" s="59">
        <f>'DCWW Bryngwyn'!R8</f>
        <v>0</v>
      </c>
      <c r="S8" s="59">
        <f>'DCWW Bryngwyn'!S8</f>
        <v>0</v>
      </c>
      <c r="T8" s="59">
        <f>'DCWW Bryngwyn'!T8</f>
        <v>0</v>
      </c>
      <c r="U8" s="59">
        <f>'DCWW Bryngwyn'!U8</f>
        <v>0</v>
      </c>
      <c r="V8" s="59">
        <f>'DCWW 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'DCWW Bryngwyn'!C9</f>
        <v>Moderate</v>
      </c>
      <c r="D9" s="59" t="str">
        <f>'DCWW Bryngwyn'!D9</f>
        <v>Moderate</v>
      </c>
      <c r="E9" s="59" t="str">
        <f>'DCWW Bryngwyn'!E9</f>
        <v>Moderate</v>
      </c>
      <c r="F9" s="59" t="str">
        <f>'DCWW Bryngwyn'!F9</f>
        <v>Moderate</v>
      </c>
      <c r="G9" s="59" t="str">
        <f>'DCWW Bryngwyn'!G9</f>
        <v>Moderate</v>
      </c>
      <c r="H9" s="59" t="str">
        <f>'DCWW Bryngwyn'!H9</f>
        <v>Moderate</v>
      </c>
      <c r="I9" s="59" t="str">
        <f>'DCWW Bryngwyn'!I9</f>
        <v>Moderate</v>
      </c>
      <c r="J9" s="59" t="str">
        <f>'DCWW Bryngwyn'!J9</f>
        <v>Moderate</v>
      </c>
      <c r="K9" s="59" t="str">
        <f>'DCWW Bryngwyn'!K9</f>
        <v>Moderate</v>
      </c>
      <c r="L9" s="59" t="str">
        <f>'DCWW Bryngwyn'!L9</f>
        <v>Moderate</v>
      </c>
      <c r="M9" s="59" t="str">
        <f>'DCWW Bryngwyn'!M9</f>
        <v>Moderate</v>
      </c>
      <c r="N9" s="59">
        <f>'DCWW Bryngwyn'!N9</f>
        <v>0</v>
      </c>
      <c r="O9" s="59">
        <f>'DCWW Bryngwyn'!O9</f>
        <v>0</v>
      </c>
      <c r="P9" s="59">
        <f>'DCWW Bryngwyn'!P9</f>
        <v>0</v>
      </c>
      <c r="Q9" s="59">
        <f>'DCWW Bryngwyn'!Q9</f>
        <v>0</v>
      </c>
      <c r="R9" s="59">
        <f>'DCWW Bryngwyn'!R9</f>
        <v>0</v>
      </c>
      <c r="S9" s="59">
        <f>'DCWW Bryngwyn'!S9</f>
        <v>0</v>
      </c>
      <c r="T9" s="59">
        <f>'DCWW Bryngwyn'!T9</f>
        <v>0</v>
      </c>
      <c r="U9" s="59">
        <f>'DCWW Bryngwyn'!U9</f>
        <v>0</v>
      </c>
      <c r="V9" s="59">
        <f>'DCWW 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'DCWW Bryngwyn'!C10</f>
        <v>6.9</v>
      </c>
      <c r="D10" s="59">
        <f>'DCWW Bryngwyn'!D10</f>
        <v>6.9</v>
      </c>
      <c r="E10" s="59">
        <f>'DCWW Bryngwyn'!E10</f>
        <v>6.8</v>
      </c>
      <c r="F10" s="59">
        <f>'DCWW Bryngwyn'!F10</f>
        <v>6.9</v>
      </c>
      <c r="G10" s="59">
        <f>'DCWW Bryngwyn'!G10</f>
        <v>6.7</v>
      </c>
      <c r="H10" s="59">
        <f>'DCWW Bryngwyn'!H10</f>
        <v>6.5</v>
      </c>
      <c r="I10" s="59">
        <f>'DCWW Bryngwyn'!I10</f>
        <v>6.6</v>
      </c>
      <c r="J10" s="59">
        <f>'DCWW Bryngwyn'!J10</f>
        <v>6.9</v>
      </c>
      <c r="K10" s="59">
        <f>'DCWW Bryngwyn'!K10</f>
        <v>6.6</v>
      </c>
      <c r="L10" s="59">
        <f>'DCWW Bryngwyn'!L10</f>
        <v>6.4</v>
      </c>
      <c r="M10" s="59">
        <f>'DCWW Bryngwyn'!M10</f>
        <v>6.5</v>
      </c>
      <c r="N10" s="59">
        <f>'DCWW Bryngwyn'!N10</f>
        <v>0</v>
      </c>
      <c r="O10" s="59">
        <f>'DCWW Bryngwyn'!O10</f>
        <v>0</v>
      </c>
      <c r="P10" s="59">
        <f>'DCWW Bryngwyn'!P10</f>
        <v>0</v>
      </c>
      <c r="Q10" s="59">
        <f>'DCWW Bryngwyn'!Q10</f>
        <v>0</v>
      </c>
      <c r="R10" s="59">
        <f>'DCWW Bryngwyn'!R10</f>
        <v>0</v>
      </c>
      <c r="S10" s="59">
        <f>'DCWW Bryngwyn'!S10</f>
        <v>0</v>
      </c>
      <c r="T10" s="59">
        <f>'DCWW Bryngwyn'!T10</f>
        <v>0</v>
      </c>
      <c r="U10" s="59">
        <f>'DCWW Bryngwyn'!U10</f>
        <v>0</v>
      </c>
      <c r="V10" s="59">
        <f>'DCWW 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'DCWW Bryngwyn'!C11</f>
        <v>2</v>
      </c>
      <c r="D11" s="59">
        <f>'DCWW Bryngwyn'!D11</f>
        <v>2</v>
      </c>
      <c r="E11" s="59">
        <f>'DCWW Bryngwyn'!E11</f>
        <v>2</v>
      </c>
      <c r="F11" s="59">
        <f>'DCWW Bryngwyn'!F11</f>
        <v>2</v>
      </c>
      <c r="G11" s="59">
        <f>'DCWW Bryngwyn'!G11</f>
        <v>2</v>
      </c>
      <c r="H11" s="59">
        <f>'DCWW Bryngwyn'!H11</f>
        <v>3</v>
      </c>
      <c r="I11" s="59">
        <f>'DCWW Bryngwyn'!I11</f>
        <v>2</v>
      </c>
      <c r="J11" s="59">
        <f>'DCWW Bryngwyn'!J11</f>
        <v>2</v>
      </c>
      <c r="K11" s="59">
        <f>'DCWW Bryngwyn'!K11</f>
        <v>3</v>
      </c>
      <c r="L11" s="59">
        <f>'DCWW Bryngwyn'!L11</f>
        <v>3</v>
      </c>
      <c r="M11" s="59">
        <f>'DCWW Bryngwyn'!M11</f>
        <v>3</v>
      </c>
      <c r="N11" s="59">
        <f>'DCWW Bryngwyn'!N11</f>
        <v>0</v>
      </c>
      <c r="O11" s="59">
        <f>'DCWW Bryngwyn'!O11</f>
        <v>0</v>
      </c>
      <c r="P11" s="59">
        <f>'DCWW Bryngwyn'!P11</f>
        <v>0</v>
      </c>
      <c r="Q11" s="59">
        <f>'DCWW Bryngwyn'!Q11</f>
        <v>0</v>
      </c>
      <c r="R11" s="59">
        <f>'DCWW Bryngwyn'!R11</f>
        <v>0</v>
      </c>
      <c r="S11" s="59">
        <f>'DCWW Bryngwyn'!S11</f>
        <v>0</v>
      </c>
      <c r="T11" s="59">
        <f>'DCWW Bryngwyn'!T11</f>
        <v>0</v>
      </c>
      <c r="U11" s="59">
        <f>'DCWW Bryngwyn'!U11</f>
        <v>0</v>
      </c>
      <c r="V11" s="59">
        <f>'DCWW 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'DCWW Bryngwyn'!C12</f>
        <v>2</v>
      </c>
      <c r="D12" s="59">
        <f>'DCWW Bryngwyn'!D12</f>
        <v>2</v>
      </c>
      <c r="E12" s="59">
        <f>'DCWW Bryngwyn'!E12</f>
        <v>2</v>
      </c>
      <c r="F12" s="59">
        <f>'DCWW Bryngwyn'!F12</f>
        <v>2</v>
      </c>
      <c r="G12" s="59">
        <f>'DCWW Bryngwyn'!G12</f>
        <v>2</v>
      </c>
      <c r="H12" s="59">
        <f>'DCWW Bryngwyn'!H12</f>
        <v>2</v>
      </c>
      <c r="I12" s="59">
        <f>'DCWW Bryngwyn'!I12</f>
        <v>2</v>
      </c>
      <c r="J12" s="59">
        <f>'DCWW Bryngwyn'!J12</f>
        <v>2</v>
      </c>
      <c r="K12" s="59">
        <f>'DCWW Bryngwyn'!K12</f>
        <v>2</v>
      </c>
      <c r="L12" s="59">
        <f>'DCWW Bryngwyn'!L12</f>
        <v>3</v>
      </c>
      <c r="M12" s="59">
        <f>'DCWW Bryngwyn'!M12</f>
        <v>2</v>
      </c>
      <c r="N12" s="59">
        <f>'DCWW Bryngwyn'!N12</f>
        <v>0</v>
      </c>
      <c r="O12" s="59">
        <f>'DCWW Bryngwyn'!O12</f>
        <v>0</v>
      </c>
      <c r="P12" s="59">
        <f>'DCWW Bryngwyn'!P12</f>
        <v>0</v>
      </c>
      <c r="Q12" s="59">
        <f>'DCWW Bryngwyn'!Q12</f>
        <v>0</v>
      </c>
      <c r="R12" s="59">
        <f>'DCWW Bryngwyn'!R12</f>
        <v>0</v>
      </c>
      <c r="S12" s="59">
        <f>'DCWW Bryngwyn'!S12</f>
        <v>0</v>
      </c>
      <c r="T12" s="59">
        <f>'DCWW Bryngwyn'!T12</f>
        <v>0</v>
      </c>
      <c r="U12" s="59">
        <f>'DCWW Bryngwyn'!U12</f>
        <v>0</v>
      </c>
      <c r="V12" s="59">
        <f>'DCWW 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'DCWW Bryngwyn'!C13</f>
        <v>1</v>
      </c>
      <c r="D13" s="59">
        <f>'DCWW Bryngwyn'!D13</f>
        <v>1</v>
      </c>
      <c r="E13" s="59">
        <f>'DCWW Bryngwyn'!E13</f>
        <v>1</v>
      </c>
      <c r="F13" s="59">
        <f>'DCWW Bryngwyn'!F13</f>
        <v>1</v>
      </c>
      <c r="G13" s="59">
        <f>'DCWW Bryngwyn'!G13</f>
        <v>1</v>
      </c>
      <c r="H13" s="59">
        <f>'DCWW Bryngwyn'!H13</f>
        <v>2</v>
      </c>
      <c r="I13" s="59">
        <f>'DCWW Bryngwyn'!I13</f>
        <v>2</v>
      </c>
      <c r="J13" s="59">
        <f>'DCWW Bryngwyn'!J13</f>
        <v>2</v>
      </c>
      <c r="K13" s="59">
        <f>'DCWW Bryngwyn'!K13</f>
        <v>2</v>
      </c>
      <c r="L13" s="59">
        <f>'DCWW Bryngwyn'!L13</f>
        <v>3</v>
      </c>
      <c r="M13" s="59">
        <f>'DCWW Bryngwyn'!M13</f>
        <v>2</v>
      </c>
      <c r="N13" s="59">
        <f>'DCWW Bryngwyn'!N13</f>
        <v>0</v>
      </c>
      <c r="O13" s="59">
        <f>'DCWW Bryngwyn'!O13</f>
        <v>0</v>
      </c>
      <c r="P13" s="59">
        <f>'DCWW Bryngwyn'!P13</f>
        <v>0</v>
      </c>
      <c r="Q13" s="59">
        <f>'DCWW Bryngwyn'!Q13</f>
        <v>0</v>
      </c>
      <c r="R13" s="59">
        <f>'DCWW Bryngwyn'!R13</f>
        <v>0</v>
      </c>
      <c r="S13" s="59">
        <f>'DCWW Bryngwyn'!S13</f>
        <v>0</v>
      </c>
      <c r="T13" s="59">
        <f>'DCWW Bryngwyn'!T13</f>
        <v>0</v>
      </c>
      <c r="U13" s="59">
        <f>'DCWW Bryngwyn'!U13</f>
        <v>0</v>
      </c>
      <c r="V13" s="59">
        <f>'DCWW 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'DCWW Bryngwyn'!C14</f>
        <v xml:space="preserve">Grass Silage (25% DM) </v>
      </c>
      <c r="D14" s="101" t="str">
        <f>'DCWW Bryngwyn'!D14</f>
        <v xml:space="preserve">Grass Silage (25% DM) </v>
      </c>
      <c r="E14" s="101" t="str">
        <f>'DCWW Bryngwyn'!E14</f>
        <v xml:space="preserve">Grass Silage (25% DM) </v>
      </c>
      <c r="F14" s="101" t="str">
        <f>'DCWW Bryngwyn'!F14</f>
        <v xml:space="preserve">Grass Silage (25% DM) </v>
      </c>
      <c r="G14" s="101" t="str">
        <f>'DCWW Bryngwyn'!G14</f>
        <v xml:space="preserve">Grass Silage (25% DM) </v>
      </c>
      <c r="H14" s="101" t="str">
        <f>'DCWW Bryngwyn'!H14</f>
        <v xml:space="preserve">Grass Silage (25% DM) </v>
      </c>
      <c r="I14" s="101" t="str">
        <f>'DCWW Bryngwyn'!I14</f>
        <v xml:space="preserve">Grass Silage (25% DM) </v>
      </c>
      <c r="J14" s="101" t="str">
        <f>'DCWW Bryngwyn'!J14</f>
        <v xml:space="preserve">Grass Silage (25% DM) </v>
      </c>
      <c r="K14" s="101" t="str">
        <f>'DCWW Bryngwyn'!K14</f>
        <v xml:space="preserve">Grass Silage (25% DM) </v>
      </c>
      <c r="L14" s="101" t="str">
        <f>'DCWW Bryngwyn'!L14</f>
        <v xml:space="preserve">Grass Silage (25% DM) </v>
      </c>
      <c r="M14" s="101" t="str">
        <f>'DCWW Bryngwyn'!M14</f>
        <v xml:space="preserve">Grass Silage (25% DM) </v>
      </c>
      <c r="N14" s="101">
        <f>'DCWW Bryngwyn'!N14</f>
        <v>0</v>
      </c>
      <c r="O14" s="101">
        <f>'DCWW Bryngwyn'!O14</f>
        <v>0</v>
      </c>
      <c r="P14" s="101">
        <f>'DCWW Bryngwyn'!P14</f>
        <v>0</v>
      </c>
      <c r="Q14" s="101">
        <f>'DCWW Bryngwyn'!Q14</f>
        <v>0</v>
      </c>
      <c r="R14" s="101">
        <f>'DCWW Bryngwyn'!R14</f>
        <v>0</v>
      </c>
      <c r="S14" s="101">
        <f>'DCWW Bryngwyn'!S14</f>
        <v>0</v>
      </c>
      <c r="T14" s="101">
        <f>'DCWW Bryngwyn'!T14</f>
        <v>0</v>
      </c>
      <c r="U14" s="101">
        <f>'DCWW Bryngwyn'!U14</f>
        <v>0</v>
      </c>
      <c r="V14" s="101">
        <f>'DCWW Bryngwyn'!V14</f>
        <v>0</v>
      </c>
      <c r="AD14" s="29" t="s">
        <v>138</v>
      </c>
      <c r="AE14" s="29">
        <v>6</v>
      </c>
      <c r="AI14" s="52" t="s">
        <v>119</v>
      </c>
      <c r="AJ14" s="53">
        <v>0.8</v>
      </c>
      <c r="AK14" s="54">
        <v>1.7</v>
      </c>
      <c r="AL14" s="11">
        <v>12</v>
      </c>
      <c r="AM14" s="11">
        <v>6.7</v>
      </c>
      <c r="AN14" s="11" t="s">
        <v>135</v>
      </c>
    </row>
    <row r="15" spans="1:41" ht="13" x14ac:dyDescent="0.25">
      <c r="A15" s="137" t="s">
        <v>9</v>
      </c>
      <c r="B15" s="137"/>
      <c r="C15" s="59">
        <f>'DCWW Bryngwyn'!C15</f>
        <v>38</v>
      </c>
      <c r="D15" s="59">
        <f>'DCWW Bryngwyn'!D15</f>
        <v>38</v>
      </c>
      <c r="E15" s="59">
        <f>'DCWW Bryngwyn'!E15</f>
        <v>38</v>
      </c>
      <c r="F15" s="59">
        <f>'DCWW Bryngwyn'!F15</f>
        <v>38</v>
      </c>
      <c r="G15" s="59">
        <f>'DCWW Bryngwyn'!G15</f>
        <v>38</v>
      </c>
      <c r="H15" s="59">
        <f>'DCWW Bryngwyn'!H15</f>
        <v>38</v>
      </c>
      <c r="I15" s="59">
        <f>'DCWW Bryngwyn'!I15</f>
        <v>38</v>
      </c>
      <c r="J15" s="59">
        <f>'DCWW Bryngwyn'!J15</f>
        <v>38</v>
      </c>
      <c r="K15" s="59">
        <f>'DCWW Bryngwyn'!K15</f>
        <v>38</v>
      </c>
      <c r="L15" s="59">
        <f>'DCWW Bryngwyn'!L15</f>
        <v>38</v>
      </c>
      <c r="M15" s="59">
        <f>'DCWW Bryngwyn'!M15</f>
        <v>38</v>
      </c>
      <c r="N15" s="59">
        <f>'DCWW Bryngwyn'!N15</f>
        <v>0</v>
      </c>
      <c r="O15" s="59">
        <f>'DCWW Bryngwyn'!O15</f>
        <v>0</v>
      </c>
      <c r="P15" s="59">
        <f>'DCWW Bryngwyn'!P15</f>
        <v>0</v>
      </c>
      <c r="Q15" s="59">
        <f>'DCWW Bryngwyn'!Q15</f>
        <v>0</v>
      </c>
      <c r="R15" s="59">
        <f>'DCWW Bryngwyn'!R15</f>
        <v>0</v>
      </c>
      <c r="S15" s="59">
        <f>'DCWW Bryngwyn'!S15</f>
        <v>0</v>
      </c>
      <c r="T15" s="59">
        <f>'DCWW Bryngwyn'!T15</f>
        <v>0</v>
      </c>
      <c r="U15" s="59">
        <f>'DCWW Bryngwyn'!U15</f>
        <v>0</v>
      </c>
      <c r="V15" s="59">
        <f>'DCWW 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'DCWW Bryngwyn'!C16</f>
        <v>Medium/Clay</v>
      </c>
      <c r="D16" s="102" t="str">
        <f>'DCWW Bryngwyn'!D16</f>
        <v>Medium/Clay</v>
      </c>
      <c r="E16" s="102" t="str">
        <f>'DCWW Bryngwyn'!E16</f>
        <v>Medium/Clay</v>
      </c>
      <c r="F16" s="102" t="str">
        <f>'DCWW Bryngwyn'!F16</f>
        <v>Medium/Clay</v>
      </c>
      <c r="G16" s="102" t="str">
        <f>'DCWW Bryngwyn'!G16</f>
        <v>Medium/Clay</v>
      </c>
      <c r="H16" s="102" t="str">
        <f>'DCWW Bryngwyn'!H16</f>
        <v>Medium/Clay</v>
      </c>
      <c r="I16" s="102" t="str">
        <f>'DCWW Bryngwyn'!I16</f>
        <v>Medium/Clay</v>
      </c>
      <c r="J16" s="102" t="str">
        <f>'DCWW Bryngwyn'!J16</f>
        <v>Medium/Clay</v>
      </c>
      <c r="K16" s="102" t="str">
        <f>'DCWW Bryngwyn'!K16</f>
        <v>Medium/Clay</v>
      </c>
      <c r="L16" s="102" t="str">
        <f>'DCWW Bryngwyn'!L16</f>
        <v>Medium/Clay</v>
      </c>
      <c r="M16" s="102" t="str">
        <f>'DCWW Bryngwyn'!M16</f>
        <v>Medium/Clay</v>
      </c>
      <c r="N16" s="102">
        <f>'DCWW Bryngwyn'!N16</f>
        <v>0</v>
      </c>
      <c r="O16" s="102">
        <f>'DCWW Bryngwyn'!O16</f>
        <v>0</v>
      </c>
      <c r="P16" s="102">
        <f>'DCWW Bryngwyn'!P16</f>
        <v>0</v>
      </c>
      <c r="Q16" s="102">
        <f>'DCWW Bryngwyn'!Q16</f>
        <v>0</v>
      </c>
      <c r="R16" s="102">
        <f>'DCWW Bryngwyn'!R16</f>
        <v>0</v>
      </c>
      <c r="S16" s="102">
        <f>'DCWW Bryngwyn'!S16</f>
        <v>0</v>
      </c>
      <c r="T16" s="102">
        <f>'DCWW Bryngwyn'!T16</f>
        <v>0</v>
      </c>
      <c r="U16" s="102">
        <f>'DCWW Bryngwyn'!U16</f>
        <v>0</v>
      </c>
      <c r="V16" s="102">
        <f>'DCWW 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7.6725590000000006</v>
      </c>
      <c r="D18" s="16">
        <f>$D32</f>
        <v>7.6725590000000006</v>
      </c>
      <c r="E18" s="16">
        <f>$D33</f>
        <v>7.6725590000000006</v>
      </c>
      <c r="F18" s="16">
        <f>$D34</f>
        <v>7.6725590000000006</v>
      </c>
      <c r="G18" s="16">
        <f>$D35</f>
        <v>7.6725590000000006</v>
      </c>
      <c r="H18" s="16">
        <f>$D36</f>
        <v>7.6725590000000006</v>
      </c>
      <c r="I18" s="16">
        <f>$D37</f>
        <v>7.6725590000000006</v>
      </c>
      <c r="J18" s="16">
        <f>$D38</f>
        <v>7.6725590000000006</v>
      </c>
      <c r="K18" s="16">
        <f>$D39</f>
        <v>7.6725590000000006</v>
      </c>
      <c r="L18" s="16">
        <f>$D40</f>
        <v>7.6725590000000006</v>
      </c>
      <c r="M18" s="16">
        <f>$D41</f>
        <v>7.6725590000000006</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-56.927440999999995</v>
      </c>
      <c r="D19" s="16">
        <f t="shared" ref="D19:V19" si="1">D18-D17</f>
        <v>-56.927440999999995</v>
      </c>
      <c r="E19" s="16">
        <f t="shared" si="1"/>
        <v>-56.927440999999995</v>
      </c>
      <c r="F19" s="16">
        <f t="shared" si="1"/>
        <v>-56.927440999999995</v>
      </c>
      <c r="G19" s="16">
        <f t="shared" si="1"/>
        <v>-56.927440999999995</v>
      </c>
      <c r="H19" s="16">
        <f t="shared" si="1"/>
        <v>-56.927440999999995</v>
      </c>
      <c r="I19" s="16">
        <f t="shared" si="1"/>
        <v>-56.927440999999995</v>
      </c>
      <c r="J19" s="16">
        <f t="shared" si="1"/>
        <v>-56.927440999999995</v>
      </c>
      <c r="K19" s="16">
        <f t="shared" si="1"/>
        <v>-56.927440999999995</v>
      </c>
      <c r="L19" s="16">
        <f t="shared" si="1"/>
        <v>-56.927440999999995</v>
      </c>
      <c r="M19" s="16">
        <f t="shared" si="1"/>
        <v>-56.927440999999995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4.158455</v>
      </c>
      <c r="D22" s="16">
        <f>$E32</f>
        <v>4.158455</v>
      </c>
      <c r="E22" s="16">
        <f>$E33</f>
        <v>4.158455</v>
      </c>
      <c r="F22" s="16">
        <f>$E34</f>
        <v>4.158455</v>
      </c>
      <c r="G22" s="16">
        <f>$E35</f>
        <v>4.158455</v>
      </c>
      <c r="H22" s="16">
        <f>$E36</f>
        <v>4.158455</v>
      </c>
      <c r="I22" s="16">
        <f>$E37</f>
        <v>4.158455</v>
      </c>
      <c r="J22" s="16">
        <f>$E38</f>
        <v>4.158455</v>
      </c>
      <c r="K22" s="16">
        <f>$E39</f>
        <v>4.158455</v>
      </c>
      <c r="L22" s="16">
        <f>$E40</f>
        <v>4.158455</v>
      </c>
      <c r="M22" s="16">
        <f>$E41</f>
        <v>4.158455</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-223.841545</v>
      </c>
      <c r="D23" s="16">
        <f t="shared" ref="D23:V23" si="3">D22-D21</f>
        <v>-223.841545</v>
      </c>
      <c r="E23" s="16">
        <f t="shared" si="3"/>
        <v>-223.841545</v>
      </c>
      <c r="F23" s="16">
        <f t="shared" si="3"/>
        <v>-223.841545</v>
      </c>
      <c r="G23" s="16">
        <f t="shared" si="3"/>
        <v>-223.841545</v>
      </c>
      <c r="H23" s="16">
        <f t="shared" si="3"/>
        <v>-223.841545</v>
      </c>
      <c r="I23" s="16">
        <f t="shared" si="3"/>
        <v>-223.841545</v>
      </c>
      <c r="J23" s="16">
        <f t="shared" si="3"/>
        <v>-223.841545</v>
      </c>
      <c r="K23" s="16">
        <f t="shared" si="3"/>
        <v>-223.841545</v>
      </c>
      <c r="L23" s="16">
        <f t="shared" si="3"/>
        <v>-223.841545</v>
      </c>
      <c r="M23" s="16">
        <f t="shared" si="3"/>
        <v>-223.841545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3.4</v>
      </c>
      <c r="C28" s="15">
        <v>1.1499999999999999</v>
      </c>
      <c r="D28" s="15">
        <v>3.9399999999999998E-2</v>
      </c>
      <c r="E28" s="15">
        <v>4.0599999999999997E-2</v>
      </c>
      <c r="F28" s="15">
        <v>634</v>
      </c>
      <c r="G28" s="15">
        <v>32.799999999999997</v>
      </c>
      <c r="H28" s="15">
        <v>188</v>
      </c>
      <c r="I28" s="15">
        <v>30.4</v>
      </c>
      <c r="J28" s="15">
        <v>0.88</v>
      </c>
      <c r="K28" s="15">
        <v>0.6</v>
      </c>
      <c r="L28" s="15">
        <v>12</v>
      </c>
      <c r="M28" s="15">
        <v>4.83</v>
      </c>
      <c r="N28" s="15">
        <v>3330</v>
      </c>
      <c r="O28" s="15">
        <v>432000</v>
      </c>
      <c r="P28" s="15"/>
      <c r="Q28" s="15">
        <v>6920</v>
      </c>
      <c r="R28" s="15"/>
      <c r="S28" s="15">
        <v>35</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v>
      </c>
      <c r="B31" s="15">
        <v>250</v>
      </c>
      <c r="C31" s="76">
        <f>IF(C$27="%w/w SAR",((C$28*10)*$B31),IF(C$27="%w/w DM",(((C$28*10)*($B$28/100))*$B31),IF(C$27="kg/t SAR",(C$28*$B31),IF(C$27="kg/t DM",((C$28*($B$28/100))*$B31),IF(C$27="mg/kg SAR",((C$28*0.001)*$B31),IF(C$27="mg/kg DM",(((C$28*0.001)*($B$28/100))*$B31),0))))))</f>
        <v>97.75</v>
      </c>
      <c r="D31" s="76">
        <f>(IF(D$27="%w/w SAR",((D$28*10)*$B31),IF(D$27="%w/w DM",(((D$28*10)*($B$28/100))*$B31),IF(D$27="kg/t SAR",(D$28*$B31),IF(D$27="kg/t DM",((D$28*($B$28/100))*$B31),IF(D$27="mg/kg SAR",((D$28*0.001)*$B31),IF(D$27="mg/kg DM",(((D$28*0.001)*($B$28/100))*$B31),"0")))))))*2.291</f>
        <v>7.6725590000000006</v>
      </c>
      <c r="E31" s="76">
        <f>(IF(E$27="%w/w SAR",((E$28*10)*$B31),IF(E$27="%w/w DM",(((E$28*10)*($B$28/100))*$B31),IF(E$27="kg/t SAR",(E$28*$B31),IF(E$27="kg/t DM",((E$28*($B$28/100))*$B31),IF(E$27="mg/kg SAR",((E$28*0.001)*$B31),IF(E$27="mg/kg DM",(((E$28*0.001)*($B$28/100))*$B31),"0")))))))*1.205</f>
        <v>4.158455</v>
      </c>
      <c r="F31" s="76">
        <f>(IF(F$27="%w/w SAR",((F$28*10)*$B31),IF(F$27="%w/w DM",(((F$28*10)*($B$28/100))*$B31),IF(F$27="kg/t SAR",(F$28*$B31),IF(F$27="kg/t DM",((F$28*($B$28/100))*$B31),IF(F$27="mg/kg SAR",((F$28*0.001)*$B31),IF(F$27="mg/kg DM",(((F$28*0.001)*($B$28/100))*$B31),"0")))))))*1.658</f>
        <v>8.9349620000000005</v>
      </c>
      <c r="G31" s="76">
        <f t="shared" ref="G31:P46" si="5">IF(G$27="%w/w SAR",((G$28*10)*$B31),IF(G$27="%w/w DM",(((G$28*10)*($B$28/100))*$B31),IF(G$27="kg/t SAR",(G$28*$B31),IF(G$27="kg/t DM",((G$28*($B$28/100))*$B31),IF(G$27="mg/kg SAR",((G$28*0.001)*$B31),IF(G$27="mg/kg DM",(((G$28*0.001)*($B$28/100))*$B31),0))))))</f>
        <v>0.27879999999999999</v>
      </c>
      <c r="H31" s="76">
        <f t="shared" si="5"/>
        <v>1.5980000000000001</v>
      </c>
      <c r="I31" s="76">
        <f t="shared" si="5"/>
        <v>0.25840000000000002</v>
      </c>
      <c r="J31" s="76">
        <f t="shared" si="5"/>
        <v>7.4800000000000005E-3</v>
      </c>
      <c r="K31" s="76">
        <f t="shared" si="5"/>
        <v>5.1000000000000004E-3</v>
      </c>
      <c r="L31" s="76">
        <f t="shared" si="5"/>
        <v>0.10200000000000001</v>
      </c>
      <c r="M31" s="76">
        <f t="shared" si="5"/>
        <v>4.1055000000000008E-2</v>
      </c>
      <c r="N31" s="76">
        <f t="shared" si="5"/>
        <v>28.305000000000003</v>
      </c>
      <c r="O31" s="76">
        <f t="shared" si="5"/>
        <v>3672</v>
      </c>
      <c r="P31" s="76">
        <f t="shared" si="5"/>
        <v>0</v>
      </c>
      <c r="Q31" s="76">
        <f>(IF(Q$27="%w/w SAR",((Q$28*10)*$B31),IF(Q$27="%w/w DM",(((Q$28*10)*($B$28/100))*$B31),IF(Q$27="kg/t SAR",(Q$28*$B31),IF(Q$27="kg/t DM",((Q$28*($B$28/100))*$B31),IF(Q$27="mg/kg SAR",((Q$28*0.001)*$B31),IF(Q$27="mg/kg DM",(((Q$28*0.001)*($B$28/100))*$B31),0)))))))*2.5</f>
        <v>147.05000000000001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0.2975000000000001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B</v>
      </c>
      <c r="B32" s="15">
        <v>250</v>
      </c>
      <c r="C32" s="76">
        <f t="shared" ref="C32:C50" si="6">IF(C$27="%w/w SAR",((C$28*10)*$B32),IF(C$27="%w/w DM",(((C$28*10)*($B$28/100))*$B32),IF(C$27="kg/t SAR",(C$28*$B32),IF(C$27="kg/t DM",((C$28*($B$28/100))*$B32),IF(C$27="mg/kg SAR",((C$28*0.001)*$B32),IF(C$27="mg/kg DM",(((C$28*0.001)*($B$28/100))*$B32),0))))))</f>
        <v>97.75</v>
      </c>
      <c r="D32" s="76">
        <f t="shared" ref="D32:D50" si="7">(IF(D$27="%w/w SAR",((D$28*10)*$B32),IF(D$27="%w/w DM",(((D$28*10)*($B$28/100))*$B32),IF(D$27="kg/t SAR",(D$28*$B32),IF(D$27="kg/t DM",((D$28*($B$28/100))*$B32),IF(D$27="mg/kg SAR",((D$28*0.001)*$B32),IF(D$27="mg/kg DM",(((D$28*0.001)*($B$28/100))*$B32),"0")))))))*2.291</f>
        <v>7.6725590000000006</v>
      </c>
      <c r="E32" s="76">
        <f t="shared" ref="E32:E50" si="8">(IF(E$27="%w/w SAR",((E$28*10)*$B32),IF(E$27="%w/w DM",(((E$28*10)*($B$28/100))*$B32),IF(E$27="kg/t SAR",(E$28*$B32),IF(E$27="kg/t DM",((E$28*($B$28/100))*$B32),IF(E$27="mg/kg SAR",((E$28*0.001)*$B32),IF(E$27="mg/kg DM",(((E$28*0.001)*($B$28/100))*$B32),"0")))))))*1.205</f>
        <v>4.158455</v>
      </c>
      <c r="F32" s="76">
        <f t="shared" ref="F32:F50" si="9">(IF(F$27="%w/w SAR",((F$28*10)*$B32),IF(F$27="%w/w DM",(((F$28*10)*($B$28/100))*$B32),IF(F$27="kg/t SAR",(F$28*$B32),IF(F$27="kg/t DM",((F$28*($B$28/100))*$B32),IF(F$27="mg/kg SAR",((F$28*0.001)*$B32),IF(F$27="mg/kg DM",(((F$28*0.001)*($B$28/100))*$B32),"0")))))))*1.658</f>
        <v>8.9349620000000005</v>
      </c>
      <c r="G32" s="76">
        <f t="shared" si="5"/>
        <v>0.27879999999999999</v>
      </c>
      <c r="H32" s="76">
        <f t="shared" si="5"/>
        <v>1.5980000000000001</v>
      </c>
      <c r="I32" s="76">
        <f t="shared" si="5"/>
        <v>0.25840000000000002</v>
      </c>
      <c r="J32" s="76">
        <f t="shared" si="5"/>
        <v>7.4800000000000005E-3</v>
      </c>
      <c r="K32" s="76">
        <f t="shared" si="5"/>
        <v>5.1000000000000004E-3</v>
      </c>
      <c r="L32" s="76">
        <f t="shared" si="5"/>
        <v>0.10200000000000001</v>
      </c>
      <c r="M32" s="76">
        <f t="shared" si="5"/>
        <v>4.1055000000000008E-2</v>
      </c>
      <c r="N32" s="76">
        <f t="shared" si="5"/>
        <v>28.305000000000003</v>
      </c>
      <c r="O32" s="76">
        <f t="shared" si="5"/>
        <v>3672</v>
      </c>
      <c r="P32" s="76">
        <f t="shared" si="5"/>
        <v>0</v>
      </c>
      <c r="Q32" s="76">
        <f t="shared" ref="Q32:Q50" si="10">(IF(Q$27="%w/w SAR",((Q$28*10)*$B32),IF(Q$27="%w/w DM",(((Q$28*10)*($B$28/100))*$B32),IF(Q$27="kg/t SAR",(Q$28*$B32),IF(Q$27="kg/t DM",((Q$28*($B$28/100))*$B32),IF(Q$27="mg/kg SAR",((Q$28*0.001)*$B32),IF(Q$27="mg/kg DM",(((Q$28*0.001)*($B$28/100))*$B32),0)))))))*2.5</f>
        <v>147.05000000000001</v>
      </c>
      <c r="R32" s="76">
        <f t="shared" ref="R32:U50" si="11">IF(R$27="%w/w SAR",((R$28*10)*$B32),IF(R$27="%w/w DM",(((R$28*10)*($B$28/100))*$B32),IF(R$27="kg/t SAR",(R$28*$B32),IF(R$27="kg/t DM",((R$28*($B$28/100))*$B32),IF(R$27="mg/kg SAR",((R$28*0.001)*$B32),IF(R$27="mg/kg DM",(((R$28*0.001)*($B$28/100))*$B32),0))))))</f>
        <v>0</v>
      </c>
      <c r="S32" s="76">
        <f t="shared" si="11"/>
        <v>0.2975000000000001</v>
      </c>
      <c r="T32" s="76">
        <f t="shared" si="11"/>
        <v>0</v>
      </c>
      <c r="U32" s="76">
        <f t="shared" si="11"/>
        <v>0</v>
      </c>
      <c r="AB32" s="58"/>
      <c r="AC32" s="58"/>
      <c r="AD32" s="58"/>
      <c r="AE32" s="58"/>
      <c r="AF32" s="58"/>
      <c r="AG32" s="58"/>
      <c r="AH32" s="58"/>
      <c r="AI32" s="58"/>
    </row>
    <row r="33" spans="1:35" s="71" customFormat="1" ht="13" x14ac:dyDescent="0.35">
      <c r="A33" s="13" t="str">
        <f>E8</f>
        <v>C</v>
      </c>
      <c r="B33" s="15">
        <v>250</v>
      </c>
      <c r="C33" s="76">
        <f t="shared" si="6"/>
        <v>97.75</v>
      </c>
      <c r="D33" s="76">
        <f t="shared" si="7"/>
        <v>7.6725590000000006</v>
      </c>
      <c r="E33" s="76">
        <f t="shared" si="8"/>
        <v>4.158455</v>
      </c>
      <c r="F33" s="76">
        <f t="shared" si="9"/>
        <v>8.9349620000000005</v>
      </c>
      <c r="G33" s="76">
        <f t="shared" si="5"/>
        <v>0.27879999999999999</v>
      </c>
      <c r="H33" s="76">
        <f t="shared" si="5"/>
        <v>1.5980000000000001</v>
      </c>
      <c r="I33" s="76">
        <f t="shared" si="5"/>
        <v>0.25840000000000002</v>
      </c>
      <c r="J33" s="76">
        <f t="shared" si="5"/>
        <v>7.4800000000000005E-3</v>
      </c>
      <c r="K33" s="76">
        <f t="shared" si="5"/>
        <v>5.1000000000000004E-3</v>
      </c>
      <c r="L33" s="76">
        <f t="shared" si="5"/>
        <v>0.10200000000000001</v>
      </c>
      <c r="M33" s="76">
        <f t="shared" si="5"/>
        <v>4.1055000000000008E-2</v>
      </c>
      <c r="N33" s="76">
        <f t="shared" si="5"/>
        <v>28.305000000000003</v>
      </c>
      <c r="O33" s="76">
        <f t="shared" si="5"/>
        <v>3672</v>
      </c>
      <c r="P33" s="76">
        <f t="shared" si="5"/>
        <v>0</v>
      </c>
      <c r="Q33" s="76">
        <f t="shared" si="10"/>
        <v>147.05000000000001</v>
      </c>
      <c r="R33" s="76">
        <f t="shared" si="11"/>
        <v>0</v>
      </c>
      <c r="S33" s="76">
        <f t="shared" si="11"/>
        <v>0.2975000000000001</v>
      </c>
      <c r="T33" s="76">
        <f t="shared" si="11"/>
        <v>0</v>
      </c>
      <c r="U33" s="76">
        <f t="shared" si="11"/>
        <v>0</v>
      </c>
      <c r="AB33" s="58"/>
      <c r="AC33" s="58"/>
      <c r="AD33" s="58"/>
      <c r="AE33" s="58"/>
      <c r="AF33" s="58"/>
      <c r="AG33" s="58"/>
      <c r="AH33" s="58"/>
      <c r="AI33" s="58"/>
    </row>
    <row r="34" spans="1:35" s="71" customFormat="1" ht="13" x14ac:dyDescent="0.35">
      <c r="A34" s="13" t="str">
        <f>F8</f>
        <v>D</v>
      </c>
      <c r="B34" s="15">
        <v>250</v>
      </c>
      <c r="C34" s="76">
        <f t="shared" si="6"/>
        <v>97.75</v>
      </c>
      <c r="D34" s="76">
        <f t="shared" si="7"/>
        <v>7.6725590000000006</v>
      </c>
      <c r="E34" s="76">
        <f t="shared" si="8"/>
        <v>4.158455</v>
      </c>
      <c r="F34" s="76">
        <f t="shared" si="9"/>
        <v>8.9349620000000005</v>
      </c>
      <c r="G34" s="76">
        <f t="shared" si="5"/>
        <v>0.27879999999999999</v>
      </c>
      <c r="H34" s="76">
        <f t="shared" si="5"/>
        <v>1.5980000000000001</v>
      </c>
      <c r="I34" s="76">
        <f t="shared" si="5"/>
        <v>0.25840000000000002</v>
      </c>
      <c r="J34" s="76">
        <f t="shared" si="5"/>
        <v>7.4800000000000005E-3</v>
      </c>
      <c r="K34" s="76">
        <f t="shared" si="5"/>
        <v>5.1000000000000004E-3</v>
      </c>
      <c r="L34" s="76">
        <f t="shared" si="5"/>
        <v>0.10200000000000001</v>
      </c>
      <c r="M34" s="76">
        <f t="shared" si="5"/>
        <v>4.1055000000000008E-2</v>
      </c>
      <c r="N34" s="76">
        <f t="shared" si="5"/>
        <v>28.305000000000003</v>
      </c>
      <c r="O34" s="76">
        <f t="shared" si="5"/>
        <v>3672</v>
      </c>
      <c r="P34" s="76">
        <f t="shared" si="5"/>
        <v>0</v>
      </c>
      <c r="Q34" s="76">
        <f t="shared" si="10"/>
        <v>147.05000000000001</v>
      </c>
      <c r="R34" s="76">
        <f t="shared" si="11"/>
        <v>0</v>
      </c>
      <c r="S34" s="76">
        <f t="shared" si="11"/>
        <v>0.2975000000000001</v>
      </c>
      <c r="T34" s="76">
        <f t="shared" si="11"/>
        <v>0</v>
      </c>
      <c r="U34" s="76">
        <f t="shared" si="11"/>
        <v>0</v>
      </c>
      <c r="AB34" s="58"/>
      <c r="AC34" s="58"/>
      <c r="AD34" s="58"/>
      <c r="AE34" s="58"/>
      <c r="AF34" s="58"/>
      <c r="AG34" s="58"/>
      <c r="AH34" s="58"/>
      <c r="AI34" s="58"/>
    </row>
    <row r="35" spans="1:35" s="71" customFormat="1" ht="13" x14ac:dyDescent="0.35">
      <c r="A35" s="13" t="str">
        <f>G8</f>
        <v>E</v>
      </c>
      <c r="B35" s="15">
        <v>250</v>
      </c>
      <c r="C35" s="76">
        <f t="shared" si="6"/>
        <v>97.75</v>
      </c>
      <c r="D35" s="76">
        <f t="shared" si="7"/>
        <v>7.6725590000000006</v>
      </c>
      <c r="E35" s="76">
        <f t="shared" si="8"/>
        <v>4.158455</v>
      </c>
      <c r="F35" s="76">
        <f t="shared" si="9"/>
        <v>8.9349620000000005</v>
      </c>
      <c r="G35" s="76">
        <f t="shared" si="5"/>
        <v>0.27879999999999999</v>
      </c>
      <c r="H35" s="76">
        <f t="shared" si="5"/>
        <v>1.5980000000000001</v>
      </c>
      <c r="I35" s="76">
        <f t="shared" si="5"/>
        <v>0.25840000000000002</v>
      </c>
      <c r="J35" s="76">
        <f t="shared" si="5"/>
        <v>7.4800000000000005E-3</v>
      </c>
      <c r="K35" s="76">
        <f t="shared" si="5"/>
        <v>5.1000000000000004E-3</v>
      </c>
      <c r="L35" s="76">
        <f t="shared" si="5"/>
        <v>0.10200000000000001</v>
      </c>
      <c r="M35" s="76">
        <f t="shared" si="5"/>
        <v>4.1055000000000008E-2</v>
      </c>
      <c r="N35" s="76">
        <f t="shared" si="5"/>
        <v>28.305000000000003</v>
      </c>
      <c r="O35" s="76">
        <f t="shared" si="5"/>
        <v>3672</v>
      </c>
      <c r="P35" s="76">
        <f t="shared" si="5"/>
        <v>0</v>
      </c>
      <c r="Q35" s="76">
        <f t="shared" si="10"/>
        <v>147.05000000000001</v>
      </c>
      <c r="R35" s="76">
        <f t="shared" si="11"/>
        <v>0</v>
      </c>
      <c r="S35" s="76">
        <f t="shared" si="11"/>
        <v>0.2975000000000001</v>
      </c>
      <c r="T35" s="76">
        <f t="shared" si="11"/>
        <v>0</v>
      </c>
      <c r="U35" s="76">
        <f t="shared" si="11"/>
        <v>0</v>
      </c>
      <c r="AB35" s="58"/>
      <c r="AC35" s="58"/>
      <c r="AD35" s="58"/>
      <c r="AE35" s="58"/>
      <c r="AF35" s="58"/>
      <c r="AG35" s="58"/>
      <c r="AH35" s="58"/>
      <c r="AI35" s="58"/>
    </row>
    <row r="36" spans="1:35" s="71" customFormat="1" ht="13" x14ac:dyDescent="0.35">
      <c r="A36" s="13" t="str">
        <f>H8</f>
        <v>17 ACRES</v>
      </c>
      <c r="B36" s="15">
        <v>250</v>
      </c>
      <c r="C36" s="76">
        <f t="shared" si="6"/>
        <v>97.75</v>
      </c>
      <c r="D36" s="76">
        <f t="shared" si="7"/>
        <v>7.6725590000000006</v>
      </c>
      <c r="E36" s="76">
        <f t="shared" si="8"/>
        <v>4.158455</v>
      </c>
      <c r="F36" s="76">
        <f t="shared" si="9"/>
        <v>8.9349620000000005</v>
      </c>
      <c r="G36" s="76">
        <f t="shared" si="5"/>
        <v>0.27879999999999999</v>
      </c>
      <c r="H36" s="76">
        <f t="shared" si="5"/>
        <v>1.5980000000000001</v>
      </c>
      <c r="I36" s="76">
        <f t="shared" si="5"/>
        <v>0.25840000000000002</v>
      </c>
      <c r="J36" s="76">
        <f t="shared" si="5"/>
        <v>7.4800000000000005E-3</v>
      </c>
      <c r="K36" s="76">
        <f t="shared" si="5"/>
        <v>5.1000000000000004E-3</v>
      </c>
      <c r="L36" s="76">
        <f t="shared" si="5"/>
        <v>0.10200000000000001</v>
      </c>
      <c r="M36" s="76">
        <f t="shared" si="5"/>
        <v>4.1055000000000008E-2</v>
      </c>
      <c r="N36" s="76">
        <f t="shared" si="5"/>
        <v>28.305000000000003</v>
      </c>
      <c r="O36" s="76">
        <f t="shared" si="5"/>
        <v>3672</v>
      </c>
      <c r="P36" s="76">
        <f t="shared" si="5"/>
        <v>0</v>
      </c>
      <c r="Q36" s="76">
        <f t="shared" si="10"/>
        <v>147.05000000000001</v>
      </c>
      <c r="R36" s="76">
        <f t="shared" si="11"/>
        <v>0</v>
      </c>
      <c r="S36" s="76">
        <f t="shared" si="11"/>
        <v>0.2975000000000001</v>
      </c>
      <c r="T36" s="76">
        <f t="shared" si="11"/>
        <v>0</v>
      </c>
      <c r="U36" s="76">
        <f t="shared" si="11"/>
        <v>0</v>
      </c>
      <c r="AB36" s="58"/>
      <c r="AC36" s="58"/>
      <c r="AD36" s="58"/>
      <c r="AE36" s="58"/>
      <c r="AF36" s="58"/>
      <c r="AG36" s="58"/>
      <c r="AH36" s="58"/>
      <c r="AI36" s="58"/>
    </row>
    <row r="37" spans="1:35" s="71" customFormat="1" ht="13" x14ac:dyDescent="0.35">
      <c r="A37" s="13" t="str">
        <f>I8</f>
        <v>TOP PENTWYN</v>
      </c>
      <c r="B37" s="15">
        <v>250</v>
      </c>
      <c r="C37" s="76">
        <f t="shared" si="6"/>
        <v>97.75</v>
      </c>
      <c r="D37" s="76">
        <f t="shared" si="7"/>
        <v>7.6725590000000006</v>
      </c>
      <c r="E37" s="76">
        <f t="shared" si="8"/>
        <v>4.158455</v>
      </c>
      <c r="F37" s="76">
        <f t="shared" si="9"/>
        <v>8.9349620000000005</v>
      </c>
      <c r="G37" s="76">
        <f t="shared" si="5"/>
        <v>0.27879999999999999</v>
      </c>
      <c r="H37" s="76">
        <f t="shared" si="5"/>
        <v>1.5980000000000001</v>
      </c>
      <c r="I37" s="76">
        <f t="shared" si="5"/>
        <v>0.25840000000000002</v>
      </c>
      <c r="J37" s="76">
        <f t="shared" si="5"/>
        <v>7.4800000000000005E-3</v>
      </c>
      <c r="K37" s="76">
        <f t="shared" si="5"/>
        <v>5.1000000000000004E-3</v>
      </c>
      <c r="L37" s="76">
        <f t="shared" si="5"/>
        <v>0.10200000000000001</v>
      </c>
      <c r="M37" s="76">
        <f t="shared" si="5"/>
        <v>4.1055000000000008E-2</v>
      </c>
      <c r="N37" s="76">
        <f t="shared" si="5"/>
        <v>28.305000000000003</v>
      </c>
      <c r="O37" s="76">
        <f t="shared" si="5"/>
        <v>3672</v>
      </c>
      <c r="P37" s="76">
        <f t="shared" si="5"/>
        <v>0</v>
      </c>
      <c r="Q37" s="76">
        <f t="shared" si="10"/>
        <v>147.05000000000001</v>
      </c>
      <c r="R37" s="76">
        <f t="shared" si="11"/>
        <v>0</v>
      </c>
      <c r="S37" s="76">
        <f t="shared" si="11"/>
        <v>0.2975000000000001</v>
      </c>
      <c r="T37" s="76">
        <f t="shared" si="11"/>
        <v>0</v>
      </c>
      <c r="U37" s="76">
        <f t="shared" si="11"/>
        <v>0</v>
      </c>
      <c r="AB37" s="58"/>
      <c r="AC37" s="58"/>
      <c r="AD37" s="58"/>
      <c r="AE37" s="58"/>
      <c r="AF37" s="58"/>
      <c r="AG37" s="58"/>
      <c r="AH37" s="58"/>
      <c r="AI37" s="58"/>
    </row>
    <row r="38" spans="1:35" s="71" customFormat="1" ht="13" x14ac:dyDescent="0.35">
      <c r="A38" s="13" t="str">
        <f>J8</f>
        <v>BOTTOM PENTWYN</v>
      </c>
      <c r="B38" s="15">
        <v>250</v>
      </c>
      <c r="C38" s="76">
        <f t="shared" si="6"/>
        <v>97.75</v>
      </c>
      <c r="D38" s="76">
        <f t="shared" si="7"/>
        <v>7.6725590000000006</v>
      </c>
      <c r="E38" s="76">
        <f t="shared" si="8"/>
        <v>4.158455</v>
      </c>
      <c r="F38" s="76">
        <f t="shared" si="9"/>
        <v>8.9349620000000005</v>
      </c>
      <c r="G38" s="76">
        <f t="shared" si="5"/>
        <v>0.27879999999999999</v>
      </c>
      <c r="H38" s="76">
        <f t="shared" si="5"/>
        <v>1.5980000000000001</v>
      </c>
      <c r="I38" s="76">
        <f t="shared" si="5"/>
        <v>0.25840000000000002</v>
      </c>
      <c r="J38" s="76">
        <f t="shared" si="5"/>
        <v>7.4800000000000005E-3</v>
      </c>
      <c r="K38" s="76">
        <f t="shared" si="5"/>
        <v>5.1000000000000004E-3</v>
      </c>
      <c r="L38" s="76">
        <f t="shared" si="5"/>
        <v>0.10200000000000001</v>
      </c>
      <c r="M38" s="76">
        <f t="shared" si="5"/>
        <v>4.1055000000000008E-2</v>
      </c>
      <c r="N38" s="76">
        <f t="shared" si="5"/>
        <v>28.305000000000003</v>
      </c>
      <c r="O38" s="76">
        <f t="shared" si="5"/>
        <v>3672</v>
      </c>
      <c r="P38" s="76">
        <f t="shared" si="5"/>
        <v>0</v>
      </c>
      <c r="Q38" s="76">
        <f t="shared" si="10"/>
        <v>147.05000000000001</v>
      </c>
      <c r="R38" s="76">
        <f t="shared" si="11"/>
        <v>0</v>
      </c>
      <c r="S38" s="76">
        <f t="shared" si="11"/>
        <v>0.2975000000000001</v>
      </c>
      <c r="T38" s="76">
        <f t="shared" si="11"/>
        <v>0</v>
      </c>
      <c r="U38" s="76">
        <f t="shared" si="11"/>
        <v>0</v>
      </c>
      <c r="AB38" s="58"/>
      <c r="AC38" s="58"/>
      <c r="AD38" s="58"/>
      <c r="AE38" s="58"/>
      <c r="AF38" s="58"/>
      <c r="AG38" s="58"/>
      <c r="AH38" s="58"/>
      <c r="AI38" s="58"/>
    </row>
    <row r="39" spans="1:35" s="71" customFormat="1" ht="13" x14ac:dyDescent="0.35">
      <c r="A39" s="13" t="str">
        <f>K8</f>
        <v>LODGE</v>
      </c>
      <c r="B39" s="15">
        <v>250</v>
      </c>
      <c r="C39" s="76">
        <f t="shared" si="6"/>
        <v>97.75</v>
      </c>
      <c r="D39" s="76">
        <f t="shared" si="7"/>
        <v>7.6725590000000006</v>
      </c>
      <c r="E39" s="76">
        <f t="shared" si="8"/>
        <v>4.158455</v>
      </c>
      <c r="F39" s="76">
        <f t="shared" si="9"/>
        <v>8.9349620000000005</v>
      </c>
      <c r="G39" s="76">
        <f t="shared" si="5"/>
        <v>0.27879999999999999</v>
      </c>
      <c r="H39" s="76">
        <f t="shared" si="5"/>
        <v>1.5980000000000001</v>
      </c>
      <c r="I39" s="76">
        <f t="shared" si="5"/>
        <v>0.25840000000000002</v>
      </c>
      <c r="J39" s="76">
        <f t="shared" si="5"/>
        <v>7.4800000000000005E-3</v>
      </c>
      <c r="K39" s="76">
        <f t="shared" si="5"/>
        <v>5.1000000000000004E-3</v>
      </c>
      <c r="L39" s="76">
        <f t="shared" si="5"/>
        <v>0.10200000000000001</v>
      </c>
      <c r="M39" s="76">
        <f t="shared" si="5"/>
        <v>4.1055000000000008E-2</v>
      </c>
      <c r="N39" s="76">
        <f t="shared" si="5"/>
        <v>28.305000000000003</v>
      </c>
      <c r="O39" s="76">
        <f t="shared" si="5"/>
        <v>3672</v>
      </c>
      <c r="P39" s="76">
        <f t="shared" si="5"/>
        <v>0</v>
      </c>
      <c r="Q39" s="76">
        <f t="shared" si="10"/>
        <v>147.05000000000001</v>
      </c>
      <c r="R39" s="76">
        <f t="shared" si="11"/>
        <v>0</v>
      </c>
      <c r="S39" s="76">
        <f t="shared" si="11"/>
        <v>0.2975000000000001</v>
      </c>
      <c r="T39" s="76">
        <f t="shared" si="11"/>
        <v>0</v>
      </c>
      <c r="U39" s="76">
        <f t="shared" si="11"/>
        <v>0</v>
      </c>
      <c r="AB39" s="58"/>
      <c r="AC39" s="58"/>
      <c r="AD39" s="58"/>
      <c r="AE39" s="58"/>
      <c r="AF39" s="58"/>
      <c r="AG39" s="58"/>
      <c r="AH39" s="58"/>
      <c r="AI39" s="58"/>
    </row>
    <row r="40" spans="1:35" s="71" customFormat="1" ht="13" x14ac:dyDescent="0.35">
      <c r="A40" s="13" t="str">
        <f>L8</f>
        <v>PENTWYN CORNER</v>
      </c>
      <c r="B40" s="15">
        <v>250</v>
      </c>
      <c r="C40" s="76">
        <f t="shared" si="6"/>
        <v>97.75</v>
      </c>
      <c r="D40" s="76">
        <f t="shared" si="7"/>
        <v>7.6725590000000006</v>
      </c>
      <c r="E40" s="76">
        <f t="shared" si="8"/>
        <v>4.158455</v>
      </c>
      <c r="F40" s="76">
        <f t="shared" si="9"/>
        <v>8.9349620000000005</v>
      </c>
      <c r="G40" s="76">
        <f t="shared" si="5"/>
        <v>0.27879999999999999</v>
      </c>
      <c r="H40" s="76">
        <f t="shared" si="5"/>
        <v>1.5980000000000001</v>
      </c>
      <c r="I40" s="76">
        <f t="shared" si="5"/>
        <v>0.25840000000000002</v>
      </c>
      <c r="J40" s="76">
        <f t="shared" si="5"/>
        <v>7.4800000000000005E-3</v>
      </c>
      <c r="K40" s="76">
        <f t="shared" si="5"/>
        <v>5.1000000000000004E-3</v>
      </c>
      <c r="L40" s="76">
        <f t="shared" si="5"/>
        <v>0.10200000000000001</v>
      </c>
      <c r="M40" s="76">
        <f t="shared" si="5"/>
        <v>4.1055000000000008E-2</v>
      </c>
      <c r="N40" s="76">
        <f t="shared" si="5"/>
        <v>28.305000000000003</v>
      </c>
      <c r="O40" s="76">
        <f t="shared" si="5"/>
        <v>3672</v>
      </c>
      <c r="P40" s="76">
        <f t="shared" si="5"/>
        <v>0</v>
      </c>
      <c r="Q40" s="76">
        <f t="shared" si="10"/>
        <v>147.05000000000001</v>
      </c>
      <c r="R40" s="76">
        <f t="shared" si="11"/>
        <v>0</v>
      </c>
      <c r="S40" s="76">
        <f t="shared" si="11"/>
        <v>0.2975000000000001</v>
      </c>
      <c r="T40" s="76">
        <f t="shared" si="11"/>
        <v>0</v>
      </c>
      <c r="U40" s="76">
        <f t="shared" si="11"/>
        <v>0</v>
      </c>
      <c r="AB40" s="58"/>
      <c r="AC40" s="58"/>
      <c r="AD40" s="58"/>
      <c r="AE40" s="58"/>
      <c r="AF40" s="58"/>
      <c r="AG40" s="58"/>
      <c r="AH40" s="58"/>
      <c r="AI40" s="58"/>
    </row>
    <row r="41" spans="1:35" s="71" customFormat="1" ht="13" x14ac:dyDescent="0.35">
      <c r="A41" s="13" t="str">
        <f>M8</f>
        <v>16 ACRES</v>
      </c>
      <c r="B41" s="15">
        <v>250</v>
      </c>
      <c r="C41" s="76">
        <f t="shared" si="6"/>
        <v>97.75</v>
      </c>
      <c r="D41" s="76">
        <f t="shared" si="7"/>
        <v>7.6725590000000006</v>
      </c>
      <c r="E41" s="76">
        <f t="shared" si="8"/>
        <v>4.158455</v>
      </c>
      <c r="F41" s="76">
        <f t="shared" si="9"/>
        <v>8.9349620000000005</v>
      </c>
      <c r="G41" s="76">
        <f t="shared" si="5"/>
        <v>0.27879999999999999</v>
      </c>
      <c r="H41" s="76">
        <f t="shared" si="5"/>
        <v>1.5980000000000001</v>
      </c>
      <c r="I41" s="76">
        <f t="shared" si="5"/>
        <v>0.25840000000000002</v>
      </c>
      <c r="J41" s="76">
        <f t="shared" si="5"/>
        <v>7.4800000000000005E-3</v>
      </c>
      <c r="K41" s="76">
        <f t="shared" si="5"/>
        <v>5.1000000000000004E-3</v>
      </c>
      <c r="L41" s="76">
        <f t="shared" si="5"/>
        <v>0.10200000000000001</v>
      </c>
      <c r="M41" s="76">
        <f t="shared" si="5"/>
        <v>4.1055000000000008E-2</v>
      </c>
      <c r="N41" s="76">
        <f t="shared" si="5"/>
        <v>28.305000000000003</v>
      </c>
      <c r="O41" s="76">
        <f t="shared" si="5"/>
        <v>3672</v>
      </c>
      <c r="P41" s="76">
        <f t="shared" si="5"/>
        <v>0</v>
      </c>
      <c r="Q41" s="76">
        <f t="shared" si="10"/>
        <v>147.05000000000001</v>
      </c>
      <c r="R41" s="76">
        <f t="shared" si="11"/>
        <v>0</v>
      </c>
      <c r="S41" s="76">
        <f t="shared" si="11"/>
        <v>0.2975000000000001</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v>
      </c>
      <c r="C57" s="8" t="str">
        <f t="shared" ref="C57:U57" si="13">D8</f>
        <v>B</v>
      </c>
      <c r="D57" s="8" t="str">
        <f t="shared" si="13"/>
        <v>C</v>
      </c>
      <c r="E57" s="8" t="str">
        <f t="shared" si="13"/>
        <v>D</v>
      </c>
      <c r="F57" s="8" t="str">
        <f t="shared" si="13"/>
        <v>E</v>
      </c>
      <c r="G57" s="8" t="str">
        <f t="shared" si="13"/>
        <v>17 ACRES</v>
      </c>
      <c r="H57" s="8" t="str">
        <f t="shared" si="13"/>
        <v>TOP PENTWYN</v>
      </c>
      <c r="I57" s="8" t="str">
        <f t="shared" si="13"/>
        <v>BOTTOM PENTWYN</v>
      </c>
      <c r="J57" s="8" t="str">
        <f t="shared" si="13"/>
        <v>LODGE</v>
      </c>
      <c r="K57" s="8" t="str">
        <f t="shared" si="13"/>
        <v>PENTWYN CORNER</v>
      </c>
      <c r="L57" s="8" t="str">
        <f t="shared" si="13"/>
        <v>16 ACRES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0" t="s">
        <v>132</v>
      </c>
      <c r="B59" s="75">
        <f>VLOOKUP(C$14,Table2458[],5,FALSE)</f>
        <v>6.2</v>
      </c>
      <c r="C59" s="75">
        <f>VLOOKUP(D$14,Table2458[],5,FALSE)</f>
        <v>6.2</v>
      </c>
      <c r="D59" s="75">
        <f>VLOOKUP(E$14,Table2458[],5,FALSE)</f>
        <v>6.2</v>
      </c>
      <c r="E59" s="75">
        <f>VLOOKUP(F$14,Table2458[],5,FALSE)</f>
        <v>6.2</v>
      </c>
      <c r="F59" s="75">
        <f>VLOOKUP(G$14,Table2458[],5,FALSE)</f>
        <v>6.2</v>
      </c>
      <c r="G59" s="75">
        <f>VLOOKUP(H$14,Table2458[],5,FALSE)</f>
        <v>6.2</v>
      </c>
      <c r="H59" s="75">
        <f>VLOOKUP(I$14,Table2458[],5,FALSE)</f>
        <v>6.2</v>
      </c>
      <c r="I59" s="75">
        <f>VLOOKUP(J$14,Table2458[],5,FALSE)</f>
        <v>6.2</v>
      </c>
      <c r="J59" s="75">
        <f>VLOOKUP(K$14,Table2458[],5,FALSE)</f>
        <v>6.2</v>
      </c>
      <c r="K59" s="75">
        <f>VLOOKUP(L$14,Table2458[],5,FALSE)</f>
        <v>6.2</v>
      </c>
      <c r="L59" s="75">
        <f>VLOOKUP(M$14,Table2458[],5,FALSE)</f>
        <v>6.2</v>
      </c>
      <c r="M59" s="75" t="e">
        <f>VLOOKUP(N$14,Table2458[],5,FALSE)</f>
        <v>#N/A</v>
      </c>
      <c r="N59" s="75" t="e">
        <f>VLOOKUP(O$14,Table2458[],5,FALSE)</f>
        <v>#N/A</v>
      </c>
      <c r="O59" s="75" t="e">
        <f>VLOOKUP(P$14,Table2458[],5,FALSE)</f>
        <v>#N/A</v>
      </c>
      <c r="P59" s="75" t="e">
        <f>VLOOKUP(Q$14,Table2458[],5,FALSE)</f>
        <v>#N/A</v>
      </c>
      <c r="Q59" s="75" t="e">
        <f>VLOOKUP(R$14,Table2458[],5,FALSE)</f>
        <v>#N/A</v>
      </c>
      <c r="R59" s="75" t="e">
        <f>VLOOKUP(S$14,Table2458[],5,FALSE)</f>
        <v>#N/A</v>
      </c>
      <c r="S59" s="75" t="e">
        <f>VLOOKUP(T$14,Table2458[],5,FALSE)</f>
        <v>#N/A</v>
      </c>
      <c r="T59" s="75" t="e">
        <f>VLOOKUP(U$14,Table2458[],5,FALSE)</f>
        <v>#N/A</v>
      </c>
      <c r="U59" s="75" t="e">
        <f>VLOOKUP(V$14,Table2458[],5,FALSE)</f>
        <v>#N/A</v>
      </c>
    </row>
    <row r="60" spans="1:35" s="19" customFormat="1" ht="13" x14ac:dyDescent="0.3">
      <c r="A60" s="110" t="s">
        <v>4</v>
      </c>
      <c r="B60" s="75">
        <f>C10</f>
        <v>6.9</v>
      </c>
      <c r="C60" s="75">
        <f t="shared" ref="C60:U60" si="14">D10</f>
        <v>6.9</v>
      </c>
      <c r="D60" s="75">
        <f t="shared" si="14"/>
        <v>6.8</v>
      </c>
      <c r="E60" s="75">
        <f t="shared" si="14"/>
        <v>6.9</v>
      </c>
      <c r="F60" s="75">
        <f t="shared" si="14"/>
        <v>6.7</v>
      </c>
      <c r="G60" s="75">
        <f t="shared" si="14"/>
        <v>6.5</v>
      </c>
      <c r="H60" s="75">
        <f t="shared" si="14"/>
        <v>6.6</v>
      </c>
      <c r="I60" s="75">
        <f t="shared" si="14"/>
        <v>6.9</v>
      </c>
      <c r="J60" s="75">
        <f t="shared" si="14"/>
        <v>6.6</v>
      </c>
      <c r="K60" s="75">
        <f t="shared" si="14"/>
        <v>6.4</v>
      </c>
      <c r="L60" s="75">
        <f t="shared" si="14"/>
        <v>6.5</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-4.2000000000000011</v>
      </c>
      <c r="C64" s="76">
        <f t="shared" ref="C64:U64" si="17">(C59-C60)*C61</f>
        <v>-4.2000000000000011</v>
      </c>
      <c r="D64" s="76">
        <f t="shared" si="17"/>
        <v>-3.5999999999999979</v>
      </c>
      <c r="E64" s="76">
        <f t="shared" si="17"/>
        <v>-4.2000000000000011</v>
      </c>
      <c r="F64" s="76">
        <f t="shared" si="17"/>
        <v>-3</v>
      </c>
      <c r="G64" s="76">
        <f t="shared" si="17"/>
        <v>-1.7999999999999989</v>
      </c>
      <c r="H64" s="76">
        <f t="shared" si="17"/>
        <v>-2.3999999999999968</v>
      </c>
      <c r="I64" s="76">
        <f t="shared" si="17"/>
        <v>-4.2000000000000011</v>
      </c>
      <c r="J64" s="76">
        <f t="shared" si="17"/>
        <v>-2.3999999999999968</v>
      </c>
      <c r="K64" s="76">
        <f t="shared" si="17"/>
        <v>-1.2000000000000011</v>
      </c>
      <c r="L64" s="76">
        <f t="shared" si="17"/>
        <v>-1.7999999999999989</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4.2000000000000011</v>
      </c>
      <c r="C65" s="76">
        <f t="shared" ref="C65:U65" si="18">C63-C64</f>
        <v>4.2000000000000011</v>
      </c>
      <c r="D65" s="76">
        <f t="shared" si="18"/>
        <v>3.5999999999999979</v>
      </c>
      <c r="E65" s="76">
        <f t="shared" si="18"/>
        <v>4.2000000000000011</v>
      </c>
      <c r="F65" s="76">
        <f t="shared" si="18"/>
        <v>3</v>
      </c>
      <c r="G65" s="76">
        <f t="shared" si="18"/>
        <v>1.7999999999999989</v>
      </c>
      <c r="H65" s="76">
        <f t="shared" si="18"/>
        <v>2.3999999999999968</v>
      </c>
      <c r="I65" s="76">
        <f t="shared" si="18"/>
        <v>4.2000000000000011</v>
      </c>
      <c r="J65" s="76">
        <f t="shared" si="18"/>
        <v>2.3999999999999968</v>
      </c>
      <c r="K65" s="76">
        <f t="shared" si="18"/>
        <v>1.2000000000000011</v>
      </c>
      <c r="L65" s="76">
        <f t="shared" si="18"/>
        <v>1.7999999999999989</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V28" sqref="V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'DCWW Bryngwyn'!C1:D1</f>
        <v>PAN-021080</v>
      </c>
      <c r="D1" s="143"/>
      <c r="E1" s="92" t="s">
        <v>45</v>
      </c>
      <c r="F1" s="38">
        <f>'DCWW Bryngwyn'!F1</f>
        <v>42.51</v>
      </c>
      <c r="G1" s="125" t="s">
        <v>43</v>
      </c>
      <c r="H1" s="126"/>
      <c r="I1" s="117">
        <v>5.4</v>
      </c>
      <c r="J1" s="129" t="s">
        <v>153</v>
      </c>
      <c r="K1" s="129"/>
      <c r="L1" s="96">
        <v>11800</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'DCWW Bryngwyn'!C2:D2</f>
        <v>EPR/GP3792SK</v>
      </c>
      <c r="D2" s="145"/>
      <c r="E2" s="92" t="s">
        <v>109</v>
      </c>
      <c r="F2" s="118" t="s">
        <v>176</v>
      </c>
      <c r="G2" s="127" t="s">
        <v>110</v>
      </c>
      <c r="H2" s="128"/>
      <c r="I2" s="117"/>
      <c r="J2" s="129" t="s">
        <v>158</v>
      </c>
      <c r="K2" s="129"/>
      <c r="L2" s="96">
        <v>1.41</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'DCWW Bryngwyn'!C3:D3</f>
        <v>Byproduct Recovery LIMITED</v>
      </c>
      <c r="D3" s="145"/>
      <c r="E3" s="92" t="s">
        <v>108</v>
      </c>
      <c r="F3" s="30" t="s">
        <v>78</v>
      </c>
      <c r="G3" s="129" t="s">
        <v>159</v>
      </c>
      <c r="H3" s="129"/>
      <c r="I3" s="117"/>
      <c r="J3" s="125" t="s">
        <v>154</v>
      </c>
      <c r="K3" s="126"/>
      <c r="L3" s="96">
        <f>(L1/(L2*10000))*100</f>
        <v>83.687943262411352</v>
      </c>
      <c r="AB3" s="29" t="s">
        <v>57</v>
      </c>
      <c r="AC3" s="17"/>
      <c r="AD3" s="29" t="s">
        <v>71</v>
      </c>
      <c r="AE3" s="17"/>
      <c r="AF3" s="17"/>
      <c r="AG3" s="43" t="s">
        <v>77</v>
      </c>
      <c r="AH3" s="18"/>
      <c r="AI3" s="47" t="s">
        <v>113</v>
      </c>
      <c r="AJ3" s="48">
        <v>1.7</v>
      </c>
      <c r="AK3" s="49">
        <v>6</v>
      </c>
      <c r="AL3" s="50">
        <v>1</v>
      </c>
      <c r="AM3" s="11">
        <v>6.2</v>
      </c>
      <c r="AN3" s="11" t="s">
        <v>112</v>
      </c>
    </row>
    <row r="4" spans="1:41" ht="25" x14ac:dyDescent="0.25">
      <c r="A4" s="129" t="s">
        <v>0</v>
      </c>
      <c r="B4" s="129"/>
      <c r="C4" s="142" t="str">
        <f>'DCWW Bryngwyn'!C4:D4</f>
        <v>Pentwyn Farm, Brecon, Powys, LD3 0SW</v>
      </c>
      <c r="D4" s="143"/>
      <c r="E4" s="93" t="s">
        <v>1</v>
      </c>
      <c r="F4" s="120" t="s">
        <v>177</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'DCWW Bryngwyn'!C5:D5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t="str">
        <f>'DCWW Bryngwyn'!C8</f>
        <v>A</v>
      </c>
      <c r="D8" s="59" t="str">
        <f>'DCWW Bryngwyn'!D8</f>
        <v>B</v>
      </c>
      <c r="E8" s="59" t="str">
        <f>'DCWW Bryngwyn'!E8</f>
        <v>C</v>
      </c>
      <c r="F8" s="59" t="str">
        <f>'DCWW Bryngwyn'!F8</f>
        <v>D</v>
      </c>
      <c r="G8" s="59" t="str">
        <f>'DCWW Bryngwyn'!G8</f>
        <v>E</v>
      </c>
      <c r="H8" s="59" t="str">
        <f>'DCWW Bryngwyn'!H8</f>
        <v>17 ACRES</v>
      </c>
      <c r="I8" s="59" t="str">
        <f>'DCWW Bryngwyn'!I8</f>
        <v>TOP PENTWYN</v>
      </c>
      <c r="J8" s="59" t="str">
        <f>'DCWW Bryngwyn'!J8</f>
        <v>BOTTOM PENTWYN</v>
      </c>
      <c r="K8" s="59" t="str">
        <f>'DCWW Bryngwyn'!K8</f>
        <v>LODGE</v>
      </c>
      <c r="L8" s="59" t="str">
        <f>'DCWW Bryngwyn'!L8</f>
        <v>PENTWYN CORNER</v>
      </c>
      <c r="M8" s="59" t="str">
        <f>'DCWW Bryngwyn'!M8</f>
        <v>16 ACRES</v>
      </c>
      <c r="N8" s="59">
        <f>'DCWW Bryngwyn'!N8</f>
        <v>0</v>
      </c>
      <c r="O8" s="59">
        <f>'DCWW Bryngwyn'!O8</f>
        <v>0</v>
      </c>
      <c r="P8" s="59">
        <f>'DCWW Bryngwyn'!P8</f>
        <v>0</v>
      </c>
      <c r="Q8" s="59">
        <f>'DCWW Bryngwyn'!Q8</f>
        <v>0</v>
      </c>
      <c r="R8" s="59">
        <f>'DCWW Bryngwyn'!R8</f>
        <v>0</v>
      </c>
      <c r="S8" s="59">
        <f>'DCWW Bryngwyn'!S8</f>
        <v>0</v>
      </c>
      <c r="T8" s="59">
        <f>'DCWW Bryngwyn'!T8</f>
        <v>0</v>
      </c>
      <c r="U8" s="59">
        <f>'DCWW Bryngwyn'!U8</f>
        <v>0</v>
      </c>
      <c r="V8" s="59">
        <f>'DCWW 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'DCWW Bryngwyn'!C9</f>
        <v>Moderate</v>
      </c>
      <c r="D9" s="59" t="str">
        <f>'DCWW Bryngwyn'!D9</f>
        <v>Moderate</v>
      </c>
      <c r="E9" s="59" t="str">
        <f>'DCWW Bryngwyn'!E9</f>
        <v>Moderate</v>
      </c>
      <c r="F9" s="59" t="str">
        <f>'DCWW Bryngwyn'!F9</f>
        <v>Moderate</v>
      </c>
      <c r="G9" s="59" t="str">
        <f>'DCWW Bryngwyn'!G9</f>
        <v>Moderate</v>
      </c>
      <c r="H9" s="59" t="str">
        <f>'DCWW Bryngwyn'!H9</f>
        <v>Moderate</v>
      </c>
      <c r="I9" s="59" t="str">
        <f>'DCWW Bryngwyn'!I9</f>
        <v>Moderate</v>
      </c>
      <c r="J9" s="59" t="str">
        <f>'DCWW Bryngwyn'!J9</f>
        <v>Moderate</v>
      </c>
      <c r="K9" s="59" t="str">
        <f>'DCWW Bryngwyn'!K9</f>
        <v>Moderate</v>
      </c>
      <c r="L9" s="59" t="str">
        <f>'DCWW Bryngwyn'!L9</f>
        <v>Moderate</v>
      </c>
      <c r="M9" s="59" t="str">
        <f>'DCWW Bryngwyn'!M9</f>
        <v>Moderate</v>
      </c>
      <c r="N9" s="59">
        <f>'DCWW Bryngwyn'!N9</f>
        <v>0</v>
      </c>
      <c r="O9" s="59">
        <f>'DCWW Bryngwyn'!O9</f>
        <v>0</v>
      </c>
      <c r="P9" s="59">
        <f>'DCWW Bryngwyn'!P9</f>
        <v>0</v>
      </c>
      <c r="Q9" s="59">
        <f>'DCWW Bryngwyn'!Q9</f>
        <v>0</v>
      </c>
      <c r="R9" s="59">
        <f>'DCWW Bryngwyn'!R9</f>
        <v>0</v>
      </c>
      <c r="S9" s="59">
        <f>'DCWW Bryngwyn'!S9</f>
        <v>0</v>
      </c>
      <c r="T9" s="59">
        <f>'DCWW Bryngwyn'!T9</f>
        <v>0</v>
      </c>
      <c r="U9" s="59">
        <f>'DCWW Bryngwyn'!U9</f>
        <v>0</v>
      </c>
      <c r="V9" s="59">
        <f>'DCWW 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'DCWW Bryngwyn'!C10</f>
        <v>6.9</v>
      </c>
      <c r="D10" s="59">
        <f>'DCWW Bryngwyn'!D10</f>
        <v>6.9</v>
      </c>
      <c r="E10" s="59">
        <f>'DCWW Bryngwyn'!E10</f>
        <v>6.8</v>
      </c>
      <c r="F10" s="59">
        <f>'DCWW Bryngwyn'!F10</f>
        <v>6.9</v>
      </c>
      <c r="G10" s="59">
        <f>'DCWW Bryngwyn'!G10</f>
        <v>6.7</v>
      </c>
      <c r="H10" s="59">
        <f>'DCWW Bryngwyn'!H10</f>
        <v>6.5</v>
      </c>
      <c r="I10" s="59">
        <f>'DCWW Bryngwyn'!I10</f>
        <v>6.6</v>
      </c>
      <c r="J10" s="59">
        <f>'DCWW Bryngwyn'!J10</f>
        <v>6.9</v>
      </c>
      <c r="K10" s="59">
        <f>'DCWW Bryngwyn'!K10</f>
        <v>6.6</v>
      </c>
      <c r="L10" s="59">
        <f>'DCWW Bryngwyn'!L10</f>
        <v>6.4</v>
      </c>
      <c r="M10" s="59">
        <f>'DCWW Bryngwyn'!M10</f>
        <v>6.5</v>
      </c>
      <c r="N10" s="59">
        <f>'DCWW Bryngwyn'!N10</f>
        <v>0</v>
      </c>
      <c r="O10" s="59">
        <f>'DCWW Bryngwyn'!O10</f>
        <v>0</v>
      </c>
      <c r="P10" s="59">
        <f>'DCWW Bryngwyn'!P10</f>
        <v>0</v>
      </c>
      <c r="Q10" s="59">
        <f>'DCWW Bryngwyn'!Q10</f>
        <v>0</v>
      </c>
      <c r="R10" s="59">
        <f>'DCWW Bryngwyn'!R10</f>
        <v>0</v>
      </c>
      <c r="S10" s="59">
        <f>'DCWW Bryngwyn'!S10</f>
        <v>0</v>
      </c>
      <c r="T10" s="59">
        <f>'DCWW Bryngwyn'!T10</f>
        <v>0</v>
      </c>
      <c r="U10" s="59">
        <f>'DCWW Bryngwyn'!U10</f>
        <v>0</v>
      </c>
      <c r="V10" s="59">
        <f>'DCWW 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'DCWW Bryngwyn'!C11</f>
        <v>2</v>
      </c>
      <c r="D11" s="59">
        <f>'DCWW Bryngwyn'!D11</f>
        <v>2</v>
      </c>
      <c r="E11" s="59">
        <f>'DCWW Bryngwyn'!E11</f>
        <v>2</v>
      </c>
      <c r="F11" s="59">
        <f>'DCWW Bryngwyn'!F11</f>
        <v>2</v>
      </c>
      <c r="G11" s="59">
        <f>'DCWW Bryngwyn'!G11</f>
        <v>2</v>
      </c>
      <c r="H11" s="59">
        <f>'DCWW Bryngwyn'!H11</f>
        <v>3</v>
      </c>
      <c r="I11" s="59">
        <f>'DCWW Bryngwyn'!I11</f>
        <v>2</v>
      </c>
      <c r="J11" s="59">
        <f>'DCWW Bryngwyn'!J11</f>
        <v>2</v>
      </c>
      <c r="K11" s="59">
        <f>'DCWW Bryngwyn'!K11</f>
        <v>3</v>
      </c>
      <c r="L11" s="59">
        <f>'DCWW Bryngwyn'!L11</f>
        <v>3</v>
      </c>
      <c r="M11" s="59">
        <f>'DCWW Bryngwyn'!M11</f>
        <v>3</v>
      </c>
      <c r="N11" s="59">
        <f>'DCWW Bryngwyn'!N11</f>
        <v>0</v>
      </c>
      <c r="O11" s="59">
        <f>'DCWW Bryngwyn'!O11</f>
        <v>0</v>
      </c>
      <c r="P11" s="59">
        <f>'DCWW Bryngwyn'!P11</f>
        <v>0</v>
      </c>
      <c r="Q11" s="59">
        <f>'DCWW Bryngwyn'!Q11</f>
        <v>0</v>
      </c>
      <c r="R11" s="59">
        <f>'DCWW Bryngwyn'!R11</f>
        <v>0</v>
      </c>
      <c r="S11" s="59">
        <f>'DCWW Bryngwyn'!S11</f>
        <v>0</v>
      </c>
      <c r="T11" s="59">
        <f>'DCWW Bryngwyn'!T11</f>
        <v>0</v>
      </c>
      <c r="U11" s="59">
        <f>'DCWW Bryngwyn'!U11</f>
        <v>0</v>
      </c>
      <c r="V11" s="59">
        <f>'DCWW 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'DCWW Bryngwyn'!C12</f>
        <v>2</v>
      </c>
      <c r="D12" s="59">
        <f>'DCWW Bryngwyn'!D12</f>
        <v>2</v>
      </c>
      <c r="E12" s="59">
        <f>'DCWW Bryngwyn'!E12</f>
        <v>2</v>
      </c>
      <c r="F12" s="59">
        <f>'DCWW Bryngwyn'!F12</f>
        <v>2</v>
      </c>
      <c r="G12" s="59">
        <f>'DCWW Bryngwyn'!G12</f>
        <v>2</v>
      </c>
      <c r="H12" s="59">
        <f>'DCWW Bryngwyn'!H12</f>
        <v>2</v>
      </c>
      <c r="I12" s="59">
        <f>'DCWW Bryngwyn'!I12</f>
        <v>2</v>
      </c>
      <c r="J12" s="59">
        <f>'DCWW Bryngwyn'!J12</f>
        <v>2</v>
      </c>
      <c r="K12" s="59">
        <f>'DCWW Bryngwyn'!K12</f>
        <v>2</v>
      </c>
      <c r="L12" s="59">
        <f>'DCWW Bryngwyn'!L12</f>
        <v>3</v>
      </c>
      <c r="M12" s="59">
        <f>'DCWW Bryngwyn'!M12</f>
        <v>2</v>
      </c>
      <c r="N12" s="59">
        <f>'DCWW Bryngwyn'!N12</f>
        <v>0</v>
      </c>
      <c r="O12" s="59">
        <f>'DCWW Bryngwyn'!O12</f>
        <v>0</v>
      </c>
      <c r="P12" s="59">
        <f>'DCWW Bryngwyn'!P12</f>
        <v>0</v>
      </c>
      <c r="Q12" s="59">
        <f>'DCWW Bryngwyn'!Q12</f>
        <v>0</v>
      </c>
      <c r="R12" s="59">
        <f>'DCWW Bryngwyn'!R12</f>
        <v>0</v>
      </c>
      <c r="S12" s="59">
        <f>'DCWW Bryngwyn'!S12</f>
        <v>0</v>
      </c>
      <c r="T12" s="59">
        <f>'DCWW Bryngwyn'!T12</f>
        <v>0</v>
      </c>
      <c r="U12" s="59">
        <f>'DCWW Bryngwyn'!U12</f>
        <v>0</v>
      </c>
      <c r="V12" s="59">
        <f>'DCWW 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'DCWW Bryngwyn'!C13</f>
        <v>1</v>
      </c>
      <c r="D13" s="59">
        <f>'DCWW Bryngwyn'!D13</f>
        <v>1</v>
      </c>
      <c r="E13" s="59">
        <f>'DCWW Bryngwyn'!E13</f>
        <v>1</v>
      </c>
      <c r="F13" s="59">
        <f>'DCWW Bryngwyn'!F13</f>
        <v>1</v>
      </c>
      <c r="G13" s="59">
        <f>'DCWW Bryngwyn'!G13</f>
        <v>1</v>
      </c>
      <c r="H13" s="59">
        <f>'DCWW Bryngwyn'!H13</f>
        <v>2</v>
      </c>
      <c r="I13" s="59">
        <f>'DCWW Bryngwyn'!I13</f>
        <v>2</v>
      </c>
      <c r="J13" s="59">
        <f>'DCWW Bryngwyn'!J13</f>
        <v>2</v>
      </c>
      <c r="K13" s="59">
        <f>'DCWW Bryngwyn'!K13</f>
        <v>2</v>
      </c>
      <c r="L13" s="59">
        <f>'DCWW Bryngwyn'!L13</f>
        <v>3</v>
      </c>
      <c r="M13" s="59">
        <f>'DCWW Bryngwyn'!M13</f>
        <v>2</v>
      </c>
      <c r="N13" s="59">
        <f>'DCWW Bryngwyn'!N13</f>
        <v>0</v>
      </c>
      <c r="O13" s="59">
        <f>'DCWW Bryngwyn'!O13</f>
        <v>0</v>
      </c>
      <c r="P13" s="59">
        <f>'DCWW Bryngwyn'!P13</f>
        <v>0</v>
      </c>
      <c r="Q13" s="59">
        <f>'DCWW Bryngwyn'!Q13</f>
        <v>0</v>
      </c>
      <c r="R13" s="59">
        <f>'DCWW Bryngwyn'!R13</f>
        <v>0</v>
      </c>
      <c r="S13" s="59">
        <f>'DCWW Bryngwyn'!S13</f>
        <v>0</v>
      </c>
      <c r="T13" s="59">
        <f>'DCWW Bryngwyn'!T13</f>
        <v>0</v>
      </c>
      <c r="U13" s="59">
        <f>'DCWW Bryngwyn'!U13</f>
        <v>0</v>
      </c>
      <c r="V13" s="59">
        <f>'DCWW 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'DCWW Bryngwyn'!C14</f>
        <v xml:space="preserve">Grass Silage (25% DM) </v>
      </c>
      <c r="D14" s="101" t="str">
        <f>'DCWW Bryngwyn'!D14</f>
        <v xml:space="preserve">Grass Silage (25% DM) </v>
      </c>
      <c r="E14" s="101" t="str">
        <f>'DCWW Bryngwyn'!E14</f>
        <v xml:space="preserve">Grass Silage (25% DM) </v>
      </c>
      <c r="F14" s="101" t="str">
        <f>'DCWW Bryngwyn'!F14</f>
        <v xml:space="preserve">Grass Silage (25% DM) </v>
      </c>
      <c r="G14" s="101" t="str">
        <f>'DCWW Bryngwyn'!G14</f>
        <v xml:space="preserve">Grass Silage (25% DM) </v>
      </c>
      <c r="H14" s="101" t="str">
        <f>'DCWW Bryngwyn'!H14</f>
        <v xml:space="preserve">Grass Silage (25% DM) </v>
      </c>
      <c r="I14" s="101" t="str">
        <f>'DCWW Bryngwyn'!I14</f>
        <v xml:space="preserve">Grass Silage (25% DM) </v>
      </c>
      <c r="J14" s="101" t="str">
        <f>'DCWW Bryngwyn'!J14</f>
        <v xml:space="preserve">Grass Silage (25% DM) </v>
      </c>
      <c r="K14" s="101" t="str">
        <f>'DCWW Bryngwyn'!K14</f>
        <v xml:space="preserve">Grass Silage (25% DM) </v>
      </c>
      <c r="L14" s="101" t="str">
        <f>'DCWW Bryngwyn'!L14</f>
        <v xml:space="preserve">Grass Silage (25% DM) </v>
      </c>
      <c r="M14" s="101" t="str">
        <f>'DCWW Bryngwyn'!M14</f>
        <v xml:space="preserve">Grass Silage (25% DM) </v>
      </c>
      <c r="N14" s="101">
        <f>'DCWW Bryngwyn'!N14</f>
        <v>0</v>
      </c>
      <c r="O14" s="101">
        <f>'DCWW Bryngwyn'!O14</f>
        <v>0</v>
      </c>
      <c r="P14" s="101">
        <f>'DCWW Bryngwyn'!P14</f>
        <v>0</v>
      </c>
      <c r="Q14" s="101">
        <f>'DCWW Bryngwyn'!Q14</f>
        <v>0</v>
      </c>
      <c r="R14" s="101">
        <f>'DCWW Bryngwyn'!R14</f>
        <v>0</v>
      </c>
      <c r="S14" s="101">
        <f>'DCWW Bryngwyn'!S14</f>
        <v>0</v>
      </c>
      <c r="T14" s="101">
        <f>'DCWW Bryngwyn'!T14</f>
        <v>0</v>
      </c>
      <c r="U14" s="101">
        <f>'DCWW Bryngwyn'!U14</f>
        <v>0</v>
      </c>
      <c r="V14" s="101">
        <f>'DCWW Bryngwyn'!V14</f>
        <v>0</v>
      </c>
      <c r="AD14" s="29" t="s">
        <v>138</v>
      </c>
      <c r="AE14" s="29">
        <v>6</v>
      </c>
      <c r="AI14" s="52" t="s">
        <v>119</v>
      </c>
      <c r="AJ14" s="53">
        <v>0.8</v>
      </c>
      <c r="AK14" s="54">
        <v>1.7</v>
      </c>
      <c r="AL14" s="11">
        <v>12</v>
      </c>
      <c r="AM14" s="11">
        <v>6.7</v>
      </c>
      <c r="AN14" s="11" t="s">
        <v>135</v>
      </c>
    </row>
    <row r="15" spans="1:41" ht="13" x14ac:dyDescent="0.25">
      <c r="A15" s="137" t="s">
        <v>9</v>
      </c>
      <c r="B15" s="137"/>
      <c r="C15" s="59">
        <f>'DCWW Bryngwyn'!C15</f>
        <v>38</v>
      </c>
      <c r="D15" s="59">
        <f>'DCWW Bryngwyn'!D15</f>
        <v>38</v>
      </c>
      <c r="E15" s="59">
        <f>'DCWW Bryngwyn'!E15</f>
        <v>38</v>
      </c>
      <c r="F15" s="59">
        <f>'DCWW Bryngwyn'!F15</f>
        <v>38</v>
      </c>
      <c r="G15" s="59">
        <f>'DCWW Bryngwyn'!G15</f>
        <v>38</v>
      </c>
      <c r="H15" s="59">
        <f>'DCWW Bryngwyn'!H15</f>
        <v>38</v>
      </c>
      <c r="I15" s="59">
        <f>'DCWW Bryngwyn'!I15</f>
        <v>38</v>
      </c>
      <c r="J15" s="59">
        <f>'DCWW Bryngwyn'!J15</f>
        <v>38</v>
      </c>
      <c r="K15" s="59">
        <f>'DCWW Bryngwyn'!K15</f>
        <v>38</v>
      </c>
      <c r="L15" s="59">
        <f>'DCWW Bryngwyn'!L15</f>
        <v>38</v>
      </c>
      <c r="M15" s="59">
        <f>'DCWW Bryngwyn'!M15</f>
        <v>38</v>
      </c>
      <c r="N15" s="59">
        <f>'DCWW Bryngwyn'!N15</f>
        <v>0</v>
      </c>
      <c r="O15" s="59">
        <f>'DCWW Bryngwyn'!O15</f>
        <v>0</v>
      </c>
      <c r="P15" s="59">
        <f>'DCWW Bryngwyn'!P15</f>
        <v>0</v>
      </c>
      <c r="Q15" s="59">
        <f>'DCWW Bryngwyn'!Q15</f>
        <v>0</v>
      </c>
      <c r="R15" s="59">
        <f>'DCWW Bryngwyn'!R15</f>
        <v>0</v>
      </c>
      <c r="S15" s="59">
        <f>'DCWW Bryngwyn'!S15</f>
        <v>0</v>
      </c>
      <c r="T15" s="59">
        <f>'DCWW Bryngwyn'!T15</f>
        <v>0</v>
      </c>
      <c r="U15" s="59">
        <f>'DCWW Bryngwyn'!U15</f>
        <v>0</v>
      </c>
      <c r="V15" s="59">
        <f>'DCWW 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'DCWW Bryngwyn'!C16</f>
        <v>Medium/Clay</v>
      </c>
      <c r="D16" s="102" t="str">
        <f>'DCWW Bryngwyn'!D16</f>
        <v>Medium/Clay</v>
      </c>
      <c r="E16" s="102" t="str">
        <f>'DCWW Bryngwyn'!E16</f>
        <v>Medium/Clay</v>
      </c>
      <c r="F16" s="102" t="str">
        <f>'DCWW Bryngwyn'!F16</f>
        <v>Medium/Clay</v>
      </c>
      <c r="G16" s="102" t="str">
        <f>'DCWW Bryngwyn'!G16</f>
        <v>Medium/Clay</v>
      </c>
      <c r="H16" s="102" t="str">
        <f>'DCWW Bryngwyn'!H16</f>
        <v>Medium/Clay</v>
      </c>
      <c r="I16" s="102" t="str">
        <f>'DCWW Bryngwyn'!I16</f>
        <v>Medium/Clay</v>
      </c>
      <c r="J16" s="102" t="str">
        <f>'DCWW Bryngwyn'!J16</f>
        <v>Medium/Clay</v>
      </c>
      <c r="K16" s="102" t="str">
        <f>'DCWW Bryngwyn'!K16</f>
        <v>Medium/Clay</v>
      </c>
      <c r="L16" s="102" t="str">
        <f>'DCWW Bryngwyn'!L16</f>
        <v>Medium/Clay</v>
      </c>
      <c r="M16" s="102" t="str">
        <f>'DCWW Bryngwyn'!M16</f>
        <v>Medium/Clay</v>
      </c>
      <c r="N16" s="102">
        <f>'DCWW Bryngwyn'!N16</f>
        <v>0</v>
      </c>
      <c r="O16" s="102">
        <f>'DCWW Bryngwyn'!O16</f>
        <v>0</v>
      </c>
      <c r="P16" s="102">
        <f>'DCWW Bryngwyn'!P16</f>
        <v>0</v>
      </c>
      <c r="Q16" s="102">
        <f>'DCWW Bryngwyn'!Q16</f>
        <v>0</v>
      </c>
      <c r="R16" s="102">
        <f>'DCWW Bryngwyn'!R16</f>
        <v>0</v>
      </c>
      <c r="S16" s="102">
        <f>'DCWW Bryngwyn'!S16</f>
        <v>0</v>
      </c>
      <c r="T16" s="102">
        <f>'DCWW Bryngwyn'!T16</f>
        <v>0</v>
      </c>
      <c r="U16" s="102">
        <f>'DCWW Bryngwyn'!U16</f>
        <v>0</v>
      </c>
      <c r="V16" s="102">
        <f>'DCWW 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36.8741032</v>
      </c>
      <c r="D18" s="16">
        <f>$D32</f>
        <v>36.8741032</v>
      </c>
      <c r="E18" s="16">
        <f>$D33</f>
        <v>36.8741032</v>
      </c>
      <c r="F18" s="16">
        <f>$D34</f>
        <v>36.8741032</v>
      </c>
      <c r="G18" s="16">
        <f>$D35</f>
        <v>36.8741032</v>
      </c>
      <c r="H18" s="16">
        <f>$D36</f>
        <v>36.8741032</v>
      </c>
      <c r="I18" s="16">
        <f>$D37</f>
        <v>36.8741032</v>
      </c>
      <c r="J18" s="16">
        <f>$D38</f>
        <v>36.8741032</v>
      </c>
      <c r="K18" s="16">
        <f>$D39</f>
        <v>36.8741032</v>
      </c>
      <c r="L18" s="16">
        <f>$D40</f>
        <v>36.8741032</v>
      </c>
      <c r="M18" s="16">
        <f>$D41</f>
        <v>36.8741032</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-27.725896799999994</v>
      </c>
      <c r="D19" s="16">
        <f t="shared" ref="D19:V19" si="1">D18-D17</f>
        <v>-27.725896799999994</v>
      </c>
      <c r="E19" s="16">
        <f t="shared" si="1"/>
        <v>-27.725896799999994</v>
      </c>
      <c r="F19" s="16">
        <f t="shared" si="1"/>
        <v>-27.725896799999994</v>
      </c>
      <c r="G19" s="16">
        <f t="shared" si="1"/>
        <v>-27.725896799999994</v>
      </c>
      <c r="H19" s="16">
        <f t="shared" si="1"/>
        <v>-27.725896799999994</v>
      </c>
      <c r="I19" s="16">
        <f t="shared" si="1"/>
        <v>-27.725896799999994</v>
      </c>
      <c r="J19" s="16">
        <f t="shared" si="1"/>
        <v>-27.725896799999994</v>
      </c>
      <c r="K19" s="16">
        <f t="shared" si="1"/>
        <v>-27.725896799999994</v>
      </c>
      <c r="L19" s="16">
        <f t="shared" si="1"/>
        <v>-27.725896799999994</v>
      </c>
      <c r="M19" s="16">
        <f t="shared" si="1"/>
        <v>-27.725896799999994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5.3374571250000002</v>
      </c>
      <c r="D22" s="16">
        <f>$E32</f>
        <v>5.3374571250000002</v>
      </c>
      <c r="E22" s="16">
        <f>$E33</f>
        <v>5.3374571250000002</v>
      </c>
      <c r="F22" s="16">
        <f>$E34</f>
        <v>5.3374571250000002</v>
      </c>
      <c r="G22" s="16">
        <f>$E35</f>
        <v>5.3374571250000002</v>
      </c>
      <c r="H22" s="16">
        <f>$E36</f>
        <v>5.3374571250000002</v>
      </c>
      <c r="I22" s="16">
        <f>$E37</f>
        <v>5.3374571250000002</v>
      </c>
      <c r="J22" s="16">
        <f>$E38</f>
        <v>5.3374571250000002</v>
      </c>
      <c r="K22" s="16">
        <f>$E39</f>
        <v>5.3374571250000002</v>
      </c>
      <c r="L22" s="16">
        <f>$E40</f>
        <v>5.3374571250000002</v>
      </c>
      <c r="M22" s="16">
        <f>$E41</f>
        <v>5.3374571250000002</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-222.66254287499999</v>
      </c>
      <c r="D23" s="16">
        <f t="shared" ref="D23:V23" si="3">D22-D21</f>
        <v>-222.66254287499999</v>
      </c>
      <c r="E23" s="16">
        <f t="shared" si="3"/>
        <v>-222.66254287499999</v>
      </c>
      <c r="F23" s="16">
        <f t="shared" si="3"/>
        <v>-222.66254287499999</v>
      </c>
      <c r="G23" s="16">
        <f t="shared" si="3"/>
        <v>-222.66254287499999</v>
      </c>
      <c r="H23" s="16">
        <f t="shared" si="3"/>
        <v>-222.66254287499999</v>
      </c>
      <c r="I23" s="16">
        <f t="shared" si="3"/>
        <v>-222.66254287499999</v>
      </c>
      <c r="J23" s="16">
        <f t="shared" si="3"/>
        <v>-222.66254287499999</v>
      </c>
      <c r="K23" s="16">
        <f t="shared" si="3"/>
        <v>-222.66254287499999</v>
      </c>
      <c r="L23" s="16">
        <f t="shared" si="3"/>
        <v>-222.66254287499999</v>
      </c>
      <c r="M23" s="16">
        <f t="shared" si="3"/>
        <v>-222.66254287499999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6.49</v>
      </c>
      <c r="C28" s="15">
        <v>1.41</v>
      </c>
      <c r="D28" s="15">
        <v>9.9199999999999997E-2</v>
      </c>
      <c r="E28" s="15">
        <v>2.7300000000000001E-2</v>
      </c>
      <c r="F28" s="15">
        <v>366</v>
      </c>
      <c r="G28" s="15">
        <v>80.8</v>
      </c>
      <c r="H28" s="15">
        <v>77.5</v>
      </c>
      <c r="I28" s="15">
        <v>2.0099999999999998</v>
      </c>
      <c r="J28" s="15">
        <v>0.26</v>
      </c>
      <c r="K28" s="15">
        <v>0.31</v>
      </c>
      <c r="L28" s="15">
        <v>22.4</v>
      </c>
      <c r="M28" s="15">
        <v>4.3</v>
      </c>
      <c r="N28" s="15">
        <v>43900</v>
      </c>
      <c r="O28" s="15">
        <v>2920</v>
      </c>
      <c r="P28" s="15"/>
      <c r="Q28" s="15">
        <v>6060</v>
      </c>
      <c r="R28" s="15"/>
      <c r="S28" s="15">
        <v>24.6</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v>
      </c>
      <c r="B31" s="15">
        <v>250</v>
      </c>
      <c r="C31" s="76">
        <f>IF(C$27="%w/w SAR",((C$28*10)*$B31),IF(C$27="%w/w DM",(((C$28*10)*($B$28/100))*$B31),IF(C$27="kg/t SAR",(C$28*$B31),IF(C$27="kg/t DM",((C$28*($B$28/100))*$B31),IF(C$27="mg/kg SAR",((C$28*0.001)*$B31),IF(C$27="mg/kg DM",(((C$28*0.001)*($B$28/100))*$B31),0))))))</f>
        <v>228.77249999999998</v>
      </c>
      <c r="D31" s="76">
        <f>(IF(D$27="%w/w SAR",((D$28*10)*$B31),IF(D$27="%w/w DM",(((D$28*10)*($B$28/100))*$B31),IF(D$27="kg/t SAR",(D$28*$B31),IF(D$27="kg/t DM",((D$28*($B$28/100))*$B31),IF(D$27="mg/kg SAR",((D$28*0.001)*$B31),IF(D$27="mg/kg DM",(((D$28*0.001)*($B$28/100))*$B31),"0")))))))*2.291</f>
        <v>36.8741032</v>
      </c>
      <c r="E31" s="76">
        <f>(IF(E$27="%w/w SAR",((E$28*10)*$B31),IF(E$27="%w/w DM",(((E$28*10)*($B$28/100))*$B31),IF(E$27="kg/t SAR",(E$28*$B31),IF(E$27="kg/t DM",((E$28*($B$28/100))*$B31),IF(E$27="mg/kg SAR",((E$28*0.001)*$B31),IF(E$27="mg/kg DM",(((E$28*0.001)*($B$28/100))*$B31),"0")))))))*1.205</f>
        <v>5.3374571250000002</v>
      </c>
      <c r="F31" s="76">
        <f>(IF(F$27="%w/w SAR",((F$28*10)*$B31),IF(F$27="%w/w DM",(((F$28*10)*($B$28/100))*$B31),IF(F$27="kg/t SAR",(F$28*$B31),IF(F$27="kg/t DM",((F$28*($B$28/100))*$B31),IF(F$27="mg/kg SAR",((F$28*0.001)*$B31),IF(F$27="mg/kg DM",(((F$28*0.001)*($B$28/100))*$B31),"0")))))))*1.658</f>
        <v>9.8457843</v>
      </c>
      <c r="G31" s="76">
        <f t="shared" ref="G31:P46" si="5">IF(G$27="%w/w SAR",((G$28*10)*$B31),IF(G$27="%w/w DM",(((G$28*10)*($B$28/100))*$B31),IF(G$27="kg/t SAR",(G$28*$B31),IF(G$27="kg/t DM",((G$28*($B$28/100))*$B31),IF(G$27="mg/kg SAR",((G$28*0.001)*$B31),IF(G$27="mg/kg DM",(((G$28*0.001)*($B$28/100))*$B31),0))))))</f>
        <v>1.31098</v>
      </c>
      <c r="H31" s="76">
        <f t="shared" si="5"/>
        <v>1.2574375</v>
      </c>
      <c r="I31" s="76">
        <f t="shared" si="5"/>
        <v>3.2612249999999995E-2</v>
      </c>
      <c r="J31" s="76">
        <f t="shared" si="5"/>
        <v>4.2185E-3</v>
      </c>
      <c r="K31" s="76">
        <f t="shared" si="5"/>
        <v>5.0297499999999995E-3</v>
      </c>
      <c r="L31" s="76">
        <f t="shared" si="5"/>
        <v>0.36343999999999999</v>
      </c>
      <c r="M31" s="76">
        <f t="shared" si="5"/>
        <v>6.976750000000001E-2</v>
      </c>
      <c r="N31" s="76">
        <f t="shared" si="5"/>
        <v>712.27750000000003</v>
      </c>
      <c r="O31" s="76">
        <f t="shared" si="5"/>
        <v>47.376999999999995</v>
      </c>
      <c r="P31" s="76">
        <f t="shared" si="5"/>
        <v>0</v>
      </c>
      <c r="Q31" s="76">
        <f>(IF(Q$27="%w/w SAR",((Q$28*10)*$B31),IF(Q$27="%w/w DM",(((Q$28*10)*($B$28/100))*$B31),IF(Q$27="kg/t SAR",(Q$28*$B31),IF(Q$27="kg/t DM",((Q$28*($B$28/100))*$B31),IF(Q$27="mg/kg SAR",((Q$28*0.001)*$B31),IF(Q$27="mg/kg DM",(((Q$28*0.001)*($B$28/100))*$B31),0)))))))*2.5</f>
        <v>245.80875000000003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0.39913500000000002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B</v>
      </c>
      <c r="B32" s="15">
        <v>250</v>
      </c>
      <c r="C32" s="76">
        <f t="shared" ref="C32:C50" si="6">IF(C$27="%w/w SAR",((C$28*10)*$B32),IF(C$27="%w/w DM",(((C$28*10)*($B$28/100))*$B32),IF(C$27="kg/t SAR",(C$28*$B32),IF(C$27="kg/t DM",((C$28*($B$28/100))*$B32),IF(C$27="mg/kg SAR",((C$28*0.001)*$B32),IF(C$27="mg/kg DM",(((C$28*0.001)*($B$28/100))*$B32),0))))))</f>
        <v>228.77249999999998</v>
      </c>
      <c r="D32" s="76">
        <f t="shared" ref="D32:D50" si="7">(IF(D$27="%w/w SAR",((D$28*10)*$B32),IF(D$27="%w/w DM",(((D$28*10)*($B$28/100))*$B32),IF(D$27="kg/t SAR",(D$28*$B32),IF(D$27="kg/t DM",((D$28*($B$28/100))*$B32),IF(D$27="mg/kg SAR",((D$28*0.001)*$B32),IF(D$27="mg/kg DM",(((D$28*0.001)*($B$28/100))*$B32),"0")))))))*2.291</f>
        <v>36.8741032</v>
      </c>
      <c r="E32" s="76">
        <f t="shared" ref="E32:E50" si="8">(IF(E$27="%w/w SAR",((E$28*10)*$B32),IF(E$27="%w/w DM",(((E$28*10)*($B$28/100))*$B32),IF(E$27="kg/t SAR",(E$28*$B32),IF(E$27="kg/t DM",((E$28*($B$28/100))*$B32),IF(E$27="mg/kg SAR",((E$28*0.001)*$B32),IF(E$27="mg/kg DM",(((E$28*0.001)*($B$28/100))*$B32),"0")))))))*1.205</f>
        <v>5.3374571250000002</v>
      </c>
      <c r="F32" s="76">
        <f t="shared" ref="F32:F50" si="9">(IF(F$27="%w/w SAR",((F$28*10)*$B32),IF(F$27="%w/w DM",(((F$28*10)*($B$28/100))*$B32),IF(F$27="kg/t SAR",(F$28*$B32),IF(F$27="kg/t DM",((F$28*($B$28/100))*$B32),IF(F$27="mg/kg SAR",((F$28*0.001)*$B32),IF(F$27="mg/kg DM",(((F$28*0.001)*($B$28/100))*$B32),"0")))))))*1.658</f>
        <v>9.8457843</v>
      </c>
      <c r="G32" s="76">
        <f t="shared" si="5"/>
        <v>1.31098</v>
      </c>
      <c r="H32" s="76">
        <f t="shared" si="5"/>
        <v>1.2574375</v>
      </c>
      <c r="I32" s="76">
        <f t="shared" si="5"/>
        <v>3.2612249999999995E-2</v>
      </c>
      <c r="J32" s="76">
        <f t="shared" si="5"/>
        <v>4.2185E-3</v>
      </c>
      <c r="K32" s="76">
        <f t="shared" si="5"/>
        <v>5.0297499999999995E-3</v>
      </c>
      <c r="L32" s="76">
        <f t="shared" si="5"/>
        <v>0.36343999999999999</v>
      </c>
      <c r="M32" s="76">
        <f t="shared" si="5"/>
        <v>6.976750000000001E-2</v>
      </c>
      <c r="N32" s="76">
        <f t="shared" si="5"/>
        <v>712.27750000000003</v>
      </c>
      <c r="O32" s="76">
        <f t="shared" si="5"/>
        <v>47.376999999999995</v>
      </c>
      <c r="P32" s="76">
        <f t="shared" si="5"/>
        <v>0</v>
      </c>
      <c r="Q32" s="76">
        <f t="shared" ref="Q32:Q50" si="10">(IF(Q$27="%w/w SAR",((Q$28*10)*$B32),IF(Q$27="%w/w DM",(((Q$28*10)*($B$28/100))*$B32),IF(Q$27="kg/t SAR",(Q$28*$B32),IF(Q$27="kg/t DM",((Q$28*($B$28/100))*$B32),IF(Q$27="mg/kg SAR",((Q$28*0.001)*$B32),IF(Q$27="mg/kg DM",(((Q$28*0.001)*($B$28/100))*$B32),0)))))))*2.5</f>
        <v>245.80875000000003</v>
      </c>
      <c r="R32" s="76">
        <f t="shared" ref="R32:U50" si="11">IF(R$27="%w/w SAR",((R$28*10)*$B32),IF(R$27="%w/w DM",(((R$28*10)*($B$28/100))*$B32),IF(R$27="kg/t SAR",(R$28*$B32),IF(R$27="kg/t DM",((R$28*($B$28/100))*$B32),IF(R$27="mg/kg SAR",((R$28*0.001)*$B32),IF(R$27="mg/kg DM",(((R$28*0.001)*($B$28/100))*$B32),0))))))</f>
        <v>0</v>
      </c>
      <c r="S32" s="76">
        <f t="shared" si="11"/>
        <v>0.39913500000000002</v>
      </c>
      <c r="T32" s="76">
        <f t="shared" si="11"/>
        <v>0</v>
      </c>
      <c r="U32" s="76">
        <f t="shared" si="11"/>
        <v>0</v>
      </c>
      <c r="AB32" s="58"/>
      <c r="AC32" s="58"/>
      <c r="AD32" s="58"/>
      <c r="AE32" s="58"/>
      <c r="AF32" s="58"/>
      <c r="AG32" s="58"/>
      <c r="AH32" s="58"/>
      <c r="AI32" s="58"/>
    </row>
    <row r="33" spans="1:35" s="71" customFormat="1" ht="13" x14ac:dyDescent="0.35">
      <c r="A33" s="13" t="str">
        <f>E8</f>
        <v>C</v>
      </c>
      <c r="B33" s="15">
        <v>250</v>
      </c>
      <c r="C33" s="76">
        <f t="shared" si="6"/>
        <v>228.77249999999998</v>
      </c>
      <c r="D33" s="76">
        <f t="shared" si="7"/>
        <v>36.8741032</v>
      </c>
      <c r="E33" s="76">
        <f t="shared" si="8"/>
        <v>5.3374571250000002</v>
      </c>
      <c r="F33" s="76">
        <f t="shared" si="9"/>
        <v>9.8457843</v>
      </c>
      <c r="G33" s="76">
        <f t="shared" si="5"/>
        <v>1.31098</v>
      </c>
      <c r="H33" s="76">
        <f t="shared" si="5"/>
        <v>1.2574375</v>
      </c>
      <c r="I33" s="76">
        <f t="shared" si="5"/>
        <v>3.2612249999999995E-2</v>
      </c>
      <c r="J33" s="76">
        <f t="shared" si="5"/>
        <v>4.2185E-3</v>
      </c>
      <c r="K33" s="76">
        <f t="shared" si="5"/>
        <v>5.0297499999999995E-3</v>
      </c>
      <c r="L33" s="76">
        <f t="shared" si="5"/>
        <v>0.36343999999999999</v>
      </c>
      <c r="M33" s="76">
        <f t="shared" si="5"/>
        <v>6.976750000000001E-2</v>
      </c>
      <c r="N33" s="76">
        <f t="shared" si="5"/>
        <v>712.27750000000003</v>
      </c>
      <c r="O33" s="76">
        <f t="shared" si="5"/>
        <v>47.376999999999995</v>
      </c>
      <c r="P33" s="76">
        <f t="shared" si="5"/>
        <v>0</v>
      </c>
      <c r="Q33" s="76">
        <f t="shared" si="10"/>
        <v>245.80875000000003</v>
      </c>
      <c r="R33" s="76">
        <f t="shared" si="11"/>
        <v>0</v>
      </c>
      <c r="S33" s="76">
        <f t="shared" si="11"/>
        <v>0.39913500000000002</v>
      </c>
      <c r="T33" s="76">
        <f t="shared" si="11"/>
        <v>0</v>
      </c>
      <c r="U33" s="76">
        <f t="shared" si="11"/>
        <v>0</v>
      </c>
      <c r="AB33" s="58"/>
      <c r="AC33" s="58"/>
      <c r="AD33" s="58"/>
      <c r="AE33" s="58"/>
      <c r="AF33" s="58"/>
      <c r="AG33" s="58"/>
      <c r="AH33" s="58"/>
      <c r="AI33" s="58"/>
    </row>
    <row r="34" spans="1:35" s="71" customFormat="1" ht="13" x14ac:dyDescent="0.35">
      <c r="A34" s="13" t="str">
        <f>F8</f>
        <v>D</v>
      </c>
      <c r="B34" s="15">
        <v>250</v>
      </c>
      <c r="C34" s="76">
        <f t="shared" si="6"/>
        <v>228.77249999999998</v>
      </c>
      <c r="D34" s="76">
        <f t="shared" si="7"/>
        <v>36.8741032</v>
      </c>
      <c r="E34" s="76">
        <f t="shared" si="8"/>
        <v>5.3374571250000002</v>
      </c>
      <c r="F34" s="76">
        <f t="shared" si="9"/>
        <v>9.8457843</v>
      </c>
      <c r="G34" s="76">
        <f t="shared" si="5"/>
        <v>1.31098</v>
      </c>
      <c r="H34" s="76">
        <f t="shared" si="5"/>
        <v>1.2574375</v>
      </c>
      <c r="I34" s="76">
        <f t="shared" si="5"/>
        <v>3.2612249999999995E-2</v>
      </c>
      <c r="J34" s="76">
        <f t="shared" si="5"/>
        <v>4.2185E-3</v>
      </c>
      <c r="K34" s="76">
        <f t="shared" si="5"/>
        <v>5.0297499999999995E-3</v>
      </c>
      <c r="L34" s="76">
        <f t="shared" si="5"/>
        <v>0.36343999999999999</v>
      </c>
      <c r="M34" s="76">
        <f t="shared" si="5"/>
        <v>6.976750000000001E-2</v>
      </c>
      <c r="N34" s="76">
        <f t="shared" si="5"/>
        <v>712.27750000000003</v>
      </c>
      <c r="O34" s="76">
        <f t="shared" si="5"/>
        <v>47.376999999999995</v>
      </c>
      <c r="P34" s="76">
        <f t="shared" si="5"/>
        <v>0</v>
      </c>
      <c r="Q34" s="76">
        <f t="shared" si="10"/>
        <v>245.80875000000003</v>
      </c>
      <c r="R34" s="76">
        <f t="shared" si="11"/>
        <v>0</v>
      </c>
      <c r="S34" s="76">
        <f t="shared" si="11"/>
        <v>0.39913500000000002</v>
      </c>
      <c r="T34" s="76">
        <f t="shared" si="11"/>
        <v>0</v>
      </c>
      <c r="U34" s="76">
        <f t="shared" si="11"/>
        <v>0</v>
      </c>
      <c r="AB34" s="58"/>
      <c r="AC34" s="58"/>
      <c r="AD34" s="58"/>
      <c r="AE34" s="58"/>
      <c r="AF34" s="58"/>
      <c r="AG34" s="58"/>
      <c r="AH34" s="58"/>
      <c r="AI34" s="58"/>
    </row>
    <row r="35" spans="1:35" s="71" customFormat="1" ht="13" x14ac:dyDescent="0.35">
      <c r="A35" s="13" t="str">
        <f>G8</f>
        <v>E</v>
      </c>
      <c r="B35" s="15">
        <v>250</v>
      </c>
      <c r="C35" s="76">
        <f t="shared" si="6"/>
        <v>228.77249999999998</v>
      </c>
      <c r="D35" s="76">
        <f t="shared" si="7"/>
        <v>36.8741032</v>
      </c>
      <c r="E35" s="76">
        <f t="shared" si="8"/>
        <v>5.3374571250000002</v>
      </c>
      <c r="F35" s="76">
        <f t="shared" si="9"/>
        <v>9.8457843</v>
      </c>
      <c r="G35" s="76">
        <f t="shared" si="5"/>
        <v>1.31098</v>
      </c>
      <c r="H35" s="76">
        <f t="shared" si="5"/>
        <v>1.2574375</v>
      </c>
      <c r="I35" s="76">
        <f t="shared" si="5"/>
        <v>3.2612249999999995E-2</v>
      </c>
      <c r="J35" s="76">
        <f t="shared" si="5"/>
        <v>4.2185E-3</v>
      </c>
      <c r="K35" s="76">
        <f t="shared" si="5"/>
        <v>5.0297499999999995E-3</v>
      </c>
      <c r="L35" s="76">
        <f t="shared" si="5"/>
        <v>0.36343999999999999</v>
      </c>
      <c r="M35" s="76">
        <f t="shared" si="5"/>
        <v>6.976750000000001E-2</v>
      </c>
      <c r="N35" s="76">
        <f t="shared" si="5"/>
        <v>712.27750000000003</v>
      </c>
      <c r="O35" s="76">
        <f t="shared" si="5"/>
        <v>47.376999999999995</v>
      </c>
      <c r="P35" s="76">
        <f t="shared" si="5"/>
        <v>0</v>
      </c>
      <c r="Q35" s="76">
        <f t="shared" si="10"/>
        <v>245.80875000000003</v>
      </c>
      <c r="R35" s="76">
        <f t="shared" si="11"/>
        <v>0</v>
      </c>
      <c r="S35" s="76">
        <f t="shared" si="11"/>
        <v>0.39913500000000002</v>
      </c>
      <c r="T35" s="76">
        <f t="shared" si="11"/>
        <v>0</v>
      </c>
      <c r="U35" s="76">
        <f t="shared" si="11"/>
        <v>0</v>
      </c>
      <c r="AB35" s="58"/>
      <c r="AC35" s="58"/>
      <c r="AD35" s="58"/>
      <c r="AE35" s="58"/>
      <c r="AF35" s="58"/>
      <c r="AG35" s="58"/>
      <c r="AH35" s="58"/>
      <c r="AI35" s="58"/>
    </row>
    <row r="36" spans="1:35" s="71" customFormat="1" ht="13" x14ac:dyDescent="0.35">
      <c r="A36" s="13" t="str">
        <f>H8</f>
        <v>17 ACRES</v>
      </c>
      <c r="B36" s="15">
        <v>250</v>
      </c>
      <c r="C36" s="76">
        <f t="shared" si="6"/>
        <v>228.77249999999998</v>
      </c>
      <c r="D36" s="76">
        <f t="shared" si="7"/>
        <v>36.8741032</v>
      </c>
      <c r="E36" s="76">
        <f t="shared" si="8"/>
        <v>5.3374571250000002</v>
      </c>
      <c r="F36" s="76">
        <f t="shared" si="9"/>
        <v>9.8457843</v>
      </c>
      <c r="G36" s="76">
        <f t="shared" si="5"/>
        <v>1.31098</v>
      </c>
      <c r="H36" s="76">
        <f t="shared" si="5"/>
        <v>1.2574375</v>
      </c>
      <c r="I36" s="76">
        <f t="shared" si="5"/>
        <v>3.2612249999999995E-2</v>
      </c>
      <c r="J36" s="76">
        <f t="shared" si="5"/>
        <v>4.2185E-3</v>
      </c>
      <c r="K36" s="76">
        <f t="shared" si="5"/>
        <v>5.0297499999999995E-3</v>
      </c>
      <c r="L36" s="76">
        <f t="shared" si="5"/>
        <v>0.36343999999999999</v>
      </c>
      <c r="M36" s="76">
        <f t="shared" si="5"/>
        <v>6.976750000000001E-2</v>
      </c>
      <c r="N36" s="76">
        <f t="shared" si="5"/>
        <v>712.27750000000003</v>
      </c>
      <c r="O36" s="76">
        <f t="shared" si="5"/>
        <v>47.376999999999995</v>
      </c>
      <c r="P36" s="76">
        <f t="shared" si="5"/>
        <v>0</v>
      </c>
      <c r="Q36" s="76">
        <f t="shared" si="10"/>
        <v>245.80875000000003</v>
      </c>
      <c r="R36" s="76">
        <f t="shared" si="11"/>
        <v>0</v>
      </c>
      <c r="S36" s="76">
        <f t="shared" si="11"/>
        <v>0.39913500000000002</v>
      </c>
      <c r="T36" s="76">
        <f t="shared" si="11"/>
        <v>0</v>
      </c>
      <c r="U36" s="76">
        <f t="shared" si="11"/>
        <v>0</v>
      </c>
      <c r="AB36" s="58"/>
      <c r="AC36" s="58"/>
      <c r="AD36" s="58"/>
      <c r="AE36" s="58"/>
      <c r="AF36" s="58"/>
      <c r="AG36" s="58"/>
      <c r="AH36" s="58"/>
      <c r="AI36" s="58"/>
    </row>
    <row r="37" spans="1:35" s="71" customFormat="1" ht="13" x14ac:dyDescent="0.35">
      <c r="A37" s="13" t="str">
        <f>I8</f>
        <v>TOP PENTWYN</v>
      </c>
      <c r="B37" s="15">
        <v>250</v>
      </c>
      <c r="C37" s="76">
        <f t="shared" si="6"/>
        <v>228.77249999999998</v>
      </c>
      <c r="D37" s="76">
        <f t="shared" si="7"/>
        <v>36.8741032</v>
      </c>
      <c r="E37" s="76">
        <f t="shared" si="8"/>
        <v>5.3374571250000002</v>
      </c>
      <c r="F37" s="76">
        <f t="shared" si="9"/>
        <v>9.8457843</v>
      </c>
      <c r="G37" s="76">
        <f t="shared" si="5"/>
        <v>1.31098</v>
      </c>
      <c r="H37" s="76">
        <f t="shared" si="5"/>
        <v>1.2574375</v>
      </c>
      <c r="I37" s="76">
        <f t="shared" si="5"/>
        <v>3.2612249999999995E-2</v>
      </c>
      <c r="J37" s="76">
        <f t="shared" si="5"/>
        <v>4.2185E-3</v>
      </c>
      <c r="K37" s="76">
        <f t="shared" si="5"/>
        <v>5.0297499999999995E-3</v>
      </c>
      <c r="L37" s="76">
        <f t="shared" si="5"/>
        <v>0.36343999999999999</v>
      </c>
      <c r="M37" s="76">
        <f t="shared" si="5"/>
        <v>6.976750000000001E-2</v>
      </c>
      <c r="N37" s="76">
        <f t="shared" si="5"/>
        <v>712.27750000000003</v>
      </c>
      <c r="O37" s="76">
        <f t="shared" si="5"/>
        <v>47.376999999999995</v>
      </c>
      <c r="P37" s="76">
        <f t="shared" si="5"/>
        <v>0</v>
      </c>
      <c r="Q37" s="76">
        <f t="shared" si="10"/>
        <v>245.80875000000003</v>
      </c>
      <c r="R37" s="76">
        <f t="shared" si="11"/>
        <v>0</v>
      </c>
      <c r="S37" s="76">
        <f t="shared" si="11"/>
        <v>0.39913500000000002</v>
      </c>
      <c r="T37" s="76">
        <f t="shared" si="11"/>
        <v>0</v>
      </c>
      <c r="U37" s="76">
        <f t="shared" si="11"/>
        <v>0</v>
      </c>
      <c r="AB37" s="58"/>
      <c r="AC37" s="58"/>
      <c r="AD37" s="58"/>
      <c r="AE37" s="58"/>
      <c r="AF37" s="58"/>
      <c r="AG37" s="58"/>
      <c r="AH37" s="58"/>
      <c r="AI37" s="58"/>
    </row>
    <row r="38" spans="1:35" s="71" customFormat="1" ht="13" x14ac:dyDescent="0.35">
      <c r="A38" s="13" t="str">
        <f>J8</f>
        <v>BOTTOM PENTWYN</v>
      </c>
      <c r="B38" s="15">
        <v>250</v>
      </c>
      <c r="C38" s="76">
        <f t="shared" si="6"/>
        <v>228.77249999999998</v>
      </c>
      <c r="D38" s="76">
        <f t="shared" si="7"/>
        <v>36.8741032</v>
      </c>
      <c r="E38" s="76">
        <f t="shared" si="8"/>
        <v>5.3374571250000002</v>
      </c>
      <c r="F38" s="76">
        <f t="shared" si="9"/>
        <v>9.8457843</v>
      </c>
      <c r="G38" s="76">
        <f t="shared" si="5"/>
        <v>1.31098</v>
      </c>
      <c r="H38" s="76">
        <f t="shared" si="5"/>
        <v>1.2574375</v>
      </c>
      <c r="I38" s="76">
        <f t="shared" si="5"/>
        <v>3.2612249999999995E-2</v>
      </c>
      <c r="J38" s="76">
        <f t="shared" si="5"/>
        <v>4.2185E-3</v>
      </c>
      <c r="K38" s="76">
        <f t="shared" si="5"/>
        <v>5.0297499999999995E-3</v>
      </c>
      <c r="L38" s="76">
        <f t="shared" si="5"/>
        <v>0.36343999999999999</v>
      </c>
      <c r="M38" s="76">
        <f t="shared" si="5"/>
        <v>6.976750000000001E-2</v>
      </c>
      <c r="N38" s="76">
        <f t="shared" si="5"/>
        <v>712.27750000000003</v>
      </c>
      <c r="O38" s="76">
        <f t="shared" si="5"/>
        <v>47.376999999999995</v>
      </c>
      <c r="P38" s="76">
        <f t="shared" si="5"/>
        <v>0</v>
      </c>
      <c r="Q38" s="76">
        <f t="shared" si="10"/>
        <v>245.80875000000003</v>
      </c>
      <c r="R38" s="76">
        <f t="shared" si="11"/>
        <v>0</v>
      </c>
      <c r="S38" s="76">
        <f t="shared" si="11"/>
        <v>0.39913500000000002</v>
      </c>
      <c r="T38" s="76">
        <f t="shared" si="11"/>
        <v>0</v>
      </c>
      <c r="U38" s="76">
        <f t="shared" si="11"/>
        <v>0</v>
      </c>
      <c r="AB38" s="58"/>
      <c r="AC38" s="58"/>
      <c r="AD38" s="58"/>
      <c r="AE38" s="58"/>
      <c r="AF38" s="58"/>
      <c r="AG38" s="58"/>
      <c r="AH38" s="58"/>
      <c r="AI38" s="58"/>
    </row>
    <row r="39" spans="1:35" s="71" customFormat="1" ht="13" x14ac:dyDescent="0.35">
      <c r="A39" s="13" t="str">
        <f>K8</f>
        <v>LODGE</v>
      </c>
      <c r="B39" s="15">
        <v>250</v>
      </c>
      <c r="C39" s="76">
        <f t="shared" si="6"/>
        <v>228.77249999999998</v>
      </c>
      <c r="D39" s="76">
        <f t="shared" si="7"/>
        <v>36.8741032</v>
      </c>
      <c r="E39" s="76">
        <f t="shared" si="8"/>
        <v>5.3374571250000002</v>
      </c>
      <c r="F39" s="76">
        <f t="shared" si="9"/>
        <v>9.8457843</v>
      </c>
      <c r="G39" s="76">
        <f t="shared" si="5"/>
        <v>1.31098</v>
      </c>
      <c r="H39" s="76">
        <f t="shared" si="5"/>
        <v>1.2574375</v>
      </c>
      <c r="I39" s="76">
        <f t="shared" si="5"/>
        <v>3.2612249999999995E-2</v>
      </c>
      <c r="J39" s="76">
        <f t="shared" si="5"/>
        <v>4.2185E-3</v>
      </c>
      <c r="K39" s="76">
        <f t="shared" si="5"/>
        <v>5.0297499999999995E-3</v>
      </c>
      <c r="L39" s="76">
        <f t="shared" si="5"/>
        <v>0.36343999999999999</v>
      </c>
      <c r="M39" s="76">
        <f t="shared" si="5"/>
        <v>6.976750000000001E-2</v>
      </c>
      <c r="N39" s="76">
        <f t="shared" si="5"/>
        <v>712.27750000000003</v>
      </c>
      <c r="O39" s="76">
        <f t="shared" si="5"/>
        <v>47.376999999999995</v>
      </c>
      <c r="P39" s="76">
        <f t="shared" si="5"/>
        <v>0</v>
      </c>
      <c r="Q39" s="76">
        <f t="shared" si="10"/>
        <v>245.80875000000003</v>
      </c>
      <c r="R39" s="76">
        <f t="shared" si="11"/>
        <v>0</v>
      </c>
      <c r="S39" s="76">
        <f t="shared" si="11"/>
        <v>0.39913500000000002</v>
      </c>
      <c r="T39" s="76">
        <f t="shared" si="11"/>
        <v>0</v>
      </c>
      <c r="U39" s="76">
        <f t="shared" si="11"/>
        <v>0</v>
      </c>
      <c r="AB39" s="58"/>
      <c r="AC39" s="58"/>
      <c r="AD39" s="58"/>
      <c r="AE39" s="58"/>
      <c r="AF39" s="58"/>
      <c r="AG39" s="58"/>
      <c r="AH39" s="58"/>
      <c r="AI39" s="58"/>
    </row>
    <row r="40" spans="1:35" s="71" customFormat="1" ht="13" x14ac:dyDescent="0.35">
      <c r="A40" s="13" t="str">
        <f>L8</f>
        <v>PENTWYN CORNER</v>
      </c>
      <c r="B40" s="15">
        <v>250</v>
      </c>
      <c r="C40" s="76">
        <f t="shared" si="6"/>
        <v>228.77249999999998</v>
      </c>
      <c r="D40" s="76">
        <f t="shared" si="7"/>
        <v>36.8741032</v>
      </c>
      <c r="E40" s="76">
        <f t="shared" si="8"/>
        <v>5.3374571250000002</v>
      </c>
      <c r="F40" s="76">
        <f t="shared" si="9"/>
        <v>9.8457843</v>
      </c>
      <c r="G40" s="76">
        <f t="shared" si="5"/>
        <v>1.31098</v>
      </c>
      <c r="H40" s="76">
        <f t="shared" si="5"/>
        <v>1.2574375</v>
      </c>
      <c r="I40" s="76">
        <f t="shared" si="5"/>
        <v>3.2612249999999995E-2</v>
      </c>
      <c r="J40" s="76">
        <f t="shared" si="5"/>
        <v>4.2185E-3</v>
      </c>
      <c r="K40" s="76">
        <f t="shared" si="5"/>
        <v>5.0297499999999995E-3</v>
      </c>
      <c r="L40" s="76">
        <f t="shared" si="5"/>
        <v>0.36343999999999999</v>
      </c>
      <c r="M40" s="76">
        <f t="shared" si="5"/>
        <v>6.976750000000001E-2</v>
      </c>
      <c r="N40" s="76">
        <f t="shared" si="5"/>
        <v>712.27750000000003</v>
      </c>
      <c r="O40" s="76">
        <f t="shared" si="5"/>
        <v>47.376999999999995</v>
      </c>
      <c r="P40" s="76">
        <f t="shared" si="5"/>
        <v>0</v>
      </c>
      <c r="Q40" s="76">
        <f t="shared" si="10"/>
        <v>245.80875000000003</v>
      </c>
      <c r="R40" s="76">
        <f t="shared" si="11"/>
        <v>0</v>
      </c>
      <c r="S40" s="76">
        <f t="shared" si="11"/>
        <v>0.39913500000000002</v>
      </c>
      <c r="T40" s="76">
        <f t="shared" si="11"/>
        <v>0</v>
      </c>
      <c r="U40" s="76">
        <f t="shared" si="11"/>
        <v>0</v>
      </c>
      <c r="AB40" s="58"/>
      <c r="AC40" s="58"/>
      <c r="AD40" s="58"/>
      <c r="AE40" s="58"/>
      <c r="AF40" s="58"/>
      <c r="AG40" s="58"/>
      <c r="AH40" s="58"/>
      <c r="AI40" s="58"/>
    </row>
    <row r="41" spans="1:35" s="71" customFormat="1" ht="13" x14ac:dyDescent="0.35">
      <c r="A41" s="13" t="str">
        <f>M8</f>
        <v>16 ACRES</v>
      </c>
      <c r="B41" s="15">
        <v>250</v>
      </c>
      <c r="C41" s="76">
        <f t="shared" si="6"/>
        <v>228.77249999999998</v>
      </c>
      <c r="D41" s="76">
        <f t="shared" si="7"/>
        <v>36.8741032</v>
      </c>
      <c r="E41" s="76">
        <f t="shared" si="8"/>
        <v>5.3374571250000002</v>
      </c>
      <c r="F41" s="76">
        <f t="shared" si="9"/>
        <v>9.8457843</v>
      </c>
      <c r="G41" s="76">
        <f t="shared" si="5"/>
        <v>1.31098</v>
      </c>
      <c r="H41" s="76">
        <f t="shared" si="5"/>
        <v>1.2574375</v>
      </c>
      <c r="I41" s="76">
        <f t="shared" si="5"/>
        <v>3.2612249999999995E-2</v>
      </c>
      <c r="J41" s="76">
        <f t="shared" si="5"/>
        <v>4.2185E-3</v>
      </c>
      <c r="K41" s="76">
        <f t="shared" si="5"/>
        <v>5.0297499999999995E-3</v>
      </c>
      <c r="L41" s="76">
        <f t="shared" si="5"/>
        <v>0.36343999999999999</v>
      </c>
      <c r="M41" s="76">
        <f t="shared" si="5"/>
        <v>6.976750000000001E-2</v>
      </c>
      <c r="N41" s="76">
        <f t="shared" si="5"/>
        <v>712.27750000000003</v>
      </c>
      <c r="O41" s="76">
        <f t="shared" si="5"/>
        <v>47.376999999999995</v>
      </c>
      <c r="P41" s="76">
        <f t="shared" si="5"/>
        <v>0</v>
      </c>
      <c r="Q41" s="76">
        <f t="shared" si="10"/>
        <v>245.80875000000003</v>
      </c>
      <c r="R41" s="76">
        <f t="shared" si="11"/>
        <v>0</v>
      </c>
      <c r="S41" s="76">
        <f t="shared" si="11"/>
        <v>0.39913500000000002</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v>
      </c>
      <c r="C57" s="8" t="str">
        <f t="shared" ref="C57:U57" si="13">D8</f>
        <v>B</v>
      </c>
      <c r="D57" s="8" t="str">
        <f t="shared" si="13"/>
        <v>C</v>
      </c>
      <c r="E57" s="8" t="str">
        <f t="shared" si="13"/>
        <v>D</v>
      </c>
      <c r="F57" s="8" t="str">
        <f t="shared" si="13"/>
        <v>E</v>
      </c>
      <c r="G57" s="8" t="str">
        <f t="shared" si="13"/>
        <v>17 ACRES</v>
      </c>
      <c r="H57" s="8" t="str">
        <f t="shared" si="13"/>
        <v>TOP PENTWYN</v>
      </c>
      <c r="I57" s="8" t="str">
        <f t="shared" si="13"/>
        <v>BOTTOM PENTWYN</v>
      </c>
      <c r="J57" s="8" t="str">
        <f t="shared" si="13"/>
        <v>LODGE</v>
      </c>
      <c r="K57" s="8" t="str">
        <f t="shared" si="13"/>
        <v>PENTWYN CORNER</v>
      </c>
      <c r="L57" s="8" t="str">
        <f t="shared" si="13"/>
        <v>16 ACRES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0" t="s">
        <v>132</v>
      </c>
      <c r="B59" s="75">
        <f>VLOOKUP(C$14,Table24581113[],5,FALSE)</f>
        <v>6.2</v>
      </c>
      <c r="C59" s="75">
        <f>VLOOKUP(D$14,Table24581113[],5,FALSE)</f>
        <v>6.2</v>
      </c>
      <c r="D59" s="75">
        <f>VLOOKUP(E$14,Table24581113[],5,FALSE)</f>
        <v>6.2</v>
      </c>
      <c r="E59" s="75">
        <f>VLOOKUP(F$14,Table24581113[],5,FALSE)</f>
        <v>6.2</v>
      </c>
      <c r="F59" s="75">
        <f>VLOOKUP(G$14,Table24581113[],5,FALSE)</f>
        <v>6.2</v>
      </c>
      <c r="G59" s="75">
        <f>VLOOKUP(H$14,Table24581113[],5,FALSE)</f>
        <v>6.2</v>
      </c>
      <c r="H59" s="75">
        <f>VLOOKUP(I$14,Table24581113[],5,FALSE)</f>
        <v>6.2</v>
      </c>
      <c r="I59" s="75">
        <f>VLOOKUP(J$14,Table24581113[],5,FALSE)</f>
        <v>6.2</v>
      </c>
      <c r="J59" s="75">
        <f>VLOOKUP(K$14,Table24581113[],5,FALSE)</f>
        <v>6.2</v>
      </c>
      <c r="K59" s="75">
        <f>VLOOKUP(L$14,Table24581113[],5,FALSE)</f>
        <v>6.2</v>
      </c>
      <c r="L59" s="75">
        <f>VLOOKUP(M$14,Table24581113[],5,FALSE)</f>
        <v>6.2</v>
      </c>
      <c r="M59" s="75" t="e">
        <f>VLOOKUP(N$14,Table24581113[],5,FALSE)</f>
        <v>#N/A</v>
      </c>
      <c r="N59" s="75" t="e">
        <f>VLOOKUP(O$14,Table24581113[],5,FALSE)</f>
        <v>#N/A</v>
      </c>
      <c r="O59" s="75" t="e">
        <f>VLOOKUP(P$14,Table24581113[],5,FALSE)</f>
        <v>#N/A</v>
      </c>
      <c r="P59" s="75" t="e">
        <f>VLOOKUP(Q$14,Table24581113[],5,FALSE)</f>
        <v>#N/A</v>
      </c>
      <c r="Q59" s="75" t="e">
        <f>VLOOKUP(R$14,Table24581113[],5,FALSE)</f>
        <v>#N/A</v>
      </c>
      <c r="R59" s="75" t="e">
        <f>VLOOKUP(S$14,Table24581113[],5,FALSE)</f>
        <v>#N/A</v>
      </c>
      <c r="S59" s="75" t="e">
        <f>VLOOKUP(T$14,Table24581113[],5,FALSE)</f>
        <v>#N/A</v>
      </c>
      <c r="T59" s="75" t="e">
        <f>VLOOKUP(U$14,Table24581113[],5,FALSE)</f>
        <v>#N/A</v>
      </c>
      <c r="U59" s="75" t="e">
        <f>VLOOKUP(V$14,Table24581113[],5,FALSE)</f>
        <v>#N/A</v>
      </c>
    </row>
    <row r="60" spans="1:35" s="19" customFormat="1" ht="13" x14ac:dyDescent="0.3">
      <c r="A60" s="110" t="s">
        <v>4</v>
      </c>
      <c r="B60" s="75">
        <f>C10</f>
        <v>6.9</v>
      </c>
      <c r="C60" s="75">
        <f t="shared" ref="C60:U60" si="14">D10</f>
        <v>6.9</v>
      </c>
      <c r="D60" s="75">
        <f t="shared" si="14"/>
        <v>6.8</v>
      </c>
      <c r="E60" s="75">
        <f t="shared" si="14"/>
        <v>6.9</v>
      </c>
      <c r="F60" s="75">
        <f t="shared" si="14"/>
        <v>6.7</v>
      </c>
      <c r="G60" s="75">
        <f t="shared" si="14"/>
        <v>6.5</v>
      </c>
      <c r="H60" s="75">
        <f t="shared" si="14"/>
        <v>6.6</v>
      </c>
      <c r="I60" s="75">
        <f t="shared" si="14"/>
        <v>6.9</v>
      </c>
      <c r="J60" s="75">
        <f t="shared" si="14"/>
        <v>6.6</v>
      </c>
      <c r="K60" s="75">
        <f t="shared" si="14"/>
        <v>6.4</v>
      </c>
      <c r="L60" s="75">
        <f t="shared" si="14"/>
        <v>6.5</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-4.2000000000000011</v>
      </c>
      <c r="C64" s="76">
        <f t="shared" ref="C64:U64" si="17">(C59-C60)*C61</f>
        <v>-4.2000000000000011</v>
      </c>
      <c r="D64" s="76">
        <f t="shared" si="17"/>
        <v>-3.5999999999999979</v>
      </c>
      <c r="E64" s="76">
        <f t="shared" si="17"/>
        <v>-4.2000000000000011</v>
      </c>
      <c r="F64" s="76">
        <f t="shared" si="17"/>
        <v>-3</v>
      </c>
      <c r="G64" s="76">
        <f t="shared" si="17"/>
        <v>-1.7999999999999989</v>
      </c>
      <c r="H64" s="76">
        <f t="shared" si="17"/>
        <v>-2.3999999999999968</v>
      </c>
      <c r="I64" s="76">
        <f t="shared" si="17"/>
        <v>-4.2000000000000011</v>
      </c>
      <c r="J64" s="76">
        <f t="shared" si="17"/>
        <v>-2.3999999999999968</v>
      </c>
      <c r="K64" s="76">
        <f t="shared" si="17"/>
        <v>-1.2000000000000011</v>
      </c>
      <c r="L64" s="76">
        <f t="shared" si="17"/>
        <v>-1.7999999999999989</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4.2000000000000011</v>
      </c>
      <c r="C65" s="76">
        <f t="shared" ref="C65:U65" si="18">C63-C64</f>
        <v>4.2000000000000011</v>
      </c>
      <c r="D65" s="76">
        <f t="shared" si="18"/>
        <v>3.5999999999999979</v>
      </c>
      <c r="E65" s="76">
        <f t="shared" si="18"/>
        <v>4.2000000000000011</v>
      </c>
      <c r="F65" s="76">
        <f t="shared" si="18"/>
        <v>3</v>
      </c>
      <c r="G65" s="76">
        <f t="shared" si="18"/>
        <v>1.7999999999999989</v>
      </c>
      <c r="H65" s="76">
        <f t="shared" si="18"/>
        <v>2.3999999999999968</v>
      </c>
      <c r="I65" s="76">
        <f t="shared" si="18"/>
        <v>4.2000000000000011</v>
      </c>
      <c r="J65" s="76">
        <f t="shared" si="18"/>
        <v>2.3999999999999968</v>
      </c>
      <c r="K65" s="76">
        <f t="shared" si="18"/>
        <v>1.2000000000000011</v>
      </c>
      <c r="L65" s="76">
        <f t="shared" si="18"/>
        <v>1.7999999999999989</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K28" sqref="K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'DCWW Bryngwyn'!C1:D1</f>
        <v>PAN-021080</v>
      </c>
      <c r="D1" s="143"/>
      <c r="E1" s="92" t="s">
        <v>45</v>
      </c>
      <c r="F1" s="38">
        <f>'DCWW Bryngwyn'!F1</f>
        <v>42.51</v>
      </c>
      <c r="G1" s="125" t="s">
        <v>43</v>
      </c>
      <c r="H1" s="126"/>
      <c r="I1" s="117">
        <v>6.6</v>
      </c>
      <c r="J1" s="129" t="s">
        <v>153</v>
      </c>
      <c r="K1" s="129"/>
      <c r="L1" s="96">
        <v>355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'DCWW Bryngwyn'!C2:D2</f>
        <v>EPR/GP3792SK</v>
      </c>
      <c r="D2" s="145"/>
      <c r="E2" s="92" t="s">
        <v>109</v>
      </c>
      <c r="F2" s="118" t="s">
        <v>176</v>
      </c>
      <c r="G2" s="127" t="s">
        <v>110</v>
      </c>
      <c r="H2" s="128"/>
      <c r="I2" s="117"/>
      <c r="J2" s="129" t="s">
        <v>158</v>
      </c>
      <c r="K2" s="129"/>
      <c r="L2" s="96">
        <v>1.23</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'DCWW Bryngwyn'!C3:D3</f>
        <v>Byproduct Recovery LIMITED</v>
      </c>
      <c r="D3" s="145"/>
      <c r="E3" s="92" t="s">
        <v>108</v>
      </c>
      <c r="F3" s="30" t="s">
        <v>78</v>
      </c>
      <c r="G3" s="129" t="s">
        <v>159</v>
      </c>
      <c r="H3" s="129"/>
      <c r="I3" s="117"/>
      <c r="J3" s="125" t="s">
        <v>154</v>
      </c>
      <c r="K3" s="126"/>
      <c r="L3" s="96">
        <f>(L1/(L2*10000))*100</f>
        <v>2.8861788617886179</v>
      </c>
      <c r="AB3" s="29" t="s">
        <v>57</v>
      </c>
      <c r="AC3" s="17"/>
      <c r="AD3" s="29" t="s">
        <v>71</v>
      </c>
      <c r="AE3" s="17"/>
      <c r="AF3" s="17"/>
      <c r="AG3" s="43" t="s">
        <v>77</v>
      </c>
      <c r="AH3" s="18"/>
      <c r="AI3" s="47" t="s">
        <v>113</v>
      </c>
      <c r="AJ3" s="48">
        <v>1.7</v>
      </c>
      <c r="AK3" s="49">
        <v>6</v>
      </c>
      <c r="AL3" s="50">
        <v>1</v>
      </c>
      <c r="AM3" s="11">
        <v>6.2</v>
      </c>
      <c r="AN3" s="11" t="s">
        <v>112</v>
      </c>
    </row>
    <row r="4" spans="1:41" ht="25" x14ac:dyDescent="0.25">
      <c r="A4" s="129" t="s">
        <v>0</v>
      </c>
      <c r="B4" s="129"/>
      <c r="C4" s="142" t="str">
        <f>'DCWW Bryngwyn'!C4:D4</f>
        <v>Pentwyn Farm, Brecon, Powys, LD3 0SW</v>
      </c>
      <c r="D4" s="143"/>
      <c r="E4" s="93" t="s">
        <v>1</v>
      </c>
      <c r="F4" s="120" t="s">
        <v>177</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'DCWW Bryngwyn'!C5:D5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t="str">
        <f>'DCWW Bryngwyn'!C8</f>
        <v>A</v>
      </c>
      <c r="D8" s="59" t="str">
        <f>'DCWW Bryngwyn'!D8</f>
        <v>B</v>
      </c>
      <c r="E8" s="59" t="str">
        <f>'DCWW Bryngwyn'!E8</f>
        <v>C</v>
      </c>
      <c r="F8" s="59" t="str">
        <f>'DCWW Bryngwyn'!F8</f>
        <v>D</v>
      </c>
      <c r="G8" s="59" t="str">
        <f>'DCWW Bryngwyn'!G8</f>
        <v>E</v>
      </c>
      <c r="H8" s="59" t="str">
        <f>'DCWW Bryngwyn'!H8</f>
        <v>17 ACRES</v>
      </c>
      <c r="I8" s="59" t="str">
        <f>'DCWW Bryngwyn'!I8</f>
        <v>TOP PENTWYN</v>
      </c>
      <c r="J8" s="59" t="str">
        <f>'DCWW Bryngwyn'!J8</f>
        <v>BOTTOM PENTWYN</v>
      </c>
      <c r="K8" s="59" t="str">
        <f>'DCWW Bryngwyn'!K8</f>
        <v>LODGE</v>
      </c>
      <c r="L8" s="59" t="str">
        <f>'DCWW Bryngwyn'!L8</f>
        <v>PENTWYN CORNER</v>
      </c>
      <c r="M8" s="59" t="str">
        <f>'DCWW Bryngwyn'!M8</f>
        <v>16 ACRES</v>
      </c>
      <c r="N8" s="59">
        <f>'DCWW Bryngwyn'!N8</f>
        <v>0</v>
      </c>
      <c r="O8" s="59">
        <f>'DCWW Bryngwyn'!O8</f>
        <v>0</v>
      </c>
      <c r="P8" s="59">
        <f>'DCWW Bryngwyn'!P8</f>
        <v>0</v>
      </c>
      <c r="Q8" s="59">
        <f>'DCWW Bryngwyn'!Q8</f>
        <v>0</v>
      </c>
      <c r="R8" s="59">
        <f>'DCWW Bryngwyn'!R8</f>
        <v>0</v>
      </c>
      <c r="S8" s="59">
        <f>'DCWW Bryngwyn'!S8</f>
        <v>0</v>
      </c>
      <c r="T8" s="59">
        <f>'DCWW Bryngwyn'!T8</f>
        <v>0</v>
      </c>
      <c r="U8" s="59">
        <f>'DCWW Bryngwyn'!U8</f>
        <v>0</v>
      </c>
      <c r="V8" s="59">
        <f>'DCWW 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'DCWW Bryngwyn'!C9</f>
        <v>Moderate</v>
      </c>
      <c r="D9" s="59" t="str">
        <f>'DCWW Bryngwyn'!D9</f>
        <v>Moderate</v>
      </c>
      <c r="E9" s="59" t="str">
        <f>'DCWW Bryngwyn'!E9</f>
        <v>Moderate</v>
      </c>
      <c r="F9" s="59" t="str">
        <f>'DCWW Bryngwyn'!F9</f>
        <v>Moderate</v>
      </c>
      <c r="G9" s="59" t="str">
        <f>'DCWW Bryngwyn'!G9</f>
        <v>Moderate</v>
      </c>
      <c r="H9" s="59" t="str">
        <f>'DCWW Bryngwyn'!H9</f>
        <v>Moderate</v>
      </c>
      <c r="I9" s="59" t="str">
        <f>'DCWW Bryngwyn'!I9</f>
        <v>Moderate</v>
      </c>
      <c r="J9" s="59" t="str">
        <f>'DCWW Bryngwyn'!J9</f>
        <v>Moderate</v>
      </c>
      <c r="K9" s="59" t="str">
        <f>'DCWW Bryngwyn'!K9</f>
        <v>Moderate</v>
      </c>
      <c r="L9" s="59" t="str">
        <f>'DCWW Bryngwyn'!L9</f>
        <v>Moderate</v>
      </c>
      <c r="M9" s="59" t="str">
        <f>'DCWW Bryngwyn'!M9</f>
        <v>Moderate</v>
      </c>
      <c r="N9" s="59">
        <f>'DCWW Bryngwyn'!N9</f>
        <v>0</v>
      </c>
      <c r="O9" s="59">
        <f>'DCWW Bryngwyn'!O9</f>
        <v>0</v>
      </c>
      <c r="P9" s="59">
        <f>'DCWW Bryngwyn'!P9</f>
        <v>0</v>
      </c>
      <c r="Q9" s="59">
        <f>'DCWW Bryngwyn'!Q9</f>
        <v>0</v>
      </c>
      <c r="R9" s="59">
        <f>'DCWW Bryngwyn'!R9</f>
        <v>0</v>
      </c>
      <c r="S9" s="59">
        <f>'DCWW Bryngwyn'!S9</f>
        <v>0</v>
      </c>
      <c r="T9" s="59">
        <f>'DCWW Bryngwyn'!T9</f>
        <v>0</v>
      </c>
      <c r="U9" s="59">
        <f>'DCWW Bryngwyn'!U9</f>
        <v>0</v>
      </c>
      <c r="V9" s="59">
        <f>'DCWW 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'DCWW Bryngwyn'!C10</f>
        <v>6.9</v>
      </c>
      <c r="D10" s="59">
        <f>'DCWW Bryngwyn'!D10</f>
        <v>6.9</v>
      </c>
      <c r="E10" s="59">
        <f>'DCWW Bryngwyn'!E10</f>
        <v>6.8</v>
      </c>
      <c r="F10" s="59">
        <f>'DCWW Bryngwyn'!F10</f>
        <v>6.9</v>
      </c>
      <c r="G10" s="59">
        <f>'DCWW Bryngwyn'!G10</f>
        <v>6.7</v>
      </c>
      <c r="H10" s="59">
        <f>'DCWW Bryngwyn'!H10</f>
        <v>6.5</v>
      </c>
      <c r="I10" s="59">
        <f>'DCWW Bryngwyn'!I10</f>
        <v>6.6</v>
      </c>
      <c r="J10" s="59">
        <f>'DCWW Bryngwyn'!J10</f>
        <v>6.9</v>
      </c>
      <c r="K10" s="59">
        <f>'DCWW Bryngwyn'!K10</f>
        <v>6.6</v>
      </c>
      <c r="L10" s="59">
        <f>'DCWW Bryngwyn'!L10</f>
        <v>6.4</v>
      </c>
      <c r="M10" s="59">
        <f>'DCWW Bryngwyn'!M10</f>
        <v>6.5</v>
      </c>
      <c r="N10" s="59">
        <f>'DCWW Bryngwyn'!N10</f>
        <v>0</v>
      </c>
      <c r="O10" s="59">
        <f>'DCWW Bryngwyn'!O10</f>
        <v>0</v>
      </c>
      <c r="P10" s="59">
        <f>'DCWW Bryngwyn'!P10</f>
        <v>0</v>
      </c>
      <c r="Q10" s="59">
        <f>'DCWW Bryngwyn'!Q10</f>
        <v>0</v>
      </c>
      <c r="R10" s="59">
        <f>'DCWW Bryngwyn'!R10</f>
        <v>0</v>
      </c>
      <c r="S10" s="59">
        <f>'DCWW Bryngwyn'!S10</f>
        <v>0</v>
      </c>
      <c r="T10" s="59">
        <f>'DCWW Bryngwyn'!T10</f>
        <v>0</v>
      </c>
      <c r="U10" s="59">
        <f>'DCWW Bryngwyn'!U10</f>
        <v>0</v>
      </c>
      <c r="V10" s="59">
        <f>'DCWW 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'DCWW Bryngwyn'!C11</f>
        <v>2</v>
      </c>
      <c r="D11" s="59">
        <f>'DCWW Bryngwyn'!D11</f>
        <v>2</v>
      </c>
      <c r="E11" s="59">
        <f>'DCWW Bryngwyn'!E11</f>
        <v>2</v>
      </c>
      <c r="F11" s="59">
        <f>'DCWW Bryngwyn'!F11</f>
        <v>2</v>
      </c>
      <c r="G11" s="59">
        <f>'DCWW Bryngwyn'!G11</f>
        <v>2</v>
      </c>
      <c r="H11" s="59">
        <f>'DCWW Bryngwyn'!H11</f>
        <v>3</v>
      </c>
      <c r="I11" s="59">
        <f>'DCWW Bryngwyn'!I11</f>
        <v>2</v>
      </c>
      <c r="J11" s="59">
        <f>'DCWW Bryngwyn'!J11</f>
        <v>2</v>
      </c>
      <c r="K11" s="59">
        <f>'DCWW Bryngwyn'!K11</f>
        <v>3</v>
      </c>
      <c r="L11" s="59">
        <f>'DCWW Bryngwyn'!L11</f>
        <v>3</v>
      </c>
      <c r="M11" s="59">
        <f>'DCWW Bryngwyn'!M11</f>
        <v>3</v>
      </c>
      <c r="N11" s="59">
        <f>'DCWW Bryngwyn'!N11</f>
        <v>0</v>
      </c>
      <c r="O11" s="59">
        <f>'DCWW Bryngwyn'!O11</f>
        <v>0</v>
      </c>
      <c r="P11" s="59">
        <f>'DCWW Bryngwyn'!P11</f>
        <v>0</v>
      </c>
      <c r="Q11" s="59">
        <f>'DCWW Bryngwyn'!Q11</f>
        <v>0</v>
      </c>
      <c r="R11" s="59">
        <f>'DCWW Bryngwyn'!R11</f>
        <v>0</v>
      </c>
      <c r="S11" s="59">
        <f>'DCWW Bryngwyn'!S11</f>
        <v>0</v>
      </c>
      <c r="T11" s="59">
        <f>'DCWW Bryngwyn'!T11</f>
        <v>0</v>
      </c>
      <c r="U11" s="59">
        <f>'DCWW Bryngwyn'!U11</f>
        <v>0</v>
      </c>
      <c r="V11" s="59">
        <f>'DCWW 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'DCWW Bryngwyn'!C12</f>
        <v>2</v>
      </c>
      <c r="D12" s="59">
        <f>'DCWW Bryngwyn'!D12</f>
        <v>2</v>
      </c>
      <c r="E12" s="59">
        <f>'DCWW Bryngwyn'!E12</f>
        <v>2</v>
      </c>
      <c r="F12" s="59">
        <f>'DCWW Bryngwyn'!F12</f>
        <v>2</v>
      </c>
      <c r="G12" s="59">
        <f>'DCWW Bryngwyn'!G12</f>
        <v>2</v>
      </c>
      <c r="H12" s="59">
        <f>'DCWW Bryngwyn'!H12</f>
        <v>2</v>
      </c>
      <c r="I12" s="59">
        <f>'DCWW Bryngwyn'!I12</f>
        <v>2</v>
      </c>
      <c r="J12" s="59">
        <f>'DCWW Bryngwyn'!J12</f>
        <v>2</v>
      </c>
      <c r="K12" s="59">
        <f>'DCWW Bryngwyn'!K12</f>
        <v>2</v>
      </c>
      <c r="L12" s="59">
        <f>'DCWW Bryngwyn'!L12</f>
        <v>3</v>
      </c>
      <c r="M12" s="59">
        <f>'DCWW Bryngwyn'!M12</f>
        <v>2</v>
      </c>
      <c r="N12" s="59">
        <f>'DCWW Bryngwyn'!N12</f>
        <v>0</v>
      </c>
      <c r="O12" s="59">
        <f>'DCWW Bryngwyn'!O12</f>
        <v>0</v>
      </c>
      <c r="P12" s="59">
        <f>'DCWW Bryngwyn'!P12</f>
        <v>0</v>
      </c>
      <c r="Q12" s="59">
        <f>'DCWW Bryngwyn'!Q12</f>
        <v>0</v>
      </c>
      <c r="R12" s="59">
        <f>'DCWW Bryngwyn'!R12</f>
        <v>0</v>
      </c>
      <c r="S12" s="59">
        <f>'DCWW Bryngwyn'!S12</f>
        <v>0</v>
      </c>
      <c r="T12" s="59">
        <f>'DCWW Bryngwyn'!T12</f>
        <v>0</v>
      </c>
      <c r="U12" s="59">
        <f>'DCWW Bryngwyn'!U12</f>
        <v>0</v>
      </c>
      <c r="V12" s="59">
        <f>'DCWW 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'DCWW Bryngwyn'!C13</f>
        <v>1</v>
      </c>
      <c r="D13" s="59">
        <f>'DCWW Bryngwyn'!D13</f>
        <v>1</v>
      </c>
      <c r="E13" s="59">
        <f>'DCWW Bryngwyn'!E13</f>
        <v>1</v>
      </c>
      <c r="F13" s="59">
        <f>'DCWW Bryngwyn'!F13</f>
        <v>1</v>
      </c>
      <c r="G13" s="59">
        <f>'DCWW Bryngwyn'!G13</f>
        <v>1</v>
      </c>
      <c r="H13" s="59">
        <f>'DCWW Bryngwyn'!H13</f>
        <v>2</v>
      </c>
      <c r="I13" s="59">
        <f>'DCWW Bryngwyn'!I13</f>
        <v>2</v>
      </c>
      <c r="J13" s="59">
        <f>'DCWW Bryngwyn'!J13</f>
        <v>2</v>
      </c>
      <c r="K13" s="59">
        <f>'DCWW Bryngwyn'!K13</f>
        <v>2</v>
      </c>
      <c r="L13" s="59">
        <f>'DCWW Bryngwyn'!L13</f>
        <v>3</v>
      </c>
      <c r="M13" s="59">
        <f>'DCWW Bryngwyn'!M13</f>
        <v>2</v>
      </c>
      <c r="N13" s="59">
        <f>'DCWW Bryngwyn'!N13</f>
        <v>0</v>
      </c>
      <c r="O13" s="59">
        <f>'DCWW Bryngwyn'!O13</f>
        <v>0</v>
      </c>
      <c r="P13" s="59">
        <f>'DCWW Bryngwyn'!P13</f>
        <v>0</v>
      </c>
      <c r="Q13" s="59">
        <f>'DCWW Bryngwyn'!Q13</f>
        <v>0</v>
      </c>
      <c r="R13" s="59">
        <f>'DCWW Bryngwyn'!R13</f>
        <v>0</v>
      </c>
      <c r="S13" s="59">
        <f>'DCWW Bryngwyn'!S13</f>
        <v>0</v>
      </c>
      <c r="T13" s="59">
        <f>'DCWW Bryngwyn'!T13</f>
        <v>0</v>
      </c>
      <c r="U13" s="59">
        <f>'DCWW Bryngwyn'!U13</f>
        <v>0</v>
      </c>
      <c r="V13" s="59">
        <f>'DCWW 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'DCWW Bryngwyn'!C14</f>
        <v xml:space="preserve">Grass Silage (25% DM) </v>
      </c>
      <c r="D14" s="101" t="str">
        <f>'DCWW Bryngwyn'!D14</f>
        <v xml:space="preserve">Grass Silage (25% DM) </v>
      </c>
      <c r="E14" s="101" t="str">
        <f>'DCWW Bryngwyn'!E14</f>
        <v xml:space="preserve">Grass Silage (25% DM) </v>
      </c>
      <c r="F14" s="101" t="str">
        <f>'DCWW Bryngwyn'!F14</f>
        <v xml:space="preserve">Grass Silage (25% DM) </v>
      </c>
      <c r="G14" s="101" t="str">
        <f>'DCWW Bryngwyn'!G14</f>
        <v xml:space="preserve">Grass Silage (25% DM) </v>
      </c>
      <c r="H14" s="101" t="str">
        <f>'DCWW Bryngwyn'!H14</f>
        <v xml:space="preserve">Grass Silage (25% DM) </v>
      </c>
      <c r="I14" s="101" t="str">
        <f>'DCWW Bryngwyn'!I14</f>
        <v xml:space="preserve">Grass Silage (25% DM) </v>
      </c>
      <c r="J14" s="101" t="str">
        <f>'DCWW Bryngwyn'!J14</f>
        <v xml:space="preserve">Grass Silage (25% DM) </v>
      </c>
      <c r="K14" s="101" t="str">
        <f>'DCWW Bryngwyn'!K14</f>
        <v xml:space="preserve">Grass Silage (25% DM) </v>
      </c>
      <c r="L14" s="101" t="str">
        <f>'DCWW Bryngwyn'!L14</f>
        <v xml:space="preserve">Grass Silage (25% DM) </v>
      </c>
      <c r="M14" s="101" t="str">
        <f>'DCWW Bryngwyn'!M14</f>
        <v xml:space="preserve">Grass Silage (25% DM) </v>
      </c>
      <c r="N14" s="101">
        <f>'DCWW Bryngwyn'!N14</f>
        <v>0</v>
      </c>
      <c r="O14" s="101">
        <f>'DCWW Bryngwyn'!O14</f>
        <v>0</v>
      </c>
      <c r="P14" s="101">
        <f>'DCWW Bryngwyn'!P14</f>
        <v>0</v>
      </c>
      <c r="Q14" s="101">
        <f>'DCWW Bryngwyn'!Q14</f>
        <v>0</v>
      </c>
      <c r="R14" s="101">
        <f>'DCWW Bryngwyn'!R14</f>
        <v>0</v>
      </c>
      <c r="S14" s="101">
        <f>'DCWW Bryngwyn'!S14</f>
        <v>0</v>
      </c>
      <c r="T14" s="101">
        <f>'DCWW Bryngwyn'!T14</f>
        <v>0</v>
      </c>
      <c r="U14" s="101">
        <f>'DCWW Bryngwyn'!U14</f>
        <v>0</v>
      </c>
      <c r="V14" s="101">
        <f>'DCWW Bryngwyn'!V14</f>
        <v>0</v>
      </c>
      <c r="AD14" s="29" t="s">
        <v>138</v>
      </c>
      <c r="AE14" s="29">
        <v>6</v>
      </c>
      <c r="AI14" s="52" t="s">
        <v>119</v>
      </c>
      <c r="AJ14" s="53">
        <v>0.8</v>
      </c>
      <c r="AK14" s="54">
        <v>1.7</v>
      </c>
      <c r="AL14" s="11">
        <v>12</v>
      </c>
      <c r="AM14" s="11">
        <v>6.7</v>
      </c>
      <c r="AN14" s="11" t="s">
        <v>135</v>
      </c>
    </row>
    <row r="15" spans="1:41" ht="13" x14ac:dyDescent="0.25">
      <c r="A15" s="137" t="s">
        <v>9</v>
      </c>
      <c r="B15" s="137"/>
      <c r="C15" s="59">
        <f>'DCWW Bryngwyn'!C15</f>
        <v>38</v>
      </c>
      <c r="D15" s="59">
        <f>'DCWW Bryngwyn'!D15</f>
        <v>38</v>
      </c>
      <c r="E15" s="59">
        <f>'DCWW Bryngwyn'!E15</f>
        <v>38</v>
      </c>
      <c r="F15" s="59">
        <f>'DCWW Bryngwyn'!F15</f>
        <v>38</v>
      </c>
      <c r="G15" s="59">
        <f>'DCWW Bryngwyn'!G15</f>
        <v>38</v>
      </c>
      <c r="H15" s="59">
        <f>'DCWW Bryngwyn'!H15</f>
        <v>38</v>
      </c>
      <c r="I15" s="59">
        <f>'DCWW Bryngwyn'!I15</f>
        <v>38</v>
      </c>
      <c r="J15" s="59">
        <f>'DCWW Bryngwyn'!J15</f>
        <v>38</v>
      </c>
      <c r="K15" s="59">
        <f>'DCWW Bryngwyn'!K15</f>
        <v>38</v>
      </c>
      <c r="L15" s="59">
        <f>'DCWW Bryngwyn'!L15</f>
        <v>38</v>
      </c>
      <c r="M15" s="59">
        <f>'DCWW Bryngwyn'!M15</f>
        <v>38</v>
      </c>
      <c r="N15" s="59">
        <f>'DCWW Bryngwyn'!N15</f>
        <v>0</v>
      </c>
      <c r="O15" s="59">
        <f>'DCWW Bryngwyn'!O15</f>
        <v>0</v>
      </c>
      <c r="P15" s="59">
        <f>'DCWW Bryngwyn'!P15</f>
        <v>0</v>
      </c>
      <c r="Q15" s="59">
        <f>'DCWW Bryngwyn'!Q15</f>
        <v>0</v>
      </c>
      <c r="R15" s="59">
        <f>'DCWW Bryngwyn'!R15</f>
        <v>0</v>
      </c>
      <c r="S15" s="59">
        <f>'DCWW Bryngwyn'!S15</f>
        <v>0</v>
      </c>
      <c r="T15" s="59">
        <f>'DCWW Bryngwyn'!T15</f>
        <v>0</v>
      </c>
      <c r="U15" s="59">
        <f>'DCWW Bryngwyn'!U15</f>
        <v>0</v>
      </c>
      <c r="V15" s="59">
        <f>'DCWW 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'DCWW Bryngwyn'!C16</f>
        <v>Medium/Clay</v>
      </c>
      <c r="D16" s="102" t="str">
        <f>'DCWW Bryngwyn'!D16</f>
        <v>Medium/Clay</v>
      </c>
      <c r="E16" s="102" t="str">
        <f>'DCWW Bryngwyn'!E16</f>
        <v>Medium/Clay</v>
      </c>
      <c r="F16" s="102" t="str">
        <f>'DCWW Bryngwyn'!F16</f>
        <v>Medium/Clay</v>
      </c>
      <c r="G16" s="102" t="str">
        <f>'DCWW Bryngwyn'!G16</f>
        <v>Medium/Clay</v>
      </c>
      <c r="H16" s="102" t="str">
        <f>'DCWW Bryngwyn'!H16</f>
        <v>Medium/Clay</v>
      </c>
      <c r="I16" s="102" t="str">
        <f>'DCWW Bryngwyn'!I16</f>
        <v>Medium/Clay</v>
      </c>
      <c r="J16" s="102" t="str">
        <f>'DCWW Bryngwyn'!J16</f>
        <v>Medium/Clay</v>
      </c>
      <c r="K16" s="102" t="str">
        <f>'DCWW Bryngwyn'!K16</f>
        <v>Medium/Clay</v>
      </c>
      <c r="L16" s="102" t="str">
        <f>'DCWW Bryngwyn'!L16</f>
        <v>Medium/Clay</v>
      </c>
      <c r="M16" s="102" t="str">
        <f>'DCWW Bryngwyn'!M16</f>
        <v>Medium/Clay</v>
      </c>
      <c r="N16" s="102">
        <f>'DCWW Bryngwyn'!N16</f>
        <v>0</v>
      </c>
      <c r="O16" s="102">
        <f>'DCWW Bryngwyn'!O16</f>
        <v>0</v>
      </c>
      <c r="P16" s="102">
        <f>'DCWW Bryngwyn'!P16</f>
        <v>0</v>
      </c>
      <c r="Q16" s="102">
        <f>'DCWW Bryngwyn'!Q16</f>
        <v>0</v>
      </c>
      <c r="R16" s="102">
        <f>'DCWW Bryngwyn'!R16</f>
        <v>0</v>
      </c>
      <c r="S16" s="102">
        <f>'DCWW Bryngwyn'!S16</f>
        <v>0</v>
      </c>
      <c r="T16" s="102">
        <f>'DCWW Bryngwyn'!T16</f>
        <v>0</v>
      </c>
      <c r="U16" s="102">
        <f>'DCWW Bryngwyn'!U16</f>
        <v>0</v>
      </c>
      <c r="V16" s="102">
        <f>'DCWW 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34.622737499999999</v>
      </c>
      <c r="D18" s="16">
        <f>$D32</f>
        <v>34.622737499999999</v>
      </c>
      <c r="E18" s="16">
        <f>$D33</f>
        <v>34.622737499999999</v>
      </c>
      <c r="F18" s="16">
        <f>$D34</f>
        <v>34.622737499999999</v>
      </c>
      <c r="G18" s="16">
        <f>$D35</f>
        <v>34.622737499999999</v>
      </c>
      <c r="H18" s="16">
        <f>$D36</f>
        <v>34.622737499999999</v>
      </c>
      <c r="I18" s="16">
        <f>$D37</f>
        <v>34.622737499999999</v>
      </c>
      <c r="J18" s="16">
        <f>$D38</f>
        <v>34.622737499999999</v>
      </c>
      <c r="K18" s="16">
        <f>$D39</f>
        <v>34.622737499999999</v>
      </c>
      <c r="L18" s="16">
        <f>$D40</f>
        <v>34.622737499999999</v>
      </c>
      <c r="M18" s="16">
        <f>$D41</f>
        <v>34.622737499999999</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-29.977262499999995</v>
      </c>
      <c r="D19" s="16">
        <f t="shared" ref="D19:V19" si="1">D18-D17</f>
        <v>-29.977262499999995</v>
      </c>
      <c r="E19" s="16">
        <f t="shared" si="1"/>
        <v>-29.977262499999995</v>
      </c>
      <c r="F19" s="16">
        <f t="shared" si="1"/>
        <v>-29.977262499999995</v>
      </c>
      <c r="G19" s="16">
        <f t="shared" si="1"/>
        <v>-29.977262499999995</v>
      </c>
      <c r="H19" s="16">
        <f t="shared" si="1"/>
        <v>-29.977262499999995</v>
      </c>
      <c r="I19" s="16">
        <f t="shared" si="1"/>
        <v>-29.977262499999995</v>
      </c>
      <c r="J19" s="16">
        <f t="shared" si="1"/>
        <v>-29.977262499999995</v>
      </c>
      <c r="K19" s="16">
        <f t="shared" si="1"/>
        <v>-29.977262499999995</v>
      </c>
      <c r="L19" s="16">
        <f t="shared" si="1"/>
        <v>-29.977262499999995</v>
      </c>
      <c r="M19" s="16">
        <f t="shared" si="1"/>
        <v>-29.977262499999995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9.5948125000000015</v>
      </c>
      <c r="D22" s="16">
        <f>$E32</f>
        <v>9.5948125000000015</v>
      </c>
      <c r="E22" s="16">
        <f>$E33</f>
        <v>9.5948125000000015</v>
      </c>
      <c r="F22" s="16">
        <f>$E34</f>
        <v>9.5948125000000015</v>
      </c>
      <c r="G22" s="16">
        <f>$E35</f>
        <v>9.5948125000000015</v>
      </c>
      <c r="H22" s="16">
        <f>$E36</f>
        <v>9.5948125000000015</v>
      </c>
      <c r="I22" s="16">
        <f>$E37</f>
        <v>9.5948125000000015</v>
      </c>
      <c r="J22" s="16">
        <f>$E38</f>
        <v>9.5948125000000015</v>
      </c>
      <c r="K22" s="16">
        <f>$E39</f>
        <v>9.5948125000000015</v>
      </c>
      <c r="L22" s="16">
        <f>$E40</f>
        <v>9.5948125000000015</v>
      </c>
      <c r="M22" s="16">
        <f>$E41</f>
        <v>9.5948125000000015</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-218.40518750000001</v>
      </c>
      <c r="D23" s="16">
        <f t="shared" ref="D23:V23" si="3">D22-D21</f>
        <v>-218.40518750000001</v>
      </c>
      <c r="E23" s="16">
        <f t="shared" si="3"/>
        <v>-218.40518750000001</v>
      </c>
      <c r="F23" s="16">
        <f t="shared" si="3"/>
        <v>-218.40518750000001</v>
      </c>
      <c r="G23" s="16">
        <f t="shared" si="3"/>
        <v>-218.40518750000001</v>
      </c>
      <c r="H23" s="16">
        <f t="shared" si="3"/>
        <v>-218.40518750000001</v>
      </c>
      <c r="I23" s="16">
        <f t="shared" si="3"/>
        <v>-218.40518750000001</v>
      </c>
      <c r="J23" s="16">
        <f t="shared" si="3"/>
        <v>-218.40518750000001</v>
      </c>
      <c r="K23" s="16">
        <f t="shared" si="3"/>
        <v>-218.40518750000001</v>
      </c>
      <c r="L23" s="16">
        <f t="shared" si="3"/>
        <v>-218.40518750000001</v>
      </c>
      <c r="M23" s="16">
        <f t="shared" si="3"/>
        <v>-218.40518750000001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3.25</v>
      </c>
      <c r="C28" s="15">
        <v>1.23</v>
      </c>
      <c r="D28" s="15">
        <v>0.186</v>
      </c>
      <c r="E28" s="15">
        <v>9.8000000000000004E-2</v>
      </c>
      <c r="F28" s="15">
        <v>1310</v>
      </c>
      <c r="G28" s="15">
        <v>33.4</v>
      </c>
      <c r="H28" s="15">
        <v>64.5</v>
      </c>
      <c r="I28" s="15">
        <v>3.97</v>
      </c>
      <c r="J28" s="15">
        <v>0.57999999999999996</v>
      </c>
      <c r="K28" s="15"/>
      <c r="L28" s="15"/>
      <c r="M28" s="15"/>
      <c r="N28" s="15"/>
      <c r="O28" s="15"/>
      <c r="P28" s="15"/>
      <c r="Q28" s="15"/>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v>
      </c>
      <c r="B31" s="15">
        <v>250</v>
      </c>
      <c r="C31" s="76">
        <f>IF(C$27="%w/w SAR",((C$28*10)*$B31),IF(C$27="%w/w DM",(((C$28*10)*($B$28/100))*$B31),IF(C$27="kg/t SAR",(C$28*$B31),IF(C$27="kg/t DM",((C$28*($B$28/100))*$B31),IF(C$27="mg/kg SAR",((C$28*0.001)*$B31),IF(C$27="mg/kg DM",(((C$28*0.001)*($B$28/100))*$B31),0))))))</f>
        <v>99.937500000000014</v>
      </c>
      <c r="D31" s="76">
        <f>(IF(D$27="%w/w SAR",((D$28*10)*$B31),IF(D$27="%w/w DM",(((D$28*10)*($B$28/100))*$B31),IF(D$27="kg/t SAR",(D$28*$B31),IF(D$27="kg/t DM",((D$28*($B$28/100))*$B31),IF(D$27="mg/kg SAR",((D$28*0.001)*$B31),IF(D$27="mg/kg DM",(((D$28*0.001)*($B$28/100))*$B31),"0")))))))*2.291</f>
        <v>34.622737499999999</v>
      </c>
      <c r="E31" s="76">
        <f>(IF(E$27="%w/w SAR",((E$28*10)*$B31),IF(E$27="%w/w DM",(((E$28*10)*($B$28/100))*$B31),IF(E$27="kg/t SAR",(E$28*$B31),IF(E$27="kg/t DM",((E$28*($B$28/100))*$B31),IF(E$27="mg/kg SAR",((E$28*0.001)*$B31),IF(E$27="mg/kg DM",(((E$28*0.001)*($B$28/100))*$B31),"0")))))))*1.205</f>
        <v>9.5948125000000015</v>
      </c>
      <c r="F31" s="76">
        <f>(IF(F$27="%w/w SAR",((F$28*10)*$B31),IF(F$27="%w/w DM",(((F$28*10)*($B$28/100))*$B31),IF(F$27="kg/t SAR",(F$28*$B31),IF(F$27="kg/t DM",((F$28*($B$28/100))*$B31),IF(F$27="mg/kg SAR",((F$28*0.001)*$B31),IF(F$27="mg/kg DM",(((F$28*0.001)*($B$28/100))*$B31),"0")))))))*1.658</f>
        <v>17.647337499999999</v>
      </c>
      <c r="G31" s="76">
        <f t="shared" ref="G31:P46" si="5">IF(G$27="%w/w SAR",((G$28*10)*$B31),IF(G$27="%w/w DM",(((G$28*10)*($B$28/100))*$B31),IF(G$27="kg/t SAR",(G$28*$B31),IF(G$27="kg/t DM",((G$28*($B$28/100))*$B31),IF(G$27="mg/kg SAR",((G$28*0.001)*$B31),IF(G$27="mg/kg DM",(((G$28*0.001)*($B$28/100))*$B31),0))))))</f>
        <v>0.27137500000000003</v>
      </c>
      <c r="H31" s="76">
        <f t="shared" si="5"/>
        <v>0.52406249999999999</v>
      </c>
      <c r="I31" s="76">
        <f t="shared" si="5"/>
        <v>3.225625E-2</v>
      </c>
      <c r="J31" s="76">
        <f t="shared" si="5"/>
        <v>4.7125000000000005E-3</v>
      </c>
      <c r="K31" s="76">
        <f t="shared" si="5"/>
        <v>0</v>
      </c>
      <c r="L31" s="76">
        <f t="shared" si="5"/>
        <v>0</v>
      </c>
      <c r="M31" s="76">
        <f t="shared" si="5"/>
        <v>0</v>
      </c>
      <c r="N31" s="76">
        <f t="shared" si="5"/>
        <v>0</v>
      </c>
      <c r="O31" s="76">
        <f t="shared" si="5"/>
        <v>0</v>
      </c>
      <c r="P31" s="76">
        <f t="shared" si="5"/>
        <v>0</v>
      </c>
      <c r="Q31" s="76">
        <f>(IF(Q$27="%w/w SAR",((Q$28*10)*$B31),IF(Q$27="%w/w DM",(((Q$28*10)*($B$28/100))*$B31),IF(Q$27="kg/t SAR",(Q$28*$B31),IF(Q$27="kg/t DM",((Q$28*($B$28/100))*$B31),IF(Q$27="mg/kg SAR",((Q$28*0.001)*$B31),IF(Q$27="mg/kg DM",(((Q$28*0.001)*($B$28/100))*$B31),0)))))))*2.5</f>
        <v>0</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B</v>
      </c>
      <c r="B32" s="15">
        <v>250</v>
      </c>
      <c r="C32" s="76">
        <f t="shared" ref="C32:C50" si="6">IF(C$27="%w/w SAR",((C$28*10)*$B32),IF(C$27="%w/w DM",(((C$28*10)*($B$28/100))*$B32),IF(C$27="kg/t SAR",(C$28*$B32),IF(C$27="kg/t DM",((C$28*($B$28/100))*$B32),IF(C$27="mg/kg SAR",((C$28*0.001)*$B32),IF(C$27="mg/kg DM",(((C$28*0.001)*($B$28/100))*$B32),0))))))</f>
        <v>99.937500000000014</v>
      </c>
      <c r="D32" s="76">
        <f t="shared" ref="D32:D50" si="7">(IF(D$27="%w/w SAR",((D$28*10)*$B32),IF(D$27="%w/w DM",(((D$28*10)*($B$28/100))*$B32),IF(D$27="kg/t SAR",(D$28*$B32),IF(D$27="kg/t DM",((D$28*($B$28/100))*$B32),IF(D$27="mg/kg SAR",((D$28*0.001)*$B32),IF(D$27="mg/kg DM",(((D$28*0.001)*($B$28/100))*$B32),"0")))))))*2.291</f>
        <v>34.622737499999999</v>
      </c>
      <c r="E32" s="76">
        <f t="shared" ref="E32:E50" si="8">(IF(E$27="%w/w SAR",((E$28*10)*$B32),IF(E$27="%w/w DM",(((E$28*10)*($B$28/100))*$B32),IF(E$27="kg/t SAR",(E$28*$B32),IF(E$27="kg/t DM",((E$28*($B$28/100))*$B32),IF(E$27="mg/kg SAR",((E$28*0.001)*$B32),IF(E$27="mg/kg DM",(((E$28*0.001)*($B$28/100))*$B32),"0")))))))*1.205</f>
        <v>9.5948125000000015</v>
      </c>
      <c r="F32" s="76">
        <f t="shared" ref="F32:F50" si="9">(IF(F$27="%w/w SAR",((F$28*10)*$B32),IF(F$27="%w/w DM",(((F$28*10)*($B$28/100))*$B32),IF(F$27="kg/t SAR",(F$28*$B32),IF(F$27="kg/t DM",((F$28*($B$28/100))*$B32),IF(F$27="mg/kg SAR",((F$28*0.001)*$B32),IF(F$27="mg/kg DM",(((F$28*0.001)*($B$28/100))*$B32),"0")))))))*1.658</f>
        <v>17.647337499999999</v>
      </c>
      <c r="G32" s="76">
        <f t="shared" si="5"/>
        <v>0.27137500000000003</v>
      </c>
      <c r="H32" s="76">
        <f t="shared" si="5"/>
        <v>0.52406249999999999</v>
      </c>
      <c r="I32" s="76">
        <f t="shared" si="5"/>
        <v>3.225625E-2</v>
      </c>
      <c r="J32" s="76">
        <f t="shared" si="5"/>
        <v>4.7125000000000005E-3</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C</v>
      </c>
      <c r="B33" s="15">
        <v>250</v>
      </c>
      <c r="C33" s="76">
        <f t="shared" si="6"/>
        <v>99.937500000000014</v>
      </c>
      <c r="D33" s="76">
        <f t="shared" si="7"/>
        <v>34.622737499999999</v>
      </c>
      <c r="E33" s="76">
        <f t="shared" si="8"/>
        <v>9.5948125000000015</v>
      </c>
      <c r="F33" s="76">
        <f t="shared" si="9"/>
        <v>17.647337499999999</v>
      </c>
      <c r="G33" s="76">
        <f t="shared" si="5"/>
        <v>0.27137500000000003</v>
      </c>
      <c r="H33" s="76">
        <f t="shared" si="5"/>
        <v>0.52406249999999999</v>
      </c>
      <c r="I33" s="76">
        <f t="shared" si="5"/>
        <v>3.225625E-2</v>
      </c>
      <c r="J33" s="76">
        <f t="shared" si="5"/>
        <v>4.7125000000000005E-3</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D</v>
      </c>
      <c r="B34" s="15">
        <v>250</v>
      </c>
      <c r="C34" s="76">
        <f t="shared" si="6"/>
        <v>99.937500000000014</v>
      </c>
      <c r="D34" s="76">
        <f t="shared" si="7"/>
        <v>34.622737499999999</v>
      </c>
      <c r="E34" s="76">
        <f t="shared" si="8"/>
        <v>9.5948125000000015</v>
      </c>
      <c r="F34" s="76">
        <f t="shared" si="9"/>
        <v>17.647337499999999</v>
      </c>
      <c r="G34" s="76">
        <f t="shared" si="5"/>
        <v>0.27137500000000003</v>
      </c>
      <c r="H34" s="76">
        <f t="shared" si="5"/>
        <v>0.52406249999999999</v>
      </c>
      <c r="I34" s="76">
        <f t="shared" si="5"/>
        <v>3.225625E-2</v>
      </c>
      <c r="J34" s="76">
        <f t="shared" si="5"/>
        <v>4.7125000000000005E-3</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E</v>
      </c>
      <c r="B35" s="15">
        <v>250</v>
      </c>
      <c r="C35" s="76">
        <f t="shared" si="6"/>
        <v>99.937500000000014</v>
      </c>
      <c r="D35" s="76">
        <f t="shared" si="7"/>
        <v>34.622737499999999</v>
      </c>
      <c r="E35" s="76">
        <f t="shared" si="8"/>
        <v>9.5948125000000015</v>
      </c>
      <c r="F35" s="76">
        <f t="shared" si="9"/>
        <v>17.647337499999999</v>
      </c>
      <c r="G35" s="76">
        <f t="shared" si="5"/>
        <v>0.27137500000000003</v>
      </c>
      <c r="H35" s="76">
        <f t="shared" si="5"/>
        <v>0.52406249999999999</v>
      </c>
      <c r="I35" s="76">
        <f t="shared" si="5"/>
        <v>3.225625E-2</v>
      </c>
      <c r="J35" s="76">
        <f t="shared" si="5"/>
        <v>4.7125000000000005E-3</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t="str">
        <f>H8</f>
        <v>17 ACRES</v>
      </c>
      <c r="B36" s="15">
        <v>250</v>
      </c>
      <c r="C36" s="76">
        <f t="shared" si="6"/>
        <v>99.937500000000014</v>
      </c>
      <c r="D36" s="76">
        <f t="shared" si="7"/>
        <v>34.622737499999999</v>
      </c>
      <c r="E36" s="76">
        <f t="shared" si="8"/>
        <v>9.5948125000000015</v>
      </c>
      <c r="F36" s="76">
        <f t="shared" si="9"/>
        <v>17.647337499999999</v>
      </c>
      <c r="G36" s="76">
        <f t="shared" si="5"/>
        <v>0.27137500000000003</v>
      </c>
      <c r="H36" s="76">
        <f t="shared" si="5"/>
        <v>0.52406249999999999</v>
      </c>
      <c r="I36" s="76">
        <f t="shared" si="5"/>
        <v>3.225625E-2</v>
      </c>
      <c r="J36" s="76">
        <f t="shared" si="5"/>
        <v>4.7125000000000005E-3</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t="str">
        <f>I8</f>
        <v>TOP PENTWYN</v>
      </c>
      <c r="B37" s="15">
        <v>250</v>
      </c>
      <c r="C37" s="76">
        <f t="shared" si="6"/>
        <v>99.937500000000014</v>
      </c>
      <c r="D37" s="76">
        <f t="shared" si="7"/>
        <v>34.622737499999999</v>
      </c>
      <c r="E37" s="76">
        <f t="shared" si="8"/>
        <v>9.5948125000000015</v>
      </c>
      <c r="F37" s="76">
        <f t="shared" si="9"/>
        <v>17.647337499999999</v>
      </c>
      <c r="G37" s="76">
        <f t="shared" si="5"/>
        <v>0.27137500000000003</v>
      </c>
      <c r="H37" s="76">
        <f t="shared" si="5"/>
        <v>0.52406249999999999</v>
      </c>
      <c r="I37" s="76">
        <f t="shared" si="5"/>
        <v>3.225625E-2</v>
      </c>
      <c r="J37" s="76">
        <f t="shared" si="5"/>
        <v>4.7125000000000005E-3</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BOTTOM PENTWYN</v>
      </c>
      <c r="B38" s="15">
        <v>250</v>
      </c>
      <c r="C38" s="76">
        <f t="shared" si="6"/>
        <v>99.937500000000014</v>
      </c>
      <c r="D38" s="76">
        <f t="shared" si="7"/>
        <v>34.622737499999999</v>
      </c>
      <c r="E38" s="76">
        <f t="shared" si="8"/>
        <v>9.5948125000000015</v>
      </c>
      <c r="F38" s="76">
        <f t="shared" si="9"/>
        <v>17.647337499999999</v>
      </c>
      <c r="G38" s="76">
        <f t="shared" si="5"/>
        <v>0.27137500000000003</v>
      </c>
      <c r="H38" s="76">
        <f t="shared" si="5"/>
        <v>0.52406249999999999</v>
      </c>
      <c r="I38" s="76">
        <f t="shared" si="5"/>
        <v>3.225625E-2</v>
      </c>
      <c r="J38" s="76">
        <f t="shared" si="5"/>
        <v>4.7125000000000005E-3</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LODGE</v>
      </c>
      <c r="B39" s="15">
        <v>250</v>
      </c>
      <c r="C39" s="76">
        <f t="shared" si="6"/>
        <v>99.937500000000014</v>
      </c>
      <c r="D39" s="76">
        <f t="shared" si="7"/>
        <v>34.622737499999999</v>
      </c>
      <c r="E39" s="76">
        <f t="shared" si="8"/>
        <v>9.5948125000000015</v>
      </c>
      <c r="F39" s="76">
        <f t="shared" si="9"/>
        <v>17.647337499999999</v>
      </c>
      <c r="G39" s="76">
        <f t="shared" si="5"/>
        <v>0.27137500000000003</v>
      </c>
      <c r="H39" s="76">
        <f t="shared" si="5"/>
        <v>0.52406249999999999</v>
      </c>
      <c r="I39" s="76">
        <f t="shared" si="5"/>
        <v>3.225625E-2</v>
      </c>
      <c r="J39" s="76">
        <f t="shared" si="5"/>
        <v>4.7125000000000005E-3</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t="str">
        <f>L8</f>
        <v>PENTWYN CORNER</v>
      </c>
      <c r="B40" s="15">
        <v>250</v>
      </c>
      <c r="C40" s="76">
        <f t="shared" si="6"/>
        <v>99.937500000000014</v>
      </c>
      <c r="D40" s="76">
        <f t="shared" si="7"/>
        <v>34.622737499999999</v>
      </c>
      <c r="E40" s="76">
        <f t="shared" si="8"/>
        <v>9.5948125000000015</v>
      </c>
      <c r="F40" s="76">
        <f t="shared" si="9"/>
        <v>17.647337499999999</v>
      </c>
      <c r="G40" s="76">
        <f t="shared" si="5"/>
        <v>0.27137500000000003</v>
      </c>
      <c r="H40" s="76">
        <f t="shared" si="5"/>
        <v>0.52406249999999999</v>
      </c>
      <c r="I40" s="76">
        <f t="shared" si="5"/>
        <v>3.225625E-2</v>
      </c>
      <c r="J40" s="76">
        <f t="shared" si="5"/>
        <v>4.7125000000000005E-3</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t="str">
        <f>M8</f>
        <v>16 ACRES</v>
      </c>
      <c r="B41" s="15">
        <v>250</v>
      </c>
      <c r="C41" s="76">
        <f t="shared" si="6"/>
        <v>99.937500000000014</v>
      </c>
      <c r="D41" s="76">
        <f t="shared" si="7"/>
        <v>34.622737499999999</v>
      </c>
      <c r="E41" s="76">
        <f t="shared" si="8"/>
        <v>9.5948125000000015</v>
      </c>
      <c r="F41" s="76">
        <f t="shared" si="9"/>
        <v>17.647337499999999</v>
      </c>
      <c r="G41" s="76">
        <f t="shared" si="5"/>
        <v>0.27137500000000003</v>
      </c>
      <c r="H41" s="76">
        <f t="shared" si="5"/>
        <v>0.52406249999999999</v>
      </c>
      <c r="I41" s="76">
        <f t="shared" si="5"/>
        <v>3.225625E-2</v>
      </c>
      <c r="J41" s="76">
        <f t="shared" si="5"/>
        <v>4.7125000000000005E-3</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v>
      </c>
      <c r="C57" s="8" t="str">
        <f t="shared" ref="C57:U57" si="13">D8</f>
        <v>B</v>
      </c>
      <c r="D57" s="8" t="str">
        <f t="shared" si="13"/>
        <v>C</v>
      </c>
      <c r="E57" s="8" t="str">
        <f t="shared" si="13"/>
        <v>D</v>
      </c>
      <c r="F57" s="8" t="str">
        <f t="shared" si="13"/>
        <v>E</v>
      </c>
      <c r="G57" s="8" t="str">
        <f t="shared" si="13"/>
        <v>17 ACRES</v>
      </c>
      <c r="H57" s="8" t="str">
        <f t="shared" si="13"/>
        <v>TOP PENTWYN</v>
      </c>
      <c r="I57" s="8" t="str">
        <f t="shared" si="13"/>
        <v>BOTTOM PENTWYN</v>
      </c>
      <c r="J57" s="8" t="str">
        <f t="shared" si="13"/>
        <v>LODGE</v>
      </c>
      <c r="K57" s="8" t="str">
        <f t="shared" si="13"/>
        <v>PENTWYN CORNER</v>
      </c>
      <c r="L57" s="8" t="str">
        <f t="shared" si="13"/>
        <v>16 ACRES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0" t="s">
        <v>132</v>
      </c>
      <c r="B59" s="75">
        <f>VLOOKUP(C$14,Table24567[],5,FALSE)</f>
        <v>6.2</v>
      </c>
      <c r="C59" s="75">
        <f>VLOOKUP(D$14,Table24567[],5,FALSE)</f>
        <v>6.2</v>
      </c>
      <c r="D59" s="75">
        <f>VLOOKUP(E$14,Table24567[],5,FALSE)</f>
        <v>6.2</v>
      </c>
      <c r="E59" s="75">
        <f>VLOOKUP(F$14,Table24567[],5,FALSE)</f>
        <v>6.2</v>
      </c>
      <c r="F59" s="75">
        <f>VLOOKUP(G$14,Table24567[],5,FALSE)</f>
        <v>6.2</v>
      </c>
      <c r="G59" s="75">
        <f>VLOOKUP(H$14,Table24567[],5,FALSE)</f>
        <v>6.2</v>
      </c>
      <c r="H59" s="75">
        <f>VLOOKUP(I$14,Table24567[],5,FALSE)</f>
        <v>6.2</v>
      </c>
      <c r="I59" s="75">
        <f>VLOOKUP(J$14,Table24567[],5,FALSE)</f>
        <v>6.2</v>
      </c>
      <c r="J59" s="75">
        <f>VLOOKUP(K$14,Table24567[],5,FALSE)</f>
        <v>6.2</v>
      </c>
      <c r="K59" s="75">
        <f>VLOOKUP(L$14,Table24567[],5,FALSE)</f>
        <v>6.2</v>
      </c>
      <c r="L59" s="75">
        <f>VLOOKUP(M$14,Table24567[],5,FALSE)</f>
        <v>6.2</v>
      </c>
      <c r="M59" s="75" t="e">
        <f>VLOOKUP(N$14,Table24567[],5,FALSE)</f>
        <v>#N/A</v>
      </c>
      <c r="N59" s="75" t="e">
        <f>VLOOKUP(O$14,Table24567[],5,FALSE)</f>
        <v>#N/A</v>
      </c>
      <c r="O59" s="75" t="e">
        <f>VLOOKUP(P$14,Table24567[],5,FALSE)</f>
        <v>#N/A</v>
      </c>
      <c r="P59" s="75" t="e">
        <f>VLOOKUP(Q$14,Table24567[],5,FALSE)</f>
        <v>#N/A</v>
      </c>
      <c r="Q59" s="75" t="e">
        <f>VLOOKUP(R$14,Table24567[],5,FALSE)</f>
        <v>#N/A</v>
      </c>
      <c r="R59" s="75" t="e">
        <f>VLOOKUP(S$14,Table24567[],5,FALSE)</f>
        <v>#N/A</v>
      </c>
      <c r="S59" s="75" t="e">
        <f>VLOOKUP(T$14,Table24567[],5,FALSE)</f>
        <v>#N/A</v>
      </c>
      <c r="T59" s="75" t="e">
        <f>VLOOKUP(U$14,Table24567[],5,FALSE)</f>
        <v>#N/A</v>
      </c>
      <c r="U59" s="75" t="e">
        <f>VLOOKUP(V$14,Table24567[],5,FALSE)</f>
        <v>#N/A</v>
      </c>
    </row>
    <row r="60" spans="1:35" s="19" customFormat="1" ht="13" x14ac:dyDescent="0.3">
      <c r="A60" s="110" t="s">
        <v>4</v>
      </c>
      <c r="B60" s="75">
        <f>C10</f>
        <v>6.9</v>
      </c>
      <c r="C60" s="75">
        <f t="shared" ref="C60:U60" si="14">D10</f>
        <v>6.9</v>
      </c>
      <c r="D60" s="75">
        <f t="shared" si="14"/>
        <v>6.8</v>
      </c>
      <c r="E60" s="75">
        <f t="shared" si="14"/>
        <v>6.9</v>
      </c>
      <c r="F60" s="75">
        <f t="shared" si="14"/>
        <v>6.7</v>
      </c>
      <c r="G60" s="75">
        <f t="shared" si="14"/>
        <v>6.5</v>
      </c>
      <c r="H60" s="75">
        <f t="shared" si="14"/>
        <v>6.6</v>
      </c>
      <c r="I60" s="75">
        <f t="shared" si="14"/>
        <v>6.9</v>
      </c>
      <c r="J60" s="75">
        <f t="shared" si="14"/>
        <v>6.6</v>
      </c>
      <c r="K60" s="75">
        <f t="shared" si="14"/>
        <v>6.4</v>
      </c>
      <c r="L60" s="75">
        <f t="shared" si="14"/>
        <v>6.5</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-4.2000000000000011</v>
      </c>
      <c r="C64" s="76">
        <f t="shared" ref="C64:U64" si="17">(C59-C60)*C61</f>
        <v>-4.2000000000000011</v>
      </c>
      <c r="D64" s="76">
        <f t="shared" si="17"/>
        <v>-3.5999999999999979</v>
      </c>
      <c r="E64" s="76">
        <f t="shared" si="17"/>
        <v>-4.2000000000000011</v>
      </c>
      <c r="F64" s="76">
        <f t="shared" si="17"/>
        <v>-3</v>
      </c>
      <c r="G64" s="76">
        <f t="shared" si="17"/>
        <v>-1.7999999999999989</v>
      </c>
      <c r="H64" s="76">
        <f t="shared" si="17"/>
        <v>-2.3999999999999968</v>
      </c>
      <c r="I64" s="76">
        <f t="shared" si="17"/>
        <v>-4.2000000000000011</v>
      </c>
      <c r="J64" s="76">
        <f t="shared" si="17"/>
        <v>-2.3999999999999968</v>
      </c>
      <c r="K64" s="76">
        <f t="shared" si="17"/>
        <v>-1.2000000000000011</v>
      </c>
      <c r="L64" s="76">
        <f t="shared" si="17"/>
        <v>-1.7999999999999989</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4.2000000000000011</v>
      </c>
      <c r="C65" s="76">
        <f t="shared" ref="C65:U65" si="18">C63-C64</f>
        <v>4.2000000000000011</v>
      </c>
      <c r="D65" s="76">
        <f t="shared" si="18"/>
        <v>3.5999999999999979</v>
      </c>
      <c r="E65" s="76">
        <f t="shared" si="18"/>
        <v>4.2000000000000011</v>
      </c>
      <c r="F65" s="76">
        <f t="shared" si="18"/>
        <v>3</v>
      </c>
      <c r="G65" s="76">
        <f t="shared" si="18"/>
        <v>1.7999999999999989</v>
      </c>
      <c r="H65" s="76">
        <f t="shared" si="18"/>
        <v>2.3999999999999968</v>
      </c>
      <c r="I65" s="76">
        <f t="shared" si="18"/>
        <v>4.2000000000000011</v>
      </c>
      <c r="J65" s="76">
        <f t="shared" si="18"/>
        <v>2.3999999999999968</v>
      </c>
      <c r="K65" s="76">
        <f t="shared" si="18"/>
        <v>1.2000000000000011</v>
      </c>
      <c r="L65" s="76">
        <f t="shared" si="18"/>
        <v>1.7999999999999989</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90" zoomScaleNormal="90" workbookViewId="0">
      <selection activeCell="B32" sqref="B3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'DCWW Bryngwyn'!C1:D1</f>
        <v>PAN-021080</v>
      </c>
      <c r="D1" s="143"/>
      <c r="E1" s="92" t="s">
        <v>45</v>
      </c>
      <c r="F1" s="38">
        <f>'DCWW Bryngwyn'!F1</f>
        <v>42.51</v>
      </c>
      <c r="G1" s="125" t="s">
        <v>43</v>
      </c>
      <c r="H1" s="126"/>
      <c r="I1" s="117">
        <v>6.8</v>
      </c>
      <c r="J1" s="129" t="s">
        <v>153</v>
      </c>
      <c r="K1" s="129"/>
      <c r="L1" s="96">
        <v>255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9" t="s">
        <v>87</v>
      </c>
      <c r="B2" s="129"/>
      <c r="C2" s="144" t="str">
        <f>'DCWW Bryngwyn'!C2:D2</f>
        <v>EPR/GP3792SK</v>
      </c>
      <c r="D2" s="145"/>
      <c r="E2" s="92" t="s">
        <v>109</v>
      </c>
      <c r="F2" s="118" t="s">
        <v>176</v>
      </c>
      <c r="G2" s="127" t="s">
        <v>110</v>
      </c>
      <c r="H2" s="128"/>
      <c r="I2" s="117"/>
      <c r="J2" s="129" t="s">
        <v>158</v>
      </c>
      <c r="K2" s="129"/>
      <c r="L2" s="96">
        <v>0.65</v>
      </c>
      <c r="AB2" s="29" t="s">
        <v>56</v>
      </c>
      <c r="AC2" s="17"/>
      <c r="AD2" s="29" t="s">
        <v>70</v>
      </c>
      <c r="AE2" s="17"/>
      <c r="AF2" s="17"/>
      <c r="AG2" s="43" t="s">
        <v>76</v>
      </c>
      <c r="AH2" s="18"/>
      <c r="AI2" s="44" t="s">
        <v>126</v>
      </c>
      <c r="AJ2" s="45">
        <v>0</v>
      </c>
      <c r="AK2" s="46">
        <v>0</v>
      </c>
      <c r="AL2" s="10">
        <v>0</v>
      </c>
      <c r="AM2" s="11">
        <v>0</v>
      </c>
      <c r="AN2" s="11">
        <v>0</v>
      </c>
    </row>
    <row r="3" spans="1:41" ht="13" x14ac:dyDescent="0.25">
      <c r="A3" s="125" t="s">
        <v>42</v>
      </c>
      <c r="B3" s="126"/>
      <c r="C3" s="144" t="str">
        <f>'DCWW Bryngwyn'!C3:D3</f>
        <v>Byproduct Recovery LIMITED</v>
      </c>
      <c r="D3" s="145"/>
      <c r="E3" s="92" t="s">
        <v>108</v>
      </c>
      <c r="F3" s="30" t="s">
        <v>78</v>
      </c>
      <c r="G3" s="129" t="s">
        <v>159</v>
      </c>
      <c r="H3" s="129"/>
      <c r="I3" s="117"/>
      <c r="J3" s="125" t="s">
        <v>154</v>
      </c>
      <c r="K3" s="126"/>
      <c r="L3" s="96">
        <f>(L1/(L2*10000))*100</f>
        <v>3.9230769230769229</v>
      </c>
      <c r="AB3" s="29" t="s">
        <v>57</v>
      </c>
      <c r="AC3" s="17"/>
      <c r="AD3" s="29" t="s">
        <v>71</v>
      </c>
      <c r="AE3" s="17"/>
      <c r="AF3" s="17"/>
      <c r="AG3" s="43" t="s">
        <v>77</v>
      </c>
      <c r="AH3" s="18"/>
      <c r="AI3" s="47" t="s">
        <v>113</v>
      </c>
      <c r="AJ3" s="48">
        <v>1.7</v>
      </c>
      <c r="AK3" s="49">
        <v>6</v>
      </c>
      <c r="AL3" s="50">
        <v>1</v>
      </c>
      <c r="AM3" s="11">
        <v>6.2</v>
      </c>
      <c r="AN3" s="11" t="s">
        <v>112</v>
      </c>
    </row>
    <row r="4" spans="1:41" ht="25" x14ac:dyDescent="0.25">
      <c r="A4" s="129" t="s">
        <v>0</v>
      </c>
      <c r="B4" s="129"/>
      <c r="C4" s="142" t="str">
        <f>'DCWW Bryngwyn'!C4:D4</f>
        <v>Pentwyn Farm, Brecon, Powys, LD3 0SW</v>
      </c>
      <c r="D4" s="143"/>
      <c r="E4" s="93" t="s">
        <v>1</v>
      </c>
      <c r="F4" s="120" t="s">
        <v>177</v>
      </c>
      <c r="G4" s="125"/>
      <c r="H4" s="126"/>
      <c r="I4" s="38"/>
      <c r="J4" s="125"/>
      <c r="K4" s="126"/>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9" t="s">
        <v>47</v>
      </c>
      <c r="B5" s="129"/>
      <c r="C5" s="142" t="str">
        <f>'DCWW Bryngwyn'!C5:D5</f>
        <v>Owen Clee</v>
      </c>
      <c r="D5" s="143"/>
      <c r="E5" s="92"/>
      <c r="F5" s="38"/>
      <c r="G5" s="125"/>
      <c r="H5" s="126"/>
      <c r="I5" s="38"/>
      <c r="J5" s="125"/>
      <c r="K5" s="126"/>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9" t="s">
        <v>2</v>
      </c>
      <c r="B8" s="129"/>
      <c r="C8" s="59" t="str">
        <f>'DCWW Bryngwyn'!C8</f>
        <v>A</v>
      </c>
      <c r="D8" s="59" t="str">
        <f>'DCWW Bryngwyn'!D8</f>
        <v>B</v>
      </c>
      <c r="E8" s="59" t="str">
        <f>'DCWW Bryngwyn'!E8</f>
        <v>C</v>
      </c>
      <c r="F8" s="59" t="str">
        <f>'DCWW Bryngwyn'!F8</f>
        <v>D</v>
      </c>
      <c r="G8" s="59" t="str">
        <f>'DCWW Bryngwyn'!G8</f>
        <v>E</v>
      </c>
      <c r="H8" s="59" t="str">
        <f>'DCWW Bryngwyn'!H8</f>
        <v>17 ACRES</v>
      </c>
      <c r="I8" s="59" t="str">
        <f>'DCWW Bryngwyn'!I8</f>
        <v>TOP PENTWYN</v>
      </c>
      <c r="J8" s="59" t="str">
        <f>'DCWW Bryngwyn'!J8</f>
        <v>BOTTOM PENTWYN</v>
      </c>
      <c r="K8" s="59" t="str">
        <f>'DCWW Bryngwyn'!K8</f>
        <v>LODGE</v>
      </c>
      <c r="L8" s="59" t="str">
        <f>'DCWW Bryngwyn'!L8</f>
        <v>PENTWYN CORNER</v>
      </c>
      <c r="M8" s="59" t="str">
        <f>'DCWW Bryngwyn'!M8</f>
        <v>16 ACRES</v>
      </c>
      <c r="N8" s="59">
        <f>'DCWW Bryngwyn'!N8</f>
        <v>0</v>
      </c>
      <c r="O8" s="59">
        <f>'DCWW Bryngwyn'!O8</f>
        <v>0</v>
      </c>
      <c r="P8" s="59">
        <f>'DCWW Bryngwyn'!P8</f>
        <v>0</v>
      </c>
      <c r="Q8" s="59">
        <f>'DCWW Bryngwyn'!Q8</f>
        <v>0</v>
      </c>
      <c r="R8" s="59">
        <f>'DCWW Bryngwyn'!R8</f>
        <v>0</v>
      </c>
      <c r="S8" s="59">
        <f>'DCWW Bryngwyn'!S8</f>
        <v>0</v>
      </c>
      <c r="T8" s="59">
        <f>'DCWW Bryngwyn'!T8</f>
        <v>0</v>
      </c>
      <c r="U8" s="59">
        <f>'DCWW Bryngwyn'!U8</f>
        <v>0</v>
      </c>
      <c r="V8" s="59">
        <f>'DCWW 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9" t="s">
        <v>3</v>
      </c>
      <c r="B9" s="129"/>
      <c r="C9" s="59" t="str">
        <f>'DCWW Bryngwyn'!C9</f>
        <v>Moderate</v>
      </c>
      <c r="D9" s="59" t="str">
        <f>'DCWW Bryngwyn'!D9</f>
        <v>Moderate</v>
      </c>
      <c r="E9" s="59" t="str">
        <f>'DCWW Bryngwyn'!E9</f>
        <v>Moderate</v>
      </c>
      <c r="F9" s="59" t="str">
        <f>'DCWW Bryngwyn'!F9</f>
        <v>Moderate</v>
      </c>
      <c r="G9" s="59" t="str">
        <f>'DCWW Bryngwyn'!G9</f>
        <v>Moderate</v>
      </c>
      <c r="H9" s="59" t="str">
        <f>'DCWW Bryngwyn'!H9</f>
        <v>Moderate</v>
      </c>
      <c r="I9" s="59" t="str">
        <f>'DCWW Bryngwyn'!I9</f>
        <v>Moderate</v>
      </c>
      <c r="J9" s="59" t="str">
        <f>'DCWW Bryngwyn'!J9</f>
        <v>Moderate</v>
      </c>
      <c r="K9" s="59" t="str">
        <f>'DCWW Bryngwyn'!K9</f>
        <v>Moderate</v>
      </c>
      <c r="L9" s="59" t="str">
        <f>'DCWW Bryngwyn'!L9</f>
        <v>Moderate</v>
      </c>
      <c r="M9" s="59" t="str">
        <f>'DCWW Bryngwyn'!M9</f>
        <v>Moderate</v>
      </c>
      <c r="N9" s="59">
        <f>'DCWW Bryngwyn'!N9</f>
        <v>0</v>
      </c>
      <c r="O9" s="59">
        <f>'DCWW Bryngwyn'!O9</f>
        <v>0</v>
      </c>
      <c r="P9" s="59">
        <f>'DCWW Bryngwyn'!P9</f>
        <v>0</v>
      </c>
      <c r="Q9" s="59">
        <f>'DCWW Bryngwyn'!Q9</f>
        <v>0</v>
      </c>
      <c r="R9" s="59">
        <f>'DCWW Bryngwyn'!R9</f>
        <v>0</v>
      </c>
      <c r="S9" s="59">
        <f>'DCWW Bryngwyn'!S9</f>
        <v>0</v>
      </c>
      <c r="T9" s="59">
        <f>'DCWW Bryngwyn'!T9</f>
        <v>0</v>
      </c>
      <c r="U9" s="59">
        <f>'DCWW Bryngwyn'!U9</f>
        <v>0</v>
      </c>
      <c r="V9" s="59">
        <f>'DCWW 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9" t="s">
        <v>4</v>
      </c>
      <c r="B10" s="129"/>
      <c r="C10" s="59">
        <f>'DCWW Bryngwyn'!C10</f>
        <v>6.9</v>
      </c>
      <c r="D10" s="59">
        <f>'DCWW Bryngwyn'!D10</f>
        <v>6.9</v>
      </c>
      <c r="E10" s="59">
        <f>'DCWW Bryngwyn'!E10</f>
        <v>6.8</v>
      </c>
      <c r="F10" s="59">
        <f>'DCWW Bryngwyn'!F10</f>
        <v>6.9</v>
      </c>
      <c r="G10" s="59">
        <f>'DCWW Bryngwyn'!G10</f>
        <v>6.7</v>
      </c>
      <c r="H10" s="59">
        <f>'DCWW Bryngwyn'!H10</f>
        <v>6.5</v>
      </c>
      <c r="I10" s="59">
        <f>'DCWW Bryngwyn'!I10</f>
        <v>6.6</v>
      </c>
      <c r="J10" s="59">
        <f>'DCWW Bryngwyn'!J10</f>
        <v>6.9</v>
      </c>
      <c r="K10" s="59">
        <f>'DCWW Bryngwyn'!K10</f>
        <v>6.6</v>
      </c>
      <c r="L10" s="59">
        <f>'DCWW Bryngwyn'!L10</f>
        <v>6.4</v>
      </c>
      <c r="M10" s="59">
        <f>'DCWW Bryngwyn'!M10</f>
        <v>6.5</v>
      </c>
      <c r="N10" s="59">
        <f>'DCWW Bryngwyn'!N10</f>
        <v>0</v>
      </c>
      <c r="O10" s="59">
        <f>'DCWW Bryngwyn'!O10</f>
        <v>0</v>
      </c>
      <c r="P10" s="59">
        <f>'DCWW Bryngwyn'!P10</f>
        <v>0</v>
      </c>
      <c r="Q10" s="59">
        <f>'DCWW Bryngwyn'!Q10</f>
        <v>0</v>
      </c>
      <c r="R10" s="59">
        <f>'DCWW Bryngwyn'!R10</f>
        <v>0</v>
      </c>
      <c r="S10" s="59">
        <f>'DCWW Bryngwyn'!S10</f>
        <v>0</v>
      </c>
      <c r="T10" s="59">
        <f>'DCWW Bryngwyn'!T10</f>
        <v>0</v>
      </c>
      <c r="U10" s="59">
        <f>'DCWW Bryngwyn'!U10</f>
        <v>0</v>
      </c>
      <c r="V10" s="59">
        <f>'DCWW 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9" t="s">
        <v>5</v>
      </c>
      <c r="B11" s="129"/>
      <c r="C11" s="59">
        <f>'DCWW Bryngwyn'!C11</f>
        <v>2</v>
      </c>
      <c r="D11" s="59">
        <f>'DCWW Bryngwyn'!D11</f>
        <v>2</v>
      </c>
      <c r="E11" s="59">
        <f>'DCWW Bryngwyn'!E11</f>
        <v>2</v>
      </c>
      <c r="F11" s="59">
        <f>'DCWW Bryngwyn'!F11</f>
        <v>2</v>
      </c>
      <c r="G11" s="59">
        <f>'DCWW Bryngwyn'!G11</f>
        <v>2</v>
      </c>
      <c r="H11" s="59">
        <f>'DCWW Bryngwyn'!H11</f>
        <v>3</v>
      </c>
      <c r="I11" s="59">
        <f>'DCWW Bryngwyn'!I11</f>
        <v>2</v>
      </c>
      <c r="J11" s="59">
        <f>'DCWW Bryngwyn'!J11</f>
        <v>2</v>
      </c>
      <c r="K11" s="59">
        <f>'DCWW Bryngwyn'!K11</f>
        <v>3</v>
      </c>
      <c r="L11" s="59">
        <f>'DCWW Bryngwyn'!L11</f>
        <v>3</v>
      </c>
      <c r="M11" s="59">
        <f>'DCWW Bryngwyn'!M11</f>
        <v>3</v>
      </c>
      <c r="N11" s="59">
        <f>'DCWW Bryngwyn'!N11</f>
        <v>0</v>
      </c>
      <c r="O11" s="59">
        <f>'DCWW Bryngwyn'!O11</f>
        <v>0</v>
      </c>
      <c r="P11" s="59">
        <f>'DCWW Bryngwyn'!P11</f>
        <v>0</v>
      </c>
      <c r="Q11" s="59">
        <f>'DCWW Bryngwyn'!Q11</f>
        <v>0</v>
      </c>
      <c r="R11" s="59">
        <f>'DCWW Bryngwyn'!R11</f>
        <v>0</v>
      </c>
      <c r="S11" s="59">
        <f>'DCWW Bryngwyn'!S11</f>
        <v>0</v>
      </c>
      <c r="T11" s="59">
        <f>'DCWW Bryngwyn'!T11</f>
        <v>0</v>
      </c>
      <c r="U11" s="59">
        <f>'DCWW Bryngwyn'!U11</f>
        <v>0</v>
      </c>
      <c r="V11" s="59">
        <f>'DCWW 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9" t="s">
        <v>6</v>
      </c>
      <c r="B12" s="129"/>
      <c r="C12" s="59">
        <f>'DCWW Bryngwyn'!C12</f>
        <v>2</v>
      </c>
      <c r="D12" s="59">
        <f>'DCWW Bryngwyn'!D12</f>
        <v>2</v>
      </c>
      <c r="E12" s="59">
        <f>'DCWW Bryngwyn'!E12</f>
        <v>2</v>
      </c>
      <c r="F12" s="59">
        <f>'DCWW Bryngwyn'!F12</f>
        <v>2</v>
      </c>
      <c r="G12" s="59">
        <f>'DCWW Bryngwyn'!G12</f>
        <v>2</v>
      </c>
      <c r="H12" s="59">
        <f>'DCWW Bryngwyn'!H12</f>
        <v>2</v>
      </c>
      <c r="I12" s="59">
        <f>'DCWW Bryngwyn'!I12</f>
        <v>2</v>
      </c>
      <c r="J12" s="59">
        <f>'DCWW Bryngwyn'!J12</f>
        <v>2</v>
      </c>
      <c r="K12" s="59">
        <f>'DCWW Bryngwyn'!K12</f>
        <v>2</v>
      </c>
      <c r="L12" s="59">
        <f>'DCWW Bryngwyn'!L12</f>
        <v>3</v>
      </c>
      <c r="M12" s="59">
        <f>'DCWW Bryngwyn'!M12</f>
        <v>2</v>
      </c>
      <c r="N12" s="59">
        <f>'DCWW Bryngwyn'!N12</f>
        <v>0</v>
      </c>
      <c r="O12" s="59">
        <f>'DCWW Bryngwyn'!O12</f>
        <v>0</v>
      </c>
      <c r="P12" s="59">
        <f>'DCWW Bryngwyn'!P12</f>
        <v>0</v>
      </c>
      <c r="Q12" s="59">
        <f>'DCWW Bryngwyn'!Q12</f>
        <v>0</v>
      </c>
      <c r="R12" s="59">
        <f>'DCWW Bryngwyn'!R12</f>
        <v>0</v>
      </c>
      <c r="S12" s="59">
        <f>'DCWW Bryngwyn'!S12</f>
        <v>0</v>
      </c>
      <c r="T12" s="59">
        <f>'DCWW Bryngwyn'!T12</f>
        <v>0</v>
      </c>
      <c r="U12" s="59">
        <f>'DCWW Bryngwyn'!U12</f>
        <v>0</v>
      </c>
      <c r="V12" s="59">
        <f>'DCWW 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9" t="s">
        <v>7</v>
      </c>
      <c r="B13" s="129"/>
      <c r="C13" s="59">
        <f>'DCWW Bryngwyn'!C13</f>
        <v>1</v>
      </c>
      <c r="D13" s="59">
        <f>'DCWW Bryngwyn'!D13</f>
        <v>1</v>
      </c>
      <c r="E13" s="59">
        <f>'DCWW Bryngwyn'!E13</f>
        <v>1</v>
      </c>
      <c r="F13" s="59">
        <f>'DCWW Bryngwyn'!F13</f>
        <v>1</v>
      </c>
      <c r="G13" s="59">
        <f>'DCWW Bryngwyn'!G13</f>
        <v>1</v>
      </c>
      <c r="H13" s="59">
        <f>'DCWW Bryngwyn'!H13</f>
        <v>2</v>
      </c>
      <c r="I13" s="59">
        <f>'DCWW Bryngwyn'!I13</f>
        <v>2</v>
      </c>
      <c r="J13" s="59">
        <f>'DCWW Bryngwyn'!J13</f>
        <v>2</v>
      </c>
      <c r="K13" s="59">
        <f>'DCWW Bryngwyn'!K13</f>
        <v>2</v>
      </c>
      <c r="L13" s="59">
        <f>'DCWW Bryngwyn'!L13</f>
        <v>3</v>
      </c>
      <c r="M13" s="59">
        <f>'DCWW Bryngwyn'!M13</f>
        <v>2</v>
      </c>
      <c r="N13" s="59">
        <f>'DCWW Bryngwyn'!N13</f>
        <v>0</v>
      </c>
      <c r="O13" s="59">
        <f>'DCWW Bryngwyn'!O13</f>
        <v>0</v>
      </c>
      <c r="P13" s="59">
        <f>'DCWW Bryngwyn'!P13</f>
        <v>0</v>
      </c>
      <c r="Q13" s="59">
        <f>'DCWW Bryngwyn'!Q13</f>
        <v>0</v>
      </c>
      <c r="R13" s="59">
        <f>'DCWW Bryngwyn'!R13</f>
        <v>0</v>
      </c>
      <c r="S13" s="59">
        <f>'DCWW Bryngwyn'!S13</f>
        <v>0</v>
      </c>
      <c r="T13" s="59">
        <f>'DCWW Bryngwyn'!T13</f>
        <v>0</v>
      </c>
      <c r="U13" s="59">
        <f>'DCWW Bryngwyn'!U13</f>
        <v>0</v>
      </c>
      <c r="V13" s="59">
        <f>'DCWW 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'DCWW Bryngwyn'!C14</f>
        <v xml:space="preserve">Grass Silage (25% DM) </v>
      </c>
      <c r="D14" s="101" t="str">
        <f>'DCWW Bryngwyn'!D14</f>
        <v xml:space="preserve">Grass Silage (25% DM) </v>
      </c>
      <c r="E14" s="101" t="str">
        <f>'DCWW Bryngwyn'!E14</f>
        <v xml:space="preserve">Grass Silage (25% DM) </v>
      </c>
      <c r="F14" s="101" t="str">
        <f>'DCWW Bryngwyn'!F14</f>
        <v xml:space="preserve">Grass Silage (25% DM) </v>
      </c>
      <c r="G14" s="101" t="str">
        <f>'DCWW Bryngwyn'!G14</f>
        <v xml:space="preserve">Grass Silage (25% DM) </v>
      </c>
      <c r="H14" s="101" t="str">
        <f>'DCWW Bryngwyn'!H14</f>
        <v xml:space="preserve">Grass Silage (25% DM) </v>
      </c>
      <c r="I14" s="101" t="str">
        <f>'DCWW Bryngwyn'!I14</f>
        <v xml:space="preserve">Grass Silage (25% DM) </v>
      </c>
      <c r="J14" s="101" t="str">
        <f>'DCWW Bryngwyn'!J14</f>
        <v xml:space="preserve">Grass Silage (25% DM) </v>
      </c>
      <c r="K14" s="101" t="str">
        <f>'DCWW Bryngwyn'!K14</f>
        <v xml:space="preserve">Grass Silage (25% DM) </v>
      </c>
      <c r="L14" s="101" t="str">
        <f>'DCWW Bryngwyn'!L14</f>
        <v xml:space="preserve">Grass Silage (25% DM) </v>
      </c>
      <c r="M14" s="101" t="str">
        <f>'DCWW Bryngwyn'!M14</f>
        <v xml:space="preserve">Grass Silage (25% DM) </v>
      </c>
      <c r="N14" s="101">
        <f>'DCWW Bryngwyn'!N14</f>
        <v>0</v>
      </c>
      <c r="O14" s="101">
        <f>'DCWW Bryngwyn'!O14</f>
        <v>0</v>
      </c>
      <c r="P14" s="101">
        <f>'DCWW Bryngwyn'!P14</f>
        <v>0</v>
      </c>
      <c r="Q14" s="101">
        <f>'DCWW Bryngwyn'!Q14</f>
        <v>0</v>
      </c>
      <c r="R14" s="101">
        <f>'DCWW Bryngwyn'!R14</f>
        <v>0</v>
      </c>
      <c r="S14" s="101">
        <f>'DCWW Bryngwyn'!S14</f>
        <v>0</v>
      </c>
      <c r="T14" s="101">
        <f>'DCWW Bryngwyn'!T14</f>
        <v>0</v>
      </c>
      <c r="U14" s="101">
        <f>'DCWW Bryngwyn'!U14</f>
        <v>0</v>
      </c>
      <c r="V14" s="101">
        <f>'DCWW Bryngwyn'!V14</f>
        <v>0</v>
      </c>
      <c r="AD14" s="29" t="s">
        <v>138</v>
      </c>
      <c r="AE14" s="29">
        <v>6</v>
      </c>
      <c r="AI14" s="52" t="s">
        <v>119</v>
      </c>
      <c r="AJ14" s="53">
        <v>0.8</v>
      </c>
      <c r="AK14" s="54">
        <v>1.7</v>
      </c>
      <c r="AL14" s="11">
        <v>12</v>
      </c>
      <c r="AM14" s="11">
        <v>6.7</v>
      </c>
      <c r="AN14" s="11" t="s">
        <v>135</v>
      </c>
    </row>
    <row r="15" spans="1:41" ht="13" x14ac:dyDescent="0.25">
      <c r="A15" s="137" t="s">
        <v>9</v>
      </c>
      <c r="B15" s="137"/>
      <c r="C15" s="59">
        <f>'DCWW Bryngwyn'!C15</f>
        <v>38</v>
      </c>
      <c r="D15" s="59">
        <f>'DCWW Bryngwyn'!D15</f>
        <v>38</v>
      </c>
      <c r="E15" s="59">
        <f>'DCWW Bryngwyn'!E15</f>
        <v>38</v>
      </c>
      <c r="F15" s="59">
        <f>'DCWW Bryngwyn'!F15</f>
        <v>38</v>
      </c>
      <c r="G15" s="59">
        <f>'DCWW Bryngwyn'!G15</f>
        <v>38</v>
      </c>
      <c r="H15" s="59">
        <f>'DCWW Bryngwyn'!H15</f>
        <v>38</v>
      </c>
      <c r="I15" s="59">
        <f>'DCWW Bryngwyn'!I15</f>
        <v>38</v>
      </c>
      <c r="J15" s="59">
        <f>'DCWW Bryngwyn'!J15</f>
        <v>38</v>
      </c>
      <c r="K15" s="59">
        <f>'DCWW Bryngwyn'!K15</f>
        <v>38</v>
      </c>
      <c r="L15" s="59">
        <f>'DCWW Bryngwyn'!L15</f>
        <v>38</v>
      </c>
      <c r="M15" s="59">
        <f>'DCWW Bryngwyn'!M15</f>
        <v>38</v>
      </c>
      <c r="N15" s="59">
        <f>'DCWW Bryngwyn'!N15</f>
        <v>0</v>
      </c>
      <c r="O15" s="59">
        <f>'DCWW Bryngwyn'!O15</f>
        <v>0</v>
      </c>
      <c r="P15" s="59">
        <f>'DCWW Bryngwyn'!P15</f>
        <v>0</v>
      </c>
      <c r="Q15" s="59">
        <f>'DCWW Bryngwyn'!Q15</f>
        <v>0</v>
      </c>
      <c r="R15" s="59">
        <f>'DCWW Bryngwyn'!R15</f>
        <v>0</v>
      </c>
      <c r="S15" s="59">
        <f>'DCWW Bryngwyn'!S15</f>
        <v>0</v>
      </c>
      <c r="T15" s="59">
        <f>'DCWW Bryngwyn'!T15</f>
        <v>0</v>
      </c>
      <c r="U15" s="59">
        <f>'DCWW Bryngwyn'!U15</f>
        <v>0</v>
      </c>
      <c r="V15" s="59">
        <f>'DCWW 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'DCWW Bryngwyn'!C16</f>
        <v>Medium/Clay</v>
      </c>
      <c r="D16" s="102" t="str">
        <f>'DCWW Bryngwyn'!D16</f>
        <v>Medium/Clay</v>
      </c>
      <c r="E16" s="102" t="str">
        <f>'DCWW Bryngwyn'!E16</f>
        <v>Medium/Clay</v>
      </c>
      <c r="F16" s="102" t="str">
        <f>'DCWW Bryngwyn'!F16</f>
        <v>Medium/Clay</v>
      </c>
      <c r="G16" s="102" t="str">
        <f>'DCWW Bryngwyn'!G16</f>
        <v>Medium/Clay</v>
      </c>
      <c r="H16" s="102" t="str">
        <f>'DCWW Bryngwyn'!H16</f>
        <v>Medium/Clay</v>
      </c>
      <c r="I16" s="102" t="str">
        <f>'DCWW Bryngwyn'!I16</f>
        <v>Medium/Clay</v>
      </c>
      <c r="J16" s="102" t="str">
        <f>'DCWW Bryngwyn'!J16</f>
        <v>Medium/Clay</v>
      </c>
      <c r="K16" s="102" t="str">
        <f>'DCWW Bryngwyn'!K16</f>
        <v>Medium/Clay</v>
      </c>
      <c r="L16" s="102" t="str">
        <f>'DCWW Bryngwyn'!L16</f>
        <v>Medium/Clay</v>
      </c>
      <c r="M16" s="102" t="str">
        <f>'DCWW Bryngwyn'!M16</f>
        <v>Medium/Clay</v>
      </c>
      <c r="N16" s="102">
        <f>'DCWW Bryngwyn'!N16</f>
        <v>0</v>
      </c>
      <c r="O16" s="102">
        <f>'DCWW Bryngwyn'!O16</f>
        <v>0</v>
      </c>
      <c r="P16" s="102">
        <f>'DCWW Bryngwyn'!P16</f>
        <v>0</v>
      </c>
      <c r="Q16" s="102">
        <f>'DCWW Bryngwyn'!Q16</f>
        <v>0</v>
      </c>
      <c r="R16" s="102">
        <f>'DCWW Bryngwyn'!R16</f>
        <v>0</v>
      </c>
      <c r="S16" s="102">
        <f>'DCWW Bryngwyn'!S16</f>
        <v>0</v>
      </c>
      <c r="T16" s="102">
        <f>'DCWW Bryngwyn'!T16</f>
        <v>0</v>
      </c>
      <c r="U16" s="102">
        <f>'DCWW Bryngwyn'!U16</f>
        <v>0</v>
      </c>
      <c r="V16" s="102">
        <f>'DCWW 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73.321576379999996</v>
      </c>
      <c r="D18" s="16">
        <f>$D32</f>
        <v>73.321576379999996</v>
      </c>
      <c r="E18" s="16">
        <f>$D33</f>
        <v>73.321576379999996</v>
      </c>
      <c r="F18" s="16">
        <f>$D34</f>
        <v>73.321576379999996</v>
      </c>
      <c r="G18" s="16">
        <f>$D35</f>
        <v>73.321576379999996</v>
      </c>
      <c r="H18" s="16">
        <f>$D36</f>
        <v>73.321576379999996</v>
      </c>
      <c r="I18" s="16">
        <f>$D37</f>
        <v>73.321576379999996</v>
      </c>
      <c r="J18" s="16">
        <f>$D38</f>
        <v>73.321576379999996</v>
      </c>
      <c r="K18" s="16">
        <f>$D39</f>
        <v>73.321576379999996</v>
      </c>
      <c r="L18" s="16">
        <f>$D40</f>
        <v>73.321576379999996</v>
      </c>
      <c r="M18" s="16">
        <f>$D41</f>
        <v>73.321576379999996</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8.7215763800000019</v>
      </c>
      <c r="D19" s="16">
        <f t="shared" ref="D19:V19" si="1">D18-D17</f>
        <v>8.7215763800000019</v>
      </c>
      <c r="E19" s="16">
        <f t="shared" si="1"/>
        <v>8.7215763800000019</v>
      </c>
      <c r="F19" s="16">
        <f t="shared" si="1"/>
        <v>8.7215763800000019</v>
      </c>
      <c r="G19" s="16">
        <f t="shared" si="1"/>
        <v>8.7215763800000019</v>
      </c>
      <c r="H19" s="16">
        <f t="shared" si="1"/>
        <v>8.7215763800000019</v>
      </c>
      <c r="I19" s="16">
        <f t="shared" si="1"/>
        <v>8.7215763800000019</v>
      </c>
      <c r="J19" s="16">
        <f t="shared" si="1"/>
        <v>8.7215763800000019</v>
      </c>
      <c r="K19" s="16">
        <f t="shared" si="1"/>
        <v>8.7215763800000019</v>
      </c>
      <c r="L19" s="16">
        <f t="shared" si="1"/>
        <v>8.7215763800000019</v>
      </c>
      <c r="M19" s="16">
        <f t="shared" si="1"/>
        <v>8.7215763800000019</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5.26964334</v>
      </c>
      <c r="D22" s="16">
        <f>$E32</f>
        <v>5.26964334</v>
      </c>
      <c r="E22" s="16">
        <f>$E33</f>
        <v>5.26964334</v>
      </c>
      <c r="F22" s="16">
        <f>$E34</f>
        <v>5.26964334</v>
      </c>
      <c r="G22" s="16">
        <f>$E35</f>
        <v>5.26964334</v>
      </c>
      <c r="H22" s="16">
        <f>$E36</f>
        <v>5.26964334</v>
      </c>
      <c r="I22" s="16">
        <f>$E37</f>
        <v>5.26964334</v>
      </c>
      <c r="J22" s="16">
        <f>$E38</f>
        <v>5.26964334</v>
      </c>
      <c r="K22" s="16">
        <f>$E39</f>
        <v>5.26964334</v>
      </c>
      <c r="L22" s="16">
        <f>$E40</f>
        <v>5.26964334</v>
      </c>
      <c r="M22" s="16">
        <f>$E41</f>
        <v>5.26964334</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-222.73035666000001</v>
      </c>
      <c r="D23" s="16">
        <f t="shared" ref="D23:V23" si="3">D22-D21</f>
        <v>-222.73035666000001</v>
      </c>
      <c r="E23" s="16">
        <f t="shared" si="3"/>
        <v>-222.73035666000001</v>
      </c>
      <c r="F23" s="16">
        <f t="shared" si="3"/>
        <v>-222.73035666000001</v>
      </c>
      <c r="G23" s="16">
        <f t="shared" si="3"/>
        <v>-222.73035666000001</v>
      </c>
      <c r="H23" s="16">
        <f t="shared" si="3"/>
        <v>-222.73035666000001</v>
      </c>
      <c r="I23" s="16">
        <f t="shared" si="3"/>
        <v>-222.73035666000001</v>
      </c>
      <c r="J23" s="16">
        <f t="shared" si="3"/>
        <v>-222.73035666000001</v>
      </c>
      <c r="K23" s="16">
        <f t="shared" si="3"/>
        <v>-222.73035666000001</v>
      </c>
      <c r="L23" s="16">
        <f t="shared" si="3"/>
        <v>-222.73035666000001</v>
      </c>
      <c r="M23" s="16">
        <f t="shared" si="3"/>
        <v>-222.73035666000001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5.82</v>
      </c>
      <c r="C28" s="15">
        <v>0.65</v>
      </c>
      <c r="D28" s="15">
        <v>0.42299999999999999</v>
      </c>
      <c r="E28" s="15">
        <v>5.7799999999999997E-2</v>
      </c>
      <c r="F28" s="15">
        <v>2240</v>
      </c>
      <c r="G28" s="15">
        <v>9.3699999999999992</v>
      </c>
      <c r="H28" s="15">
        <v>124</v>
      </c>
      <c r="I28" s="15">
        <v>36.700000000000003</v>
      </c>
      <c r="J28" s="15">
        <v>0.16</v>
      </c>
      <c r="K28" s="15">
        <v>0.35</v>
      </c>
      <c r="L28" s="15">
        <v>17.399999999999999</v>
      </c>
      <c r="M28" s="15">
        <v>21.9</v>
      </c>
      <c r="N28" s="15">
        <v>3220</v>
      </c>
      <c r="O28" s="15">
        <v>389000</v>
      </c>
      <c r="P28" s="15"/>
      <c r="Q28" s="15">
        <v>1790</v>
      </c>
      <c r="R28" s="15"/>
      <c r="S28" s="15">
        <v>22.9</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A</v>
      </c>
      <c r="B31" s="15">
        <v>130</v>
      </c>
      <c r="C31" s="76">
        <f>IF(C$27="%w/w SAR",((C$28*10)*$B31),IF(C$27="%w/w DM",(((C$28*10)*($B$28/100))*$B31),IF(C$27="kg/t SAR",(C$28*$B31),IF(C$27="kg/t DM",((C$28*($B$28/100))*$B31),IF(C$27="mg/kg SAR",((C$28*0.001)*$B31),IF(C$27="mg/kg DM",(((C$28*0.001)*($B$28/100))*$B31),0))))))</f>
        <v>49.179000000000002</v>
      </c>
      <c r="D31" s="76">
        <f>(IF(D$27="%w/w SAR",((D$28*10)*$B31),IF(D$27="%w/w DM",(((D$28*10)*($B$28/100))*$B31),IF(D$27="kg/t SAR",(D$28*$B31),IF(D$27="kg/t DM",((D$28*($B$28/100))*$B31),IF(D$27="mg/kg SAR",((D$28*0.001)*$B31),IF(D$27="mg/kg DM",(((D$28*0.001)*($B$28/100))*$B31),"0")))))))*2.291</f>
        <v>73.321576379999996</v>
      </c>
      <c r="E31" s="76">
        <f>(IF(E$27="%w/w SAR",((E$28*10)*$B31),IF(E$27="%w/w DM",(((E$28*10)*($B$28/100))*$B31),IF(E$27="kg/t SAR",(E$28*$B31),IF(E$27="kg/t DM",((E$28*($B$28/100))*$B31),IF(E$27="mg/kg SAR",((E$28*0.001)*$B31),IF(E$27="mg/kg DM",(((E$28*0.001)*($B$28/100))*$B31),"0")))))))*1.205</f>
        <v>5.26964334</v>
      </c>
      <c r="F31" s="76">
        <f>(IF(F$27="%w/w SAR",((F$28*10)*$B31),IF(F$27="%w/w DM",(((F$28*10)*($B$28/100))*$B31),IF(F$27="kg/t SAR",(F$28*$B31),IF(F$27="kg/t DM",((F$28*($B$28/100))*$B31),IF(F$27="mg/kg SAR",((F$28*0.001)*$B31),IF(F$27="mg/kg DM",(((F$28*0.001)*($B$28/100))*$B31),"0")))))))*1.658</f>
        <v>28.099518720000003</v>
      </c>
      <c r="G31" s="76">
        <f t="shared" ref="G31:P46" si="5">IF(G$27="%w/w SAR",((G$28*10)*$B31),IF(G$27="%w/w DM",(((G$28*10)*($B$28/100))*$B31),IF(G$27="kg/t SAR",(G$28*$B31),IF(G$27="kg/t DM",((G$28*($B$28/100))*$B31),IF(G$27="mg/kg SAR",((G$28*0.001)*$B31),IF(G$27="mg/kg DM",(((G$28*0.001)*($B$28/100))*$B31),0))))))</f>
        <v>7.0893419999999999E-2</v>
      </c>
      <c r="H31" s="76">
        <f t="shared" si="5"/>
        <v>0.93818400000000002</v>
      </c>
      <c r="I31" s="76">
        <f t="shared" si="5"/>
        <v>0.27767220000000004</v>
      </c>
      <c r="J31" s="76">
        <f t="shared" si="5"/>
        <v>1.2105600000000003E-3</v>
      </c>
      <c r="K31" s="76">
        <f t="shared" si="5"/>
        <v>2.6481E-3</v>
      </c>
      <c r="L31" s="76">
        <f t="shared" si="5"/>
        <v>0.1316484</v>
      </c>
      <c r="M31" s="76">
        <f t="shared" si="5"/>
        <v>0.16569539999999999</v>
      </c>
      <c r="N31" s="76">
        <f t="shared" si="5"/>
        <v>24.362520000000004</v>
      </c>
      <c r="O31" s="76">
        <f t="shared" si="5"/>
        <v>2943.174</v>
      </c>
      <c r="P31" s="76">
        <f t="shared" si="5"/>
        <v>0</v>
      </c>
      <c r="Q31" s="76">
        <f>(IF(Q$27="%w/w SAR",((Q$28*10)*$B31),IF(Q$27="%w/w DM",(((Q$28*10)*($B$28/100))*$B31),IF(Q$27="kg/t SAR",(Q$28*$B31),IF(Q$27="kg/t DM",((Q$28*($B$28/100))*$B31),IF(Q$27="mg/kg SAR",((Q$28*0.001)*$B31),IF(Q$27="mg/kg DM",(((Q$28*0.001)*($B$28/100))*$B31),0)))))))*2.5</f>
        <v>33.857849999999999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0.17326140000000001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B</v>
      </c>
      <c r="B32" s="15">
        <v>130</v>
      </c>
      <c r="C32" s="76">
        <f t="shared" ref="C32:C50" si="6">IF(C$27="%w/w SAR",((C$28*10)*$B32),IF(C$27="%w/w DM",(((C$28*10)*($B$28/100))*$B32),IF(C$27="kg/t SAR",(C$28*$B32),IF(C$27="kg/t DM",((C$28*($B$28/100))*$B32),IF(C$27="mg/kg SAR",((C$28*0.001)*$B32),IF(C$27="mg/kg DM",(((C$28*0.001)*($B$28/100))*$B32),0))))))</f>
        <v>49.179000000000002</v>
      </c>
      <c r="D32" s="76">
        <f t="shared" ref="D32:D50" si="7">(IF(D$27="%w/w SAR",((D$28*10)*$B32),IF(D$27="%w/w DM",(((D$28*10)*($B$28/100))*$B32),IF(D$27="kg/t SAR",(D$28*$B32),IF(D$27="kg/t DM",((D$28*($B$28/100))*$B32),IF(D$27="mg/kg SAR",((D$28*0.001)*$B32),IF(D$27="mg/kg DM",(((D$28*0.001)*($B$28/100))*$B32),"0")))))))*2.291</f>
        <v>73.321576379999996</v>
      </c>
      <c r="E32" s="76">
        <f t="shared" ref="E32:E50" si="8">(IF(E$27="%w/w SAR",((E$28*10)*$B32),IF(E$27="%w/w DM",(((E$28*10)*($B$28/100))*$B32),IF(E$27="kg/t SAR",(E$28*$B32),IF(E$27="kg/t DM",((E$28*($B$28/100))*$B32),IF(E$27="mg/kg SAR",((E$28*0.001)*$B32),IF(E$27="mg/kg DM",(((E$28*0.001)*($B$28/100))*$B32),"0")))))))*1.205</f>
        <v>5.26964334</v>
      </c>
      <c r="F32" s="76">
        <f t="shared" ref="F32:F50" si="9">(IF(F$27="%w/w SAR",((F$28*10)*$B32),IF(F$27="%w/w DM",(((F$28*10)*($B$28/100))*$B32),IF(F$27="kg/t SAR",(F$28*$B32),IF(F$27="kg/t DM",((F$28*($B$28/100))*$B32),IF(F$27="mg/kg SAR",((F$28*0.001)*$B32),IF(F$27="mg/kg DM",(((F$28*0.001)*($B$28/100))*$B32),"0")))))))*1.658</f>
        <v>28.099518720000003</v>
      </c>
      <c r="G32" s="76">
        <f t="shared" si="5"/>
        <v>7.0893419999999999E-2</v>
      </c>
      <c r="H32" s="76">
        <f t="shared" si="5"/>
        <v>0.93818400000000002</v>
      </c>
      <c r="I32" s="76">
        <f t="shared" si="5"/>
        <v>0.27767220000000004</v>
      </c>
      <c r="J32" s="76">
        <f t="shared" si="5"/>
        <v>1.2105600000000003E-3</v>
      </c>
      <c r="K32" s="76">
        <f t="shared" si="5"/>
        <v>2.6481E-3</v>
      </c>
      <c r="L32" s="76">
        <f t="shared" si="5"/>
        <v>0.1316484</v>
      </c>
      <c r="M32" s="76">
        <f t="shared" si="5"/>
        <v>0.16569539999999999</v>
      </c>
      <c r="N32" s="76">
        <f t="shared" si="5"/>
        <v>24.362520000000004</v>
      </c>
      <c r="O32" s="76">
        <f t="shared" si="5"/>
        <v>2943.174</v>
      </c>
      <c r="P32" s="76">
        <f t="shared" si="5"/>
        <v>0</v>
      </c>
      <c r="Q32" s="76">
        <f t="shared" ref="Q32:Q50" si="10">(IF(Q$27="%w/w SAR",((Q$28*10)*$B32),IF(Q$27="%w/w DM",(((Q$28*10)*($B$28/100))*$B32),IF(Q$27="kg/t SAR",(Q$28*$B32),IF(Q$27="kg/t DM",((Q$28*($B$28/100))*$B32),IF(Q$27="mg/kg SAR",((Q$28*0.001)*$B32),IF(Q$27="mg/kg DM",(((Q$28*0.001)*($B$28/100))*$B32),0)))))))*2.5</f>
        <v>33.857849999999999</v>
      </c>
      <c r="R32" s="76">
        <f t="shared" ref="R32:U50" si="11">IF(R$27="%w/w SAR",((R$28*10)*$B32),IF(R$27="%w/w DM",(((R$28*10)*($B$28/100))*$B32),IF(R$27="kg/t SAR",(R$28*$B32),IF(R$27="kg/t DM",((R$28*($B$28/100))*$B32),IF(R$27="mg/kg SAR",((R$28*0.001)*$B32),IF(R$27="mg/kg DM",(((R$28*0.001)*($B$28/100))*$B32),0))))))</f>
        <v>0</v>
      </c>
      <c r="S32" s="76">
        <f t="shared" si="11"/>
        <v>0.17326140000000001</v>
      </c>
      <c r="T32" s="76">
        <f t="shared" si="11"/>
        <v>0</v>
      </c>
      <c r="U32" s="76">
        <f t="shared" si="11"/>
        <v>0</v>
      </c>
      <c r="AB32" s="58"/>
      <c r="AC32" s="58"/>
      <c r="AD32" s="58"/>
      <c r="AE32" s="58"/>
      <c r="AF32" s="58"/>
      <c r="AG32" s="58"/>
      <c r="AH32" s="58"/>
      <c r="AI32" s="58"/>
    </row>
    <row r="33" spans="1:35" s="71" customFormat="1" ht="13" x14ac:dyDescent="0.35">
      <c r="A33" s="13" t="str">
        <f>E8</f>
        <v>C</v>
      </c>
      <c r="B33" s="15">
        <v>130</v>
      </c>
      <c r="C33" s="76">
        <f t="shared" si="6"/>
        <v>49.179000000000002</v>
      </c>
      <c r="D33" s="76">
        <f t="shared" si="7"/>
        <v>73.321576379999996</v>
      </c>
      <c r="E33" s="76">
        <f t="shared" si="8"/>
        <v>5.26964334</v>
      </c>
      <c r="F33" s="76">
        <f t="shared" si="9"/>
        <v>28.099518720000003</v>
      </c>
      <c r="G33" s="76">
        <f t="shared" si="5"/>
        <v>7.0893419999999999E-2</v>
      </c>
      <c r="H33" s="76">
        <f t="shared" si="5"/>
        <v>0.93818400000000002</v>
      </c>
      <c r="I33" s="76">
        <f t="shared" si="5"/>
        <v>0.27767220000000004</v>
      </c>
      <c r="J33" s="76">
        <f t="shared" si="5"/>
        <v>1.2105600000000003E-3</v>
      </c>
      <c r="K33" s="76">
        <f t="shared" si="5"/>
        <v>2.6481E-3</v>
      </c>
      <c r="L33" s="76">
        <f t="shared" si="5"/>
        <v>0.1316484</v>
      </c>
      <c r="M33" s="76">
        <f t="shared" si="5"/>
        <v>0.16569539999999999</v>
      </c>
      <c r="N33" s="76">
        <f t="shared" si="5"/>
        <v>24.362520000000004</v>
      </c>
      <c r="O33" s="76">
        <f t="shared" si="5"/>
        <v>2943.174</v>
      </c>
      <c r="P33" s="76">
        <f t="shared" si="5"/>
        <v>0</v>
      </c>
      <c r="Q33" s="76">
        <f t="shared" si="10"/>
        <v>33.857849999999999</v>
      </c>
      <c r="R33" s="76">
        <f t="shared" si="11"/>
        <v>0</v>
      </c>
      <c r="S33" s="76">
        <f t="shared" si="11"/>
        <v>0.17326140000000001</v>
      </c>
      <c r="T33" s="76">
        <f t="shared" si="11"/>
        <v>0</v>
      </c>
      <c r="U33" s="76">
        <f t="shared" si="11"/>
        <v>0</v>
      </c>
      <c r="AB33" s="58"/>
      <c r="AC33" s="58"/>
      <c r="AD33" s="58"/>
      <c r="AE33" s="58"/>
      <c r="AF33" s="58"/>
      <c r="AG33" s="58"/>
      <c r="AH33" s="58"/>
      <c r="AI33" s="58"/>
    </row>
    <row r="34" spans="1:35" s="71" customFormat="1" ht="13" x14ac:dyDescent="0.35">
      <c r="A34" s="13" t="str">
        <f>F8</f>
        <v>D</v>
      </c>
      <c r="B34" s="15">
        <v>130</v>
      </c>
      <c r="C34" s="76">
        <f t="shared" si="6"/>
        <v>49.179000000000002</v>
      </c>
      <c r="D34" s="76">
        <f t="shared" si="7"/>
        <v>73.321576379999996</v>
      </c>
      <c r="E34" s="76">
        <f t="shared" si="8"/>
        <v>5.26964334</v>
      </c>
      <c r="F34" s="76">
        <f t="shared" si="9"/>
        <v>28.099518720000003</v>
      </c>
      <c r="G34" s="76">
        <f t="shared" si="5"/>
        <v>7.0893419999999999E-2</v>
      </c>
      <c r="H34" s="76">
        <f t="shared" si="5"/>
        <v>0.93818400000000002</v>
      </c>
      <c r="I34" s="76">
        <f t="shared" si="5"/>
        <v>0.27767220000000004</v>
      </c>
      <c r="J34" s="76">
        <f t="shared" si="5"/>
        <v>1.2105600000000003E-3</v>
      </c>
      <c r="K34" s="76">
        <f t="shared" si="5"/>
        <v>2.6481E-3</v>
      </c>
      <c r="L34" s="76">
        <f t="shared" si="5"/>
        <v>0.1316484</v>
      </c>
      <c r="M34" s="76">
        <f t="shared" si="5"/>
        <v>0.16569539999999999</v>
      </c>
      <c r="N34" s="76">
        <f t="shared" si="5"/>
        <v>24.362520000000004</v>
      </c>
      <c r="O34" s="76">
        <f t="shared" si="5"/>
        <v>2943.174</v>
      </c>
      <c r="P34" s="76">
        <f t="shared" si="5"/>
        <v>0</v>
      </c>
      <c r="Q34" s="76">
        <f t="shared" si="10"/>
        <v>33.857849999999999</v>
      </c>
      <c r="R34" s="76">
        <f t="shared" si="11"/>
        <v>0</v>
      </c>
      <c r="S34" s="76">
        <f t="shared" si="11"/>
        <v>0.17326140000000001</v>
      </c>
      <c r="T34" s="76">
        <f t="shared" si="11"/>
        <v>0</v>
      </c>
      <c r="U34" s="76">
        <f t="shared" si="11"/>
        <v>0</v>
      </c>
      <c r="AB34" s="58"/>
      <c r="AC34" s="58"/>
      <c r="AD34" s="58"/>
      <c r="AE34" s="58"/>
      <c r="AF34" s="58"/>
      <c r="AG34" s="58"/>
      <c r="AH34" s="58"/>
      <c r="AI34" s="58"/>
    </row>
    <row r="35" spans="1:35" s="71" customFormat="1" ht="13" x14ac:dyDescent="0.35">
      <c r="A35" s="13" t="str">
        <f>G8</f>
        <v>E</v>
      </c>
      <c r="B35" s="15">
        <v>130</v>
      </c>
      <c r="C35" s="76">
        <f t="shared" si="6"/>
        <v>49.179000000000002</v>
      </c>
      <c r="D35" s="76">
        <f t="shared" si="7"/>
        <v>73.321576379999996</v>
      </c>
      <c r="E35" s="76">
        <f t="shared" si="8"/>
        <v>5.26964334</v>
      </c>
      <c r="F35" s="76">
        <f t="shared" si="9"/>
        <v>28.099518720000003</v>
      </c>
      <c r="G35" s="76">
        <f t="shared" si="5"/>
        <v>7.0893419999999999E-2</v>
      </c>
      <c r="H35" s="76">
        <f t="shared" si="5"/>
        <v>0.93818400000000002</v>
      </c>
      <c r="I35" s="76">
        <f t="shared" si="5"/>
        <v>0.27767220000000004</v>
      </c>
      <c r="J35" s="76">
        <f t="shared" si="5"/>
        <v>1.2105600000000003E-3</v>
      </c>
      <c r="K35" s="76">
        <f t="shared" si="5"/>
        <v>2.6481E-3</v>
      </c>
      <c r="L35" s="76">
        <f t="shared" si="5"/>
        <v>0.1316484</v>
      </c>
      <c r="M35" s="76">
        <f t="shared" si="5"/>
        <v>0.16569539999999999</v>
      </c>
      <c r="N35" s="76">
        <f t="shared" si="5"/>
        <v>24.362520000000004</v>
      </c>
      <c r="O35" s="76">
        <f t="shared" si="5"/>
        <v>2943.174</v>
      </c>
      <c r="P35" s="76">
        <f t="shared" si="5"/>
        <v>0</v>
      </c>
      <c r="Q35" s="76">
        <f t="shared" si="10"/>
        <v>33.857849999999999</v>
      </c>
      <c r="R35" s="76">
        <f t="shared" si="11"/>
        <v>0</v>
      </c>
      <c r="S35" s="76">
        <f t="shared" si="11"/>
        <v>0.17326140000000001</v>
      </c>
      <c r="T35" s="76">
        <f t="shared" si="11"/>
        <v>0</v>
      </c>
      <c r="U35" s="76">
        <f t="shared" si="11"/>
        <v>0</v>
      </c>
      <c r="AB35" s="58"/>
      <c r="AC35" s="58"/>
      <c r="AD35" s="58"/>
      <c r="AE35" s="58"/>
      <c r="AF35" s="58"/>
      <c r="AG35" s="58"/>
      <c r="AH35" s="58"/>
      <c r="AI35" s="58"/>
    </row>
    <row r="36" spans="1:35" s="71" customFormat="1" ht="13" x14ac:dyDescent="0.35">
      <c r="A36" s="13" t="str">
        <f>H8</f>
        <v>17 ACRES</v>
      </c>
      <c r="B36" s="15">
        <v>130</v>
      </c>
      <c r="C36" s="76">
        <f t="shared" si="6"/>
        <v>49.179000000000002</v>
      </c>
      <c r="D36" s="76">
        <f t="shared" si="7"/>
        <v>73.321576379999996</v>
      </c>
      <c r="E36" s="76">
        <f t="shared" si="8"/>
        <v>5.26964334</v>
      </c>
      <c r="F36" s="76">
        <f t="shared" si="9"/>
        <v>28.099518720000003</v>
      </c>
      <c r="G36" s="76">
        <f t="shared" si="5"/>
        <v>7.0893419999999999E-2</v>
      </c>
      <c r="H36" s="76">
        <f t="shared" si="5"/>
        <v>0.93818400000000002</v>
      </c>
      <c r="I36" s="76">
        <f t="shared" si="5"/>
        <v>0.27767220000000004</v>
      </c>
      <c r="J36" s="76">
        <f t="shared" si="5"/>
        <v>1.2105600000000003E-3</v>
      </c>
      <c r="K36" s="76">
        <f t="shared" si="5"/>
        <v>2.6481E-3</v>
      </c>
      <c r="L36" s="76">
        <f t="shared" si="5"/>
        <v>0.1316484</v>
      </c>
      <c r="M36" s="76">
        <f t="shared" si="5"/>
        <v>0.16569539999999999</v>
      </c>
      <c r="N36" s="76">
        <f t="shared" si="5"/>
        <v>24.362520000000004</v>
      </c>
      <c r="O36" s="76">
        <f t="shared" si="5"/>
        <v>2943.174</v>
      </c>
      <c r="P36" s="76">
        <f t="shared" si="5"/>
        <v>0</v>
      </c>
      <c r="Q36" s="76">
        <f t="shared" si="10"/>
        <v>33.857849999999999</v>
      </c>
      <c r="R36" s="76">
        <f t="shared" si="11"/>
        <v>0</v>
      </c>
      <c r="S36" s="76">
        <f t="shared" si="11"/>
        <v>0.17326140000000001</v>
      </c>
      <c r="T36" s="76">
        <f t="shared" si="11"/>
        <v>0</v>
      </c>
      <c r="U36" s="76">
        <f t="shared" si="11"/>
        <v>0</v>
      </c>
      <c r="AB36" s="58"/>
      <c r="AC36" s="58"/>
      <c r="AD36" s="58"/>
      <c r="AE36" s="58"/>
      <c r="AF36" s="58"/>
      <c r="AG36" s="58"/>
      <c r="AH36" s="58"/>
      <c r="AI36" s="58"/>
    </row>
    <row r="37" spans="1:35" s="71" customFormat="1" ht="13" x14ac:dyDescent="0.35">
      <c r="A37" s="13" t="str">
        <f>I8</f>
        <v>TOP PENTWYN</v>
      </c>
      <c r="B37" s="15">
        <v>130</v>
      </c>
      <c r="C37" s="76">
        <f t="shared" si="6"/>
        <v>49.179000000000002</v>
      </c>
      <c r="D37" s="76">
        <f t="shared" si="7"/>
        <v>73.321576379999996</v>
      </c>
      <c r="E37" s="76">
        <f t="shared" si="8"/>
        <v>5.26964334</v>
      </c>
      <c r="F37" s="76">
        <f t="shared" si="9"/>
        <v>28.099518720000003</v>
      </c>
      <c r="G37" s="76">
        <f t="shared" si="5"/>
        <v>7.0893419999999999E-2</v>
      </c>
      <c r="H37" s="76">
        <f t="shared" si="5"/>
        <v>0.93818400000000002</v>
      </c>
      <c r="I37" s="76">
        <f t="shared" si="5"/>
        <v>0.27767220000000004</v>
      </c>
      <c r="J37" s="76">
        <f t="shared" si="5"/>
        <v>1.2105600000000003E-3</v>
      </c>
      <c r="K37" s="76">
        <f t="shared" si="5"/>
        <v>2.6481E-3</v>
      </c>
      <c r="L37" s="76">
        <f t="shared" si="5"/>
        <v>0.1316484</v>
      </c>
      <c r="M37" s="76">
        <f t="shared" si="5"/>
        <v>0.16569539999999999</v>
      </c>
      <c r="N37" s="76">
        <f t="shared" si="5"/>
        <v>24.362520000000004</v>
      </c>
      <c r="O37" s="76">
        <f t="shared" si="5"/>
        <v>2943.174</v>
      </c>
      <c r="P37" s="76">
        <f t="shared" si="5"/>
        <v>0</v>
      </c>
      <c r="Q37" s="76">
        <f t="shared" si="10"/>
        <v>33.857849999999999</v>
      </c>
      <c r="R37" s="76">
        <f t="shared" si="11"/>
        <v>0</v>
      </c>
      <c r="S37" s="76">
        <f t="shared" si="11"/>
        <v>0.17326140000000001</v>
      </c>
      <c r="T37" s="76">
        <f t="shared" si="11"/>
        <v>0</v>
      </c>
      <c r="U37" s="76">
        <f t="shared" si="11"/>
        <v>0</v>
      </c>
      <c r="AB37" s="58"/>
      <c r="AC37" s="58"/>
      <c r="AD37" s="58"/>
      <c r="AE37" s="58"/>
      <c r="AF37" s="58"/>
      <c r="AG37" s="58"/>
      <c r="AH37" s="58"/>
      <c r="AI37" s="58"/>
    </row>
    <row r="38" spans="1:35" s="71" customFormat="1" ht="13" x14ac:dyDescent="0.35">
      <c r="A38" s="13" t="str">
        <f>J8</f>
        <v>BOTTOM PENTWYN</v>
      </c>
      <c r="B38" s="15">
        <v>130</v>
      </c>
      <c r="C38" s="76">
        <f t="shared" si="6"/>
        <v>49.179000000000002</v>
      </c>
      <c r="D38" s="76">
        <f t="shared" si="7"/>
        <v>73.321576379999996</v>
      </c>
      <c r="E38" s="76">
        <f t="shared" si="8"/>
        <v>5.26964334</v>
      </c>
      <c r="F38" s="76">
        <f t="shared" si="9"/>
        <v>28.099518720000003</v>
      </c>
      <c r="G38" s="76">
        <f t="shared" si="5"/>
        <v>7.0893419999999999E-2</v>
      </c>
      <c r="H38" s="76">
        <f t="shared" si="5"/>
        <v>0.93818400000000002</v>
      </c>
      <c r="I38" s="76">
        <f t="shared" si="5"/>
        <v>0.27767220000000004</v>
      </c>
      <c r="J38" s="76">
        <f t="shared" si="5"/>
        <v>1.2105600000000003E-3</v>
      </c>
      <c r="K38" s="76">
        <f t="shared" si="5"/>
        <v>2.6481E-3</v>
      </c>
      <c r="L38" s="76">
        <f t="shared" si="5"/>
        <v>0.1316484</v>
      </c>
      <c r="M38" s="76">
        <f t="shared" si="5"/>
        <v>0.16569539999999999</v>
      </c>
      <c r="N38" s="76">
        <f t="shared" si="5"/>
        <v>24.362520000000004</v>
      </c>
      <c r="O38" s="76">
        <f t="shared" si="5"/>
        <v>2943.174</v>
      </c>
      <c r="P38" s="76">
        <f t="shared" si="5"/>
        <v>0</v>
      </c>
      <c r="Q38" s="76">
        <f t="shared" si="10"/>
        <v>33.857849999999999</v>
      </c>
      <c r="R38" s="76">
        <f t="shared" si="11"/>
        <v>0</v>
      </c>
      <c r="S38" s="76">
        <f t="shared" si="11"/>
        <v>0.17326140000000001</v>
      </c>
      <c r="T38" s="76">
        <f t="shared" si="11"/>
        <v>0</v>
      </c>
      <c r="U38" s="76">
        <f t="shared" si="11"/>
        <v>0</v>
      </c>
      <c r="AB38" s="58"/>
      <c r="AC38" s="58"/>
      <c r="AD38" s="58"/>
      <c r="AE38" s="58"/>
      <c r="AF38" s="58"/>
      <c r="AG38" s="58"/>
      <c r="AH38" s="58"/>
      <c r="AI38" s="58"/>
    </row>
    <row r="39" spans="1:35" s="71" customFormat="1" ht="13" x14ac:dyDescent="0.35">
      <c r="A39" s="13" t="str">
        <f>K8</f>
        <v>LODGE</v>
      </c>
      <c r="B39" s="15">
        <v>130</v>
      </c>
      <c r="C39" s="76">
        <f t="shared" si="6"/>
        <v>49.179000000000002</v>
      </c>
      <c r="D39" s="76">
        <f t="shared" si="7"/>
        <v>73.321576379999996</v>
      </c>
      <c r="E39" s="76">
        <f t="shared" si="8"/>
        <v>5.26964334</v>
      </c>
      <c r="F39" s="76">
        <f t="shared" si="9"/>
        <v>28.099518720000003</v>
      </c>
      <c r="G39" s="76">
        <f t="shared" si="5"/>
        <v>7.0893419999999999E-2</v>
      </c>
      <c r="H39" s="76">
        <f t="shared" si="5"/>
        <v>0.93818400000000002</v>
      </c>
      <c r="I39" s="76">
        <f t="shared" si="5"/>
        <v>0.27767220000000004</v>
      </c>
      <c r="J39" s="76">
        <f t="shared" si="5"/>
        <v>1.2105600000000003E-3</v>
      </c>
      <c r="K39" s="76">
        <f t="shared" si="5"/>
        <v>2.6481E-3</v>
      </c>
      <c r="L39" s="76">
        <f t="shared" si="5"/>
        <v>0.1316484</v>
      </c>
      <c r="M39" s="76">
        <f t="shared" si="5"/>
        <v>0.16569539999999999</v>
      </c>
      <c r="N39" s="76">
        <f t="shared" si="5"/>
        <v>24.362520000000004</v>
      </c>
      <c r="O39" s="76">
        <f t="shared" si="5"/>
        <v>2943.174</v>
      </c>
      <c r="P39" s="76">
        <f t="shared" si="5"/>
        <v>0</v>
      </c>
      <c r="Q39" s="76">
        <f t="shared" si="10"/>
        <v>33.857849999999999</v>
      </c>
      <c r="R39" s="76">
        <f t="shared" si="11"/>
        <v>0</v>
      </c>
      <c r="S39" s="76">
        <f t="shared" si="11"/>
        <v>0.17326140000000001</v>
      </c>
      <c r="T39" s="76">
        <f t="shared" si="11"/>
        <v>0</v>
      </c>
      <c r="U39" s="76">
        <f t="shared" si="11"/>
        <v>0</v>
      </c>
      <c r="AB39" s="58"/>
      <c r="AC39" s="58"/>
      <c r="AD39" s="58"/>
      <c r="AE39" s="58"/>
      <c r="AF39" s="58"/>
      <c r="AG39" s="58"/>
      <c r="AH39" s="58"/>
      <c r="AI39" s="58"/>
    </row>
    <row r="40" spans="1:35" s="71" customFormat="1" ht="13" x14ac:dyDescent="0.35">
      <c r="A40" s="13" t="str">
        <f>L8</f>
        <v>PENTWYN CORNER</v>
      </c>
      <c r="B40" s="15">
        <v>130</v>
      </c>
      <c r="C40" s="76">
        <f t="shared" si="6"/>
        <v>49.179000000000002</v>
      </c>
      <c r="D40" s="76">
        <f t="shared" si="7"/>
        <v>73.321576379999996</v>
      </c>
      <c r="E40" s="76">
        <f t="shared" si="8"/>
        <v>5.26964334</v>
      </c>
      <c r="F40" s="76">
        <f t="shared" si="9"/>
        <v>28.099518720000003</v>
      </c>
      <c r="G40" s="76">
        <f t="shared" si="5"/>
        <v>7.0893419999999999E-2</v>
      </c>
      <c r="H40" s="76">
        <f t="shared" si="5"/>
        <v>0.93818400000000002</v>
      </c>
      <c r="I40" s="76">
        <f t="shared" si="5"/>
        <v>0.27767220000000004</v>
      </c>
      <c r="J40" s="76">
        <f t="shared" si="5"/>
        <v>1.2105600000000003E-3</v>
      </c>
      <c r="K40" s="76">
        <f t="shared" si="5"/>
        <v>2.6481E-3</v>
      </c>
      <c r="L40" s="76">
        <f t="shared" si="5"/>
        <v>0.1316484</v>
      </c>
      <c r="M40" s="76">
        <f t="shared" si="5"/>
        <v>0.16569539999999999</v>
      </c>
      <c r="N40" s="76">
        <f t="shared" si="5"/>
        <v>24.362520000000004</v>
      </c>
      <c r="O40" s="76">
        <f t="shared" si="5"/>
        <v>2943.174</v>
      </c>
      <c r="P40" s="76">
        <f t="shared" si="5"/>
        <v>0</v>
      </c>
      <c r="Q40" s="76">
        <f t="shared" si="10"/>
        <v>33.857849999999999</v>
      </c>
      <c r="R40" s="76">
        <f t="shared" si="11"/>
        <v>0</v>
      </c>
      <c r="S40" s="76">
        <f t="shared" si="11"/>
        <v>0.17326140000000001</v>
      </c>
      <c r="T40" s="76">
        <f t="shared" si="11"/>
        <v>0</v>
      </c>
      <c r="U40" s="76">
        <f t="shared" si="11"/>
        <v>0</v>
      </c>
      <c r="AB40" s="58"/>
      <c r="AC40" s="58"/>
      <c r="AD40" s="58"/>
      <c r="AE40" s="58"/>
      <c r="AF40" s="58"/>
      <c r="AG40" s="58"/>
      <c r="AH40" s="58"/>
      <c r="AI40" s="58"/>
    </row>
    <row r="41" spans="1:35" s="71" customFormat="1" ht="13" x14ac:dyDescent="0.35">
      <c r="A41" s="13" t="str">
        <f>M8</f>
        <v>16 ACRES</v>
      </c>
      <c r="B41" s="15">
        <v>130</v>
      </c>
      <c r="C41" s="76">
        <f t="shared" si="6"/>
        <v>49.179000000000002</v>
      </c>
      <c r="D41" s="76">
        <f t="shared" si="7"/>
        <v>73.321576379999996</v>
      </c>
      <c r="E41" s="76">
        <f t="shared" si="8"/>
        <v>5.26964334</v>
      </c>
      <c r="F41" s="76">
        <f t="shared" si="9"/>
        <v>28.099518720000003</v>
      </c>
      <c r="G41" s="76">
        <f t="shared" si="5"/>
        <v>7.0893419999999999E-2</v>
      </c>
      <c r="H41" s="76">
        <f t="shared" si="5"/>
        <v>0.93818400000000002</v>
      </c>
      <c r="I41" s="76">
        <f t="shared" si="5"/>
        <v>0.27767220000000004</v>
      </c>
      <c r="J41" s="76">
        <f t="shared" si="5"/>
        <v>1.2105600000000003E-3</v>
      </c>
      <c r="K41" s="76">
        <f t="shared" si="5"/>
        <v>2.6481E-3</v>
      </c>
      <c r="L41" s="76">
        <f t="shared" si="5"/>
        <v>0.1316484</v>
      </c>
      <c r="M41" s="76">
        <f t="shared" si="5"/>
        <v>0.16569539999999999</v>
      </c>
      <c r="N41" s="76">
        <f t="shared" si="5"/>
        <v>24.362520000000004</v>
      </c>
      <c r="O41" s="76">
        <f t="shared" si="5"/>
        <v>2943.174</v>
      </c>
      <c r="P41" s="76">
        <f t="shared" si="5"/>
        <v>0</v>
      </c>
      <c r="Q41" s="76">
        <f t="shared" si="10"/>
        <v>33.857849999999999</v>
      </c>
      <c r="R41" s="76">
        <f t="shared" si="11"/>
        <v>0</v>
      </c>
      <c r="S41" s="76">
        <f t="shared" si="11"/>
        <v>0.17326140000000001</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A</v>
      </c>
      <c r="C57" s="8" t="str">
        <f t="shared" ref="C57:U57" si="13">D8</f>
        <v>B</v>
      </c>
      <c r="D57" s="8" t="str">
        <f t="shared" si="13"/>
        <v>C</v>
      </c>
      <c r="E57" s="8" t="str">
        <f t="shared" si="13"/>
        <v>D</v>
      </c>
      <c r="F57" s="8" t="str">
        <f t="shared" si="13"/>
        <v>E</v>
      </c>
      <c r="G57" s="8" t="str">
        <f t="shared" si="13"/>
        <v>17 ACRES</v>
      </c>
      <c r="H57" s="8" t="str">
        <f t="shared" si="13"/>
        <v>TOP PENTWYN</v>
      </c>
      <c r="I57" s="8" t="str">
        <f t="shared" si="13"/>
        <v>BOTTOM PENTWYN</v>
      </c>
      <c r="J57" s="8" t="str">
        <f t="shared" si="13"/>
        <v>LODGE</v>
      </c>
      <c r="K57" s="8" t="str">
        <f t="shared" si="13"/>
        <v>PENTWYN CORNER</v>
      </c>
      <c r="L57" s="8" t="str">
        <f t="shared" si="13"/>
        <v>16 ACRES</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0" t="s">
        <v>132</v>
      </c>
      <c r="B59" s="75">
        <f>VLOOKUP(C$14,Table2456[],5,FALSE)</f>
        <v>6.2</v>
      </c>
      <c r="C59" s="75">
        <f>VLOOKUP(D$14,Table2456[],5,FALSE)</f>
        <v>6.2</v>
      </c>
      <c r="D59" s="75">
        <f>VLOOKUP(E$14,Table2456[],5,FALSE)</f>
        <v>6.2</v>
      </c>
      <c r="E59" s="75">
        <f>VLOOKUP(F$14,Table2456[],5,FALSE)</f>
        <v>6.2</v>
      </c>
      <c r="F59" s="75">
        <f>VLOOKUP(G$14,Table2456[],5,FALSE)</f>
        <v>6.2</v>
      </c>
      <c r="G59" s="75">
        <f>VLOOKUP(H$14,Table2456[],5,FALSE)</f>
        <v>6.2</v>
      </c>
      <c r="H59" s="75">
        <f>VLOOKUP(I$14,Table2456[],5,FALSE)</f>
        <v>6.2</v>
      </c>
      <c r="I59" s="75">
        <f>VLOOKUP(J$14,Table2456[],5,FALSE)</f>
        <v>6.2</v>
      </c>
      <c r="J59" s="75">
        <f>VLOOKUP(K$14,Table2456[],5,FALSE)</f>
        <v>6.2</v>
      </c>
      <c r="K59" s="75">
        <f>VLOOKUP(L$14,Table2456[],5,FALSE)</f>
        <v>6.2</v>
      </c>
      <c r="L59" s="75">
        <f>VLOOKUP(M$14,Table2456[],5,FALSE)</f>
        <v>6.2</v>
      </c>
      <c r="M59" s="75" t="e">
        <f>VLOOKUP(N$14,Table2456[],5,FALSE)</f>
        <v>#N/A</v>
      </c>
      <c r="N59" s="75" t="e">
        <f>VLOOKUP(O$14,Table2456[],5,FALSE)</f>
        <v>#N/A</v>
      </c>
      <c r="O59" s="75" t="e">
        <f>VLOOKUP(P$14,Table2456[],5,FALSE)</f>
        <v>#N/A</v>
      </c>
      <c r="P59" s="75" t="e">
        <f>VLOOKUP(Q$14,Table2456[],5,FALSE)</f>
        <v>#N/A</v>
      </c>
      <c r="Q59" s="75" t="e">
        <f>VLOOKUP(R$14,Table2456[],5,FALSE)</f>
        <v>#N/A</v>
      </c>
      <c r="R59" s="75" t="e">
        <f>VLOOKUP(S$14,Table2456[],5,FALSE)</f>
        <v>#N/A</v>
      </c>
      <c r="S59" s="75" t="e">
        <f>VLOOKUP(T$14,Table2456[],5,FALSE)</f>
        <v>#N/A</v>
      </c>
      <c r="T59" s="75" t="e">
        <f>VLOOKUP(U$14,Table2456[],5,FALSE)</f>
        <v>#N/A</v>
      </c>
      <c r="U59" s="75" t="e">
        <f>VLOOKUP(V$14,Table2456[],5,FALSE)</f>
        <v>#N/A</v>
      </c>
    </row>
    <row r="60" spans="1:35" s="19" customFormat="1" ht="13" x14ac:dyDescent="0.3">
      <c r="A60" s="110" t="s">
        <v>4</v>
      </c>
      <c r="B60" s="75">
        <f>C10</f>
        <v>6.9</v>
      </c>
      <c r="C60" s="75">
        <f t="shared" ref="C60:U60" si="14">D10</f>
        <v>6.9</v>
      </c>
      <c r="D60" s="75">
        <f t="shared" si="14"/>
        <v>6.8</v>
      </c>
      <c r="E60" s="75">
        <f t="shared" si="14"/>
        <v>6.9</v>
      </c>
      <c r="F60" s="75">
        <f t="shared" si="14"/>
        <v>6.7</v>
      </c>
      <c r="G60" s="75">
        <f t="shared" si="14"/>
        <v>6.5</v>
      </c>
      <c r="H60" s="75">
        <f t="shared" si="14"/>
        <v>6.6</v>
      </c>
      <c r="I60" s="75">
        <f t="shared" si="14"/>
        <v>6.9</v>
      </c>
      <c r="J60" s="75">
        <f t="shared" si="14"/>
        <v>6.6</v>
      </c>
      <c r="K60" s="75">
        <f t="shared" si="14"/>
        <v>6.4</v>
      </c>
      <c r="L60" s="75">
        <f t="shared" si="14"/>
        <v>6.5</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130</v>
      </c>
      <c r="C62" s="76">
        <f>B32</f>
        <v>130</v>
      </c>
      <c r="D62" s="76">
        <f>B33</f>
        <v>130</v>
      </c>
      <c r="E62" s="76">
        <f>B34</f>
        <v>130</v>
      </c>
      <c r="F62" s="76">
        <f>B35</f>
        <v>130</v>
      </c>
      <c r="G62" s="76">
        <f>B36</f>
        <v>130</v>
      </c>
      <c r="H62" s="76">
        <f>B37</f>
        <v>130</v>
      </c>
      <c r="I62" s="76">
        <f>B38</f>
        <v>130</v>
      </c>
      <c r="J62" s="76">
        <f>B39</f>
        <v>130</v>
      </c>
      <c r="K62" s="76">
        <f>B40</f>
        <v>130</v>
      </c>
      <c r="L62" s="76">
        <f>B41</f>
        <v>130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-4.2000000000000011</v>
      </c>
      <c r="C64" s="76">
        <f t="shared" ref="C64:U64" si="17">(C59-C60)*C61</f>
        <v>-4.2000000000000011</v>
      </c>
      <c r="D64" s="76">
        <f t="shared" si="17"/>
        <v>-3.5999999999999979</v>
      </c>
      <c r="E64" s="76">
        <f t="shared" si="17"/>
        <v>-4.2000000000000011</v>
      </c>
      <c r="F64" s="76">
        <f t="shared" si="17"/>
        <v>-3</v>
      </c>
      <c r="G64" s="76">
        <f t="shared" si="17"/>
        <v>-1.7999999999999989</v>
      </c>
      <c r="H64" s="76">
        <f t="shared" si="17"/>
        <v>-2.3999999999999968</v>
      </c>
      <c r="I64" s="76">
        <f t="shared" si="17"/>
        <v>-4.2000000000000011</v>
      </c>
      <c r="J64" s="76">
        <f t="shared" si="17"/>
        <v>-2.3999999999999968</v>
      </c>
      <c r="K64" s="76">
        <f t="shared" si="17"/>
        <v>-1.2000000000000011</v>
      </c>
      <c r="L64" s="76">
        <f t="shared" si="17"/>
        <v>-1.7999999999999989</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4.2000000000000011</v>
      </c>
      <c r="C65" s="76">
        <f t="shared" ref="C65:U65" si="18">C63-C64</f>
        <v>4.2000000000000011</v>
      </c>
      <c r="D65" s="76">
        <f t="shared" si="18"/>
        <v>3.5999999999999979</v>
      </c>
      <c r="E65" s="76">
        <f t="shared" si="18"/>
        <v>4.2000000000000011</v>
      </c>
      <c r="F65" s="76">
        <f t="shared" si="18"/>
        <v>3</v>
      </c>
      <c r="G65" s="76">
        <f t="shared" si="18"/>
        <v>1.7999999999999989</v>
      </c>
      <c r="H65" s="76">
        <f t="shared" si="18"/>
        <v>2.3999999999999968</v>
      </c>
      <c r="I65" s="76">
        <f t="shared" si="18"/>
        <v>4.2000000000000011</v>
      </c>
      <c r="J65" s="76">
        <f t="shared" si="18"/>
        <v>2.3999999999999968</v>
      </c>
      <c r="K65" s="76">
        <f t="shared" si="18"/>
        <v>1.2000000000000011</v>
      </c>
      <c r="L65" s="76">
        <f t="shared" si="18"/>
        <v>1.7999999999999989</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OVER</v>
      </c>
      <c r="K66" s="77" t="str">
        <f t="shared" si="19"/>
        <v>OVER</v>
      </c>
      <c r="L66" s="77" t="str">
        <f t="shared" si="19"/>
        <v>OVER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6" t="s">
        <v>84</v>
      </c>
      <c r="B1" s="37" t="str">
        <f>'DCWW Bryngwyn'!B29</f>
        <v>Application Rate</v>
      </c>
      <c r="C1" s="37" t="str">
        <f>'DCWW Bryngwyn'!C29</f>
        <v>Nitrogen Addition</v>
      </c>
      <c r="D1" s="37" t="str">
        <f>'DCWW Bryngwyn'!D29</f>
        <v>Phosphate Addition</v>
      </c>
      <c r="E1" s="37" t="str">
        <f>'DCWW Bryngwyn'!E29</f>
        <v>Potash  Addition</v>
      </c>
      <c r="F1" s="37" t="str">
        <f>'DCWW Bryngwyn'!F29</f>
        <v>Mg Oxide Addition</v>
      </c>
      <c r="G1" s="37" t="str">
        <f>'DCWW Bryngwyn'!G29</f>
        <v>Copper Addition</v>
      </c>
      <c r="H1" s="37" t="str">
        <f>'DCWW Bryngwyn'!H29</f>
        <v>Zinc Addition</v>
      </c>
      <c r="I1" s="37" t="str">
        <f>'DCWW Bryngwyn'!I29</f>
        <v>Lead Addition</v>
      </c>
      <c r="J1" s="37" t="str">
        <f>'DCWW Bryngwyn'!J29</f>
        <v>Cadmium Addition</v>
      </c>
      <c r="K1" s="37" t="str">
        <f>'DCWW Bryngwyn'!K29</f>
        <v>Mercury Addition</v>
      </c>
      <c r="L1" s="37" t="str">
        <f>'DCWW Bryngwyn'!L29</f>
        <v>Nickel Addition</v>
      </c>
      <c r="M1" s="37" t="str">
        <f>'DCWW Bryngwyn'!M29</f>
        <v>Chromium Addition</v>
      </c>
      <c r="N1" s="37" t="str">
        <f>'DCWW Bryngwyn'!N29</f>
        <v>Aluminium Addition</v>
      </c>
      <c r="O1" s="37" t="str">
        <f>'DCWW Bryngwyn'!O29</f>
        <v>Iron Addition</v>
      </c>
      <c r="P1" s="37" t="str">
        <f>'DCWW Bryngwyn'!P29</f>
        <v xml:space="preserve">Sodium Addition                 </v>
      </c>
      <c r="Q1" s="37" t="str">
        <f>'DCWW Bryngwyn'!Q29</f>
        <v>SO3  Addition                             kg/ha</v>
      </c>
      <c r="R1" s="37" t="str">
        <f>'DCWW Bryngwyn'!R29</f>
        <v xml:space="preserve">Selenium Addition </v>
      </c>
      <c r="S1" s="37" t="str">
        <f>'DCWW Bryngwyn'!S29</f>
        <v xml:space="preserve">Arsenic  Addition  </v>
      </c>
      <c r="T1" s="37" t="str">
        <f>'DCWW Bryngwyn'!T29</f>
        <v xml:space="preserve">Molybdenum Addition  </v>
      </c>
      <c r="U1" s="37" t="str">
        <f>'DCWW Bryngwyn'!U29</f>
        <v xml:space="preserve">Fluoride Addition </v>
      </c>
    </row>
    <row r="2" spans="1:21" ht="25" x14ac:dyDescent="0.25">
      <c r="A2" s="146"/>
      <c r="B2" s="37" t="str">
        <f>'DCWW Bryngwyn'!B30</f>
        <v>tonnes/ha</v>
      </c>
      <c r="C2" s="37" t="str">
        <f>'DCWW Bryngwyn'!C30</f>
        <v>kg/ha</v>
      </c>
      <c r="D2" s="37" t="str">
        <f>'DCWW Bryngwyn'!D30</f>
        <v>P2O5 
kg/ha</v>
      </c>
      <c r="E2" s="37" t="str">
        <f>'DCWW Bryngwyn'!E30</f>
        <v>K2O 
kg/ha</v>
      </c>
      <c r="F2" s="37" t="str">
        <f>'DCWW Bryngwyn'!F30</f>
        <v>MgO 
kg/ha</v>
      </c>
      <c r="G2" s="37" t="str">
        <f>'DCWW Bryngwyn'!G30</f>
        <v>kg/ha</v>
      </c>
      <c r="H2" s="37" t="str">
        <f>'DCWW Bryngwyn'!H30</f>
        <v>kg/ha</v>
      </c>
      <c r="I2" s="37" t="str">
        <f>'DCWW Bryngwyn'!I30</f>
        <v>kg/ha</v>
      </c>
      <c r="J2" s="37" t="str">
        <f>'DCWW Bryngwyn'!J30</f>
        <v>kg/ha</v>
      </c>
      <c r="K2" s="37" t="str">
        <f>'DCWW Bryngwyn'!K30</f>
        <v>kg/ha</v>
      </c>
      <c r="L2" s="37" t="str">
        <f>'DCWW Bryngwyn'!L30</f>
        <v>kg/ha</v>
      </c>
      <c r="M2" s="37" t="str">
        <f>'DCWW Bryngwyn'!M30</f>
        <v>kg/ha</v>
      </c>
      <c r="N2" s="37" t="str">
        <f>'DCWW Bryngwyn'!N30</f>
        <v>kg/ha</v>
      </c>
      <c r="O2" s="37" t="str">
        <f>'DCWW Bryngwyn'!O30</f>
        <v>kg/ha</v>
      </c>
      <c r="P2" s="37" t="str">
        <f>'DCWW Bryngwyn'!P30</f>
        <v>kg/ha</v>
      </c>
      <c r="Q2" s="37" t="str">
        <f>'DCWW Bryngwyn'!Q30</f>
        <v>kg/ha</v>
      </c>
      <c r="R2" s="37" t="str">
        <f>'DCWW Bryngwyn'!R30</f>
        <v>kg/ha</v>
      </c>
      <c r="S2" s="37" t="str">
        <f>'DCWW Bryngwyn'!S30</f>
        <v>kg/ha</v>
      </c>
      <c r="T2" s="37" t="str">
        <f>'DCWW Bryngwyn'!T30</f>
        <v>kg/ha</v>
      </c>
      <c r="U2" s="37" t="str">
        <f>'DCWW Bryngwyn'!U30</f>
        <v>kg/ha</v>
      </c>
    </row>
    <row r="3" spans="1:21" x14ac:dyDescent="0.25">
      <c r="A3" s="35">
        <v>1</v>
      </c>
      <c r="B3" s="32">
        <f>'DCWW Bryngwyn'!B31</f>
        <v>120</v>
      </c>
      <c r="C3" s="32">
        <f>'DCWW Bryngwyn'!C31</f>
        <v>53.698559999999993</v>
      </c>
      <c r="D3" s="32">
        <f>'DCWW Bryngwyn'!D31</f>
        <v>18.888103679999997</v>
      </c>
      <c r="E3" s="32">
        <f>'DCWW Bryngwyn'!E31</f>
        <v>2.2418784000000005</v>
      </c>
      <c r="F3" s="32">
        <f>'DCWW Bryngwyn'!F31</f>
        <v>9.1209630720000003</v>
      </c>
      <c r="G3" s="32">
        <f>'DCWW Bryngwyn'!G31</f>
        <v>0.12038400000000002</v>
      </c>
      <c r="H3" s="32">
        <f>'DCWW Bryngwyn'!H31</f>
        <v>1.5394559999999999</v>
      </c>
      <c r="I3" s="32">
        <f>'DCWW Bryngwyn'!I31</f>
        <v>0.22179840000000001</v>
      </c>
      <c r="J3" s="32">
        <f>'DCWW Bryngwyn'!J31</f>
        <v>1.1162880000000002E-2</v>
      </c>
      <c r="K3" s="32">
        <f>'DCWW Bryngwyn'!K31</f>
        <v>2.4806400000000001E-3</v>
      </c>
      <c r="L3" s="32">
        <f>'DCWW Bryngwyn'!L31</f>
        <v>0.22179840000000001</v>
      </c>
      <c r="M3" s="32">
        <f>'DCWW Bryngwyn'!M31</f>
        <v>0.11381759999999999</v>
      </c>
      <c r="N3" s="32">
        <f>'DCWW Bryngwyn'!N31</f>
        <v>18.385919999999999</v>
      </c>
      <c r="O3" s="32">
        <f>'DCWW Bryngwyn'!O31</f>
        <v>3494.7840000000001</v>
      </c>
      <c r="P3" s="32">
        <f>'DCWW Bryngwyn'!P31</f>
        <v>0</v>
      </c>
      <c r="Q3" s="32">
        <f>'DCWW Bryngwyn'!Q31</f>
        <v>36.297600000000003</v>
      </c>
      <c r="R3" s="32">
        <f>'DCWW Bryngwyn'!R31</f>
        <v>0</v>
      </c>
      <c r="S3" s="32">
        <f>'DCWW Bryngwyn'!S31</f>
        <v>0.64131840000000007</v>
      </c>
      <c r="T3" s="32">
        <f>'DCWW Bryngwyn'!T31</f>
        <v>0</v>
      </c>
      <c r="U3" s="32">
        <f>'DCWW Bryngwyn'!U31</f>
        <v>0</v>
      </c>
    </row>
    <row r="4" spans="1:21" x14ac:dyDescent="0.25">
      <c r="A4" s="35">
        <v>2</v>
      </c>
      <c r="B4" s="32">
        <f>'DCWW CAPEL DEWI'!B31</f>
        <v>250</v>
      </c>
      <c r="C4" s="32">
        <f>'DCWW CAPEL DEWI'!C31</f>
        <v>58.66575000000001</v>
      </c>
      <c r="D4" s="32">
        <f>'DCWW CAPEL DEWI'!D31</f>
        <v>48.896240250000005</v>
      </c>
      <c r="E4" s="32">
        <f>'DCWW CAPEL DEWI'!E31</f>
        <v>6.6556668750000014</v>
      </c>
      <c r="F4" s="32">
        <f>'DCWW CAPEL DEWI'!F31</f>
        <v>28.095639000000002</v>
      </c>
      <c r="G4" s="32">
        <f>'DCWW CAPEL DEWI'!G31</f>
        <v>0.23809500000000003</v>
      </c>
      <c r="H4" s="32">
        <f>'DCWW CAPEL DEWI'!H31</f>
        <v>1.4049750000000001</v>
      </c>
      <c r="I4" s="32">
        <f>'DCWW CAPEL DEWI'!I31</f>
        <v>0.44830499999999995</v>
      </c>
      <c r="J4" s="32">
        <f>'DCWW CAPEL DEWI'!J31</f>
        <v>2.3595000000000001E-3</v>
      </c>
      <c r="K4" s="32">
        <f>'DCWW CAPEL DEWI'!K31</f>
        <v>5.0407500000000001E-3</v>
      </c>
      <c r="L4" s="32">
        <f>'DCWW CAPEL DEWI'!L31</f>
        <v>0.20163</v>
      </c>
      <c r="M4" s="32">
        <f>'DCWW CAPEL DEWI'!M31</f>
        <v>0.19841249999999999</v>
      </c>
      <c r="N4" s="32">
        <f>'DCWW CAPEL DEWI'!N31</f>
        <v>55.233750000000008</v>
      </c>
      <c r="O4" s="32">
        <f>'DCWW CAPEL DEWI'!O31</f>
        <v>3453.4500000000003</v>
      </c>
      <c r="P4" s="32">
        <f>'DCWW CAPEL DEWI'!P31</f>
        <v>0</v>
      </c>
      <c r="Q4" s="32">
        <f>'DCWW CAPEL DEWI'!Q31</f>
        <v>61.668750000000003</v>
      </c>
      <c r="R4" s="32">
        <f>'DCWW CAPEL DEWI'!R31</f>
        <v>0</v>
      </c>
      <c r="S4" s="32">
        <f>'DCWW CAPEL DEWI'!S31</f>
        <v>0.17696249999999999</v>
      </c>
      <c r="T4" s="32">
        <f>'DCWW CAPEL DEWI'!T31</f>
        <v>0</v>
      </c>
      <c r="U4" s="32">
        <f>'DCWW CAPEL DEWI'!U31</f>
        <v>0</v>
      </c>
    </row>
    <row r="5" spans="1:21" x14ac:dyDescent="0.25">
      <c r="A5" s="35">
        <v>3</v>
      </c>
      <c r="B5" s="32">
        <f>'DCWW CEFN DRYSCOED'!B31</f>
        <v>250</v>
      </c>
      <c r="C5" s="32">
        <f>'DCWW CEFN DRYSCOED'!C31</f>
        <v>88.719750000000005</v>
      </c>
      <c r="D5" s="32">
        <f>'DCWW CEFN DRYSCOED'!D31</f>
        <v>17.023046399999998</v>
      </c>
      <c r="E5" s="32">
        <f>'DCWW CEFN DRYSCOED'!E31</f>
        <v>4.0804312500000011</v>
      </c>
      <c r="F5" s="32">
        <f>'DCWW CEFN DRYSCOED'!F31</f>
        <v>6.0795958499999996</v>
      </c>
      <c r="G5" s="32">
        <f>'DCWW CEFN DRYSCOED'!G31</f>
        <v>0.27960749999999995</v>
      </c>
      <c r="H5" s="32">
        <f>'DCWW CEFN DRYSCOED'!H31</f>
        <v>1.1222999999999999</v>
      </c>
      <c r="I5" s="32">
        <f>'DCWW CEFN DRYSCOED'!I31</f>
        <v>3.2508000000000002E-2</v>
      </c>
      <c r="J5" s="32">
        <f>'DCWW CEFN DRYSCOED'!J31</f>
        <v>1.654425E-2</v>
      </c>
      <c r="K5" s="32">
        <f>'DCWW CEFN DRYSCOED'!K31</f>
        <v>5.0310000000000007E-3</v>
      </c>
      <c r="L5" s="32">
        <f>'DCWW CEFN DRYSCOED'!L31</f>
        <v>7.8367499999999993E-2</v>
      </c>
      <c r="M5" s="32">
        <f>'DCWW CEFN DRYSCOED'!M31</f>
        <v>1.7028000000000001E-2</v>
      </c>
      <c r="N5" s="32">
        <f>'DCWW CEFN DRYSCOED'!N31</f>
        <v>1654.425</v>
      </c>
      <c r="O5" s="32">
        <f>'DCWW CEFN DRYSCOED'!O31</f>
        <v>42.860249999999994</v>
      </c>
      <c r="P5" s="32">
        <f>'DCWW CEFN DRYSCOED'!P31</f>
        <v>0</v>
      </c>
      <c r="Q5" s="32">
        <f>'DCWW CEFN DRYSCOED'!Q31</f>
        <v>290.25</v>
      </c>
      <c r="R5" s="32">
        <f>'DCWW CEFN DRYSCOED'!R31</f>
        <v>0</v>
      </c>
      <c r="S5" s="32">
        <f>'DCWW CEFN DRYSCOED'!S31</f>
        <v>0.54373500000000008</v>
      </c>
      <c r="T5" s="32">
        <f>'DCWW CEFN DRYSCOED'!T31</f>
        <v>0</v>
      </c>
      <c r="U5" s="32">
        <f>'DCWW CEFN DRYSCOED'!U31</f>
        <v>0</v>
      </c>
    </row>
    <row r="6" spans="1:21" x14ac:dyDescent="0.25">
      <c r="A6" s="35">
        <v>4</v>
      </c>
      <c r="B6" s="32">
        <f>'DCWW CRAI'!B31</f>
        <v>125</v>
      </c>
      <c r="C6" s="32">
        <f>'DCWW CRAI'!C31</f>
        <v>58.297000000000004</v>
      </c>
      <c r="D6" s="32">
        <f>'DCWW CRAI'!D31</f>
        <v>20.137030875000001</v>
      </c>
      <c r="E6" s="32">
        <f>'DCWW CRAI'!E31</f>
        <v>2.5709277500000001</v>
      </c>
      <c r="F6" s="32">
        <f>'DCWW CRAI'!F31</f>
        <v>9.4788067250000001</v>
      </c>
      <c r="G6" s="32">
        <f>'DCWW CRAI'!G31</f>
        <v>0.12170249999999999</v>
      </c>
      <c r="H6" s="32">
        <f>'DCWW CRAI'!H31</f>
        <v>1.5926499999999999</v>
      </c>
      <c r="I6" s="32">
        <f>'DCWW CRAI'!I31</f>
        <v>0.33806249999999999</v>
      </c>
      <c r="J6" s="32">
        <f>'DCWW CRAI'!J31</f>
        <v>1.0292125000000001E-2</v>
      </c>
      <c r="K6" s="32">
        <f>'DCWW CRAI'!K31</f>
        <v>2.5542500000000001E-3</v>
      </c>
      <c r="L6" s="32">
        <f>'DCWW CRAI'!L31</f>
        <v>0.22988250000000002</v>
      </c>
      <c r="M6" s="32">
        <f>'DCWW CRAI'!M31</f>
        <v>0.11869750000000001</v>
      </c>
      <c r="N6" s="32">
        <f>'DCWW CRAI'!N31</f>
        <v>17.729499999999998</v>
      </c>
      <c r="O6" s="32">
        <f>'DCWW CRAI'!O31</f>
        <v>3613.5125000000003</v>
      </c>
      <c r="P6" s="32">
        <f>'DCWW CRAI'!P31</f>
        <v>0</v>
      </c>
      <c r="Q6" s="32">
        <f>'DCWW CRAI'!Q31</f>
        <v>36.999062500000001</v>
      </c>
      <c r="R6" s="32">
        <f>'DCWW CRAI'!R31</f>
        <v>0</v>
      </c>
      <c r="S6" s="32">
        <f>'DCWW CRAI'!S31</f>
        <v>0.63255250000000007</v>
      </c>
      <c r="T6" s="32">
        <f>'DCWW CRAI'!T31</f>
        <v>0</v>
      </c>
      <c r="U6" s="32">
        <f>'DCWW CRAI'!U31</f>
        <v>0</v>
      </c>
    </row>
    <row r="7" spans="1:21" x14ac:dyDescent="0.25">
      <c r="A7" s="35">
        <v>5</v>
      </c>
      <c r="B7" s="32">
        <f>'DCWW ELAN VALLEY'!B31</f>
        <v>250</v>
      </c>
      <c r="C7" s="32">
        <f>'DCWW ELAN VALLEY'!C31</f>
        <v>28.8</v>
      </c>
      <c r="D7" s="32">
        <f>'DCWW ELAN VALLEY'!D31</f>
        <v>3.6701820000000001</v>
      </c>
      <c r="E7" s="32">
        <f>'DCWW ELAN VALLEY'!E31</f>
        <v>1.5616800000000004</v>
      </c>
      <c r="F7" s="32">
        <f>'DCWW ELAN VALLEY'!F31</f>
        <v>5.2127520000000001</v>
      </c>
      <c r="G7" s="32">
        <f>'DCWW ELAN VALLEY'!G31</f>
        <v>0.19860000000000003</v>
      </c>
      <c r="H7" s="32">
        <f>'DCWW ELAN VALLEY'!H31</f>
        <v>2.2860000000000005</v>
      </c>
      <c r="I7" s="32">
        <f>'DCWW ELAN VALLEY'!I31</f>
        <v>1.1634000000000002</v>
      </c>
      <c r="J7" s="32">
        <f>'DCWW ELAN VALLEY'!J31</f>
        <v>1.2720000000000002E-2</v>
      </c>
      <c r="K7" s="32">
        <f>'DCWW ELAN VALLEY'!K31</f>
        <v>5.0400000000000002E-3</v>
      </c>
      <c r="L7" s="32">
        <f>'DCWW ELAN VALLEY'!L31</f>
        <v>0.52739999999999998</v>
      </c>
      <c r="M7" s="32">
        <f>'DCWW ELAN VALLEY'!M31</f>
        <v>0.16620000000000001</v>
      </c>
      <c r="N7" s="32">
        <f>'DCWW ELAN VALLEY'!N31</f>
        <v>34.08</v>
      </c>
      <c r="O7" s="32">
        <f>'DCWW ELAN VALLEY'!O31</f>
        <v>3210</v>
      </c>
      <c r="P7" s="32">
        <f>'DCWW ELAN VALLEY'!P31</f>
        <v>0</v>
      </c>
      <c r="Q7" s="32">
        <f>'DCWW ELAN VALLEY'!Q31</f>
        <v>38.849999999999994</v>
      </c>
      <c r="R7" s="32">
        <f>'DCWW ELAN VALLEY'!R31</f>
        <v>0</v>
      </c>
      <c r="S7" s="32">
        <f>'DCWW ELAN VALLEY'!S31</f>
        <v>0.33960000000000001</v>
      </c>
      <c r="T7" s="32">
        <f>'DCWW ELAN VALLEY'!T31</f>
        <v>0</v>
      </c>
      <c r="U7" s="32">
        <f>'DCWW ELAN VALLEY'!U31</f>
        <v>0</v>
      </c>
    </row>
    <row r="8" spans="1:21" x14ac:dyDescent="0.25">
      <c r="A8" s="35">
        <v>6</v>
      </c>
      <c r="B8" s="32">
        <f>'DCWW HIRWAUN'!B31</f>
        <v>250</v>
      </c>
      <c r="C8" s="32">
        <f>'DCWW HIRWAUN'!C31</f>
        <v>155.95500000000001</v>
      </c>
      <c r="D8" s="32">
        <f>'DCWW HIRWAUN'!D31</f>
        <v>35.407405000000004</v>
      </c>
      <c r="E8" s="32">
        <f>'DCWW HIRWAUN'!E31</f>
        <v>26.580492500000005</v>
      </c>
      <c r="F8" s="32">
        <f>'DCWW HIRWAUN'!F31</f>
        <v>53.112372000000008</v>
      </c>
      <c r="G8" s="32">
        <f>'DCWW HIRWAUN'!G31</f>
        <v>0.48472500000000002</v>
      </c>
      <c r="H8" s="32">
        <f>'DCWW HIRWAUN'!H31</f>
        <v>2.3182499999999999</v>
      </c>
      <c r="I8" s="32">
        <f>'DCWW HIRWAUN'!I31</f>
        <v>0.31190999999999997</v>
      </c>
      <c r="J8" s="32">
        <f>'DCWW HIRWAUN'!J31</f>
        <v>4.0745E-3</v>
      </c>
      <c r="K8" s="32">
        <f>'DCWW HIRWAUN'!K31</f>
        <v>5.058E-3</v>
      </c>
      <c r="L8" s="32">
        <f>'DCWW HIRWAUN'!L31</f>
        <v>0.35968</v>
      </c>
      <c r="M8" s="32">
        <f>'DCWW HIRWAUN'!M31</f>
        <v>0.28943000000000002</v>
      </c>
      <c r="N8" s="32">
        <f>'DCWW HIRWAUN'!N31</f>
        <v>59.431500000000007</v>
      </c>
      <c r="O8" s="32">
        <f>'DCWW HIRWAUN'!O31</f>
        <v>422.90500000000003</v>
      </c>
      <c r="P8" s="32">
        <f>'DCWW HIRWAUN'!P31</f>
        <v>0</v>
      </c>
      <c r="Q8" s="32">
        <f>'DCWW HIRWAUN'!Q31</f>
        <v>95.188749999999999</v>
      </c>
      <c r="R8" s="32">
        <f>'DCWW HIRWAUN'!R31</f>
        <v>0</v>
      </c>
      <c r="S8" s="32">
        <f>'DCWW HIRWAUN'!S31</f>
        <v>0.23463499999999998</v>
      </c>
      <c r="T8" s="32">
        <f>'DCWW HIRWAUN'!T31</f>
        <v>0</v>
      </c>
      <c r="U8" s="32">
        <f>'DCWW HIRWAUN'!U31</f>
        <v>0</v>
      </c>
    </row>
    <row r="9" spans="1:21" x14ac:dyDescent="0.25">
      <c r="A9" s="35">
        <v>7</v>
      </c>
      <c r="B9" s="32">
        <f>'DCWW LLYSWEN'!B31</f>
        <v>250</v>
      </c>
      <c r="C9" s="32">
        <f>'DCWW LLYSWEN'!C31</f>
        <v>97.75</v>
      </c>
      <c r="D9" s="32">
        <f>'DCWW LLYSWEN'!D31</f>
        <v>7.6725590000000006</v>
      </c>
      <c r="E9" s="32">
        <f>'DCWW LLYSWEN'!E31</f>
        <v>4.158455</v>
      </c>
      <c r="F9" s="32">
        <f>'DCWW LLYSWEN'!F31</f>
        <v>8.9349620000000005</v>
      </c>
      <c r="G9" s="32">
        <f>'DCWW LLYSWEN'!G31</f>
        <v>0.27879999999999999</v>
      </c>
      <c r="H9" s="32">
        <f>'DCWW LLYSWEN'!H31</f>
        <v>1.5980000000000001</v>
      </c>
      <c r="I9" s="32">
        <f>'DCWW LLYSWEN'!I31</f>
        <v>0.25840000000000002</v>
      </c>
      <c r="J9" s="32">
        <f>'DCWW LLYSWEN'!J31</f>
        <v>7.4800000000000005E-3</v>
      </c>
      <c r="K9" s="32">
        <f>'DCWW LLYSWEN'!K31</f>
        <v>5.1000000000000004E-3</v>
      </c>
      <c r="L9" s="32">
        <f>'DCWW LLYSWEN'!L31</f>
        <v>0.10200000000000001</v>
      </c>
      <c r="M9" s="32">
        <f>'DCWW LLYSWEN'!M31</f>
        <v>4.1055000000000008E-2</v>
      </c>
      <c r="N9" s="32">
        <f>'DCWW LLYSWEN'!N31</f>
        <v>28.305000000000003</v>
      </c>
      <c r="O9" s="32">
        <f>'DCWW LLYSWEN'!O31</f>
        <v>3672</v>
      </c>
      <c r="P9" s="32">
        <f>'DCWW LLYSWEN'!P31</f>
        <v>0</v>
      </c>
      <c r="Q9" s="32">
        <f>'DCWW LLYSWEN'!Q31</f>
        <v>147.05000000000001</v>
      </c>
      <c r="R9" s="32">
        <f>'DCWW LLYSWEN'!R31</f>
        <v>0</v>
      </c>
      <c r="S9" s="32">
        <f>'DCWW LLYSWEN'!S31</f>
        <v>0.2975000000000001</v>
      </c>
      <c r="T9" s="32">
        <f>'DCWW LLYSWEN'!T31</f>
        <v>0</v>
      </c>
      <c r="U9" s="32">
        <f>'DCWW LLYSWEN'!U31</f>
        <v>0</v>
      </c>
    </row>
    <row r="10" spans="1:21" x14ac:dyDescent="0.25">
      <c r="A10" s="35">
        <v>8</v>
      </c>
      <c r="B10" s="32">
        <f>'DCWW PONTSTICIL'!B31</f>
        <v>250</v>
      </c>
      <c r="C10" s="32">
        <f>'DCWW PONTSTICIL'!C31</f>
        <v>228.77249999999998</v>
      </c>
      <c r="D10" s="32">
        <f>'DCWW PONTSTICIL'!D31</f>
        <v>36.8741032</v>
      </c>
      <c r="E10" s="32">
        <f>'DCWW PONTSTICIL'!E31</f>
        <v>5.3374571250000002</v>
      </c>
      <c r="F10" s="32">
        <f>'DCWW PONTSTICIL'!F31</f>
        <v>9.8457843</v>
      </c>
      <c r="G10" s="32">
        <f>'DCWW PONTSTICIL'!G31</f>
        <v>1.31098</v>
      </c>
      <c r="H10" s="32">
        <f>'DCWW PONTSTICIL'!H31</f>
        <v>1.2574375</v>
      </c>
      <c r="I10" s="32">
        <f>'DCWW PONTSTICIL'!I31</f>
        <v>3.2612249999999995E-2</v>
      </c>
      <c r="J10" s="32">
        <f>'DCWW PONTSTICIL'!J31</f>
        <v>4.2185E-3</v>
      </c>
      <c r="K10" s="32">
        <f>'DCWW PONTSTICIL'!K31</f>
        <v>5.0297499999999995E-3</v>
      </c>
      <c r="L10" s="32">
        <f>'DCWW PONTSTICIL'!L31</f>
        <v>0.36343999999999999</v>
      </c>
      <c r="M10" s="32">
        <f>'DCWW PONTSTICIL'!M31</f>
        <v>6.976750000000001E-2</v>
      </c>
      <c r="N10" s="32">
        <f>'DCWW PONTSTICIL'!N31</f>
        <v>712.27750000000003</v>
      </c>
      <c r="O10" s="32">
        <f>'DCWW PONTSTICIL'!O31</f>
        <v>47.376999999999995</v>
      </c>
      <c r="P10" s="32">
        <f>'DCWW PONTSTICIL'!P31</f>
        <v>0</v>
      </c>
      <c r="Q10" s="32">
        <f>'DCWW PONTSTICIL'!Q31</f>
        <v>245.80875000000003</v>
      </c>
      <c r="R10" s="32">
        <f>'DCWW PONTSTICIL'!R31</f>
        <v>0</v>
      </c>
      <c r="S10" s="32">
        <f>'DCWW PONTSTICIL'!S31</f>
        <v>0.39913500000000002</v>
      </c>
      <c r="T10" s="32">
        <f>'DCWW PONTSTICIL'!T31</f>
        <v>0</v>
      </c>
      <c r="U10" s="32">
        <f>'DCWW PONTSTICIL'!U31</f>
        <v>0</v>
      </c>
    </row>
    <row r="11" spans="1:21" x14ac:dyDescent="0.25">
      <c r="A11" s="35">
        <v>9</v>
      </c>
      <c r="B11" s="32">
        <f>'DCWW TALYBONT'!B31</f>
        <v>250</v>
      </c>
      <c r="C11" s="32">
        <f>'DCWW TALYBONT'!C31</f>
        <v>99.937500000000014</v>
      </c>
      <c r="D11" s="32">
        <f>'DCWW TALYBONT'!D31</f>
        <v>34.622737499999999</v>
      </c>
      <c r="E11" s="32">
        <f>'DCWW TALYBONT'!E31</f>
        <v>9.5948125000000015</v>
      </c>
      <c r="F11" s="32">
        <f>'DCWW TALYBONT'!F31</f>
        <v>17.647337499999999</v>
      </c>
      <c r="G11" s="32">
        <f>'DCWW TALYBONT'!G31</f>
        <v>0.27137500000000003</v>
      </c>
      <c r="H11" s="32">
        <f>'DCWW TALYBONT'!H31</f>
        <v>0.52406249999999999</v>
      </c>
      <c r="I11" s="32">
        <f>'DCWW TALYBONT'!I31</f>
        <v>3.225625E-2</v>
      </c>
      <c r="J11" s="32">
        <f>'DCWW TALYBONT'!J31</f>
        <v>4.7125000000000005E-3</v>
      </c>
      <c r="K11" s="32">
        <f>'DCWW TALYBONT'!K31</f>
        <v>0</v>
      </c>
      <c r="L11" s="32">
        <f>'DCWW TALYBONT'!L31</f>
        <v>0</v>
      </c>
      <c r="M11" s="32">
        <f>'DCWW TALYBONT'!M31</f>
        <v>0</v>
      </c>
      <c r="N11" s="32">
        <f>'DCWW TALYBONT'!N31</f>
        <v>0</v>
      </c>
      <c r="O11" s="32">
        <f>'DCWW TALYBONT'!O31</f>
        <v>0</v>
      </c>
      <c r="P11" s="32">
        <f>'DCWW TALYBONT'!P31</f>
        <v>0</v>
      </c>
      <c r="Q11" s="32">
        <f>'DCWW TALYBONT'!Q31</f>
        <v>0</v>
      </c>
      <c r="R11" s="32">
        <f>'DCWW TALYBONT'!R31</f>
        <v>0</v>
      </c>
      <c r="S11" s="32">
        <f>'DCWW TALYBONT'!S31</f>
        <v>0</v>
      </c>
      <c r="T11" s="32">
        <f>'DCWW TALYBONT'!T31</f>
        <v>0</v>
      </c>
      <c r="U11" s="32">
        <f>'DCWW TALYBONT'!U31</f>
        <v>0</v>
      </c>
    </row>
    <row r="12" spans="1:21" x14ac:dyDescent="0.25">
      <c r="A12" s="35">
        <v>10</v>
      </c>
      <c r="B12" s="32">
        <f>'DCWW WHITEBOURNE'!B31</f>
        <v>130</v>
      </c>
      <c r="C12" s="32">
        <f>'DCWW WHITEBOURNE'!C31</f>
        <v>49.179000000000002</v>
      </c>
      <c r="D12" s="32">
        <f>'DCWW WHITEBOURNE'!D31</f>
        <v>73.321576379999996</v>
      </c>
      <c r="E12" s="32">
        <f>'DCWW WHITEBOURNE'!E31</f>
        <v>5.26964334</v>
      </c>
      <c r="F12" s="32">
        <f>'DCWW WHITEBOURNE'!F31</f>
        <v>28.099518720000003</v>
      </c>
      <c r="G12" s="32">
        <f>'DCWW WHITEBOURNE'!G31</f>
        <v>7.0893419999999999E-2</v>
      </c>
      <c r="H12" s="32">
        <f>'DCWW WHITEBOURNE'!H31</f>
        <v>0.93818400000000002</v>
      </c>
      <c r="I12" s="32">
        <f>'DCWW WHITEBOURNE'!I31</f>
        <v>0.27767220000000004</v>
      </c>
      <c r="J12" s="32">
        <f>'DCWW WHITEBOURNE'!J31</f>
        <v>1.2105600000000003E-3</v>
      </c>
      <c r="K12" s="32">
        <f>'DCWW WHITEBOURNE'!K31</f>
        <v>2.6481E-3</v>
      </c>
      <c r="L12" s="32">
        <f>'DCWW WHITEBOURNE'!L31</f>
        <v>0.1316484</v>
      </c>
      <c r="M12" s="32">
        <f>'DCWW WHITEBOURNE'!M31</f>
        <v>0.16569539999999999</v>
      </c>
      <c r="N12" s="32">
        <f>'DCWW WHITEBOURNE'!N31</f>
        <v>24.362520000000004</v>
      </c>
      <c r="O12" s="32">
        <f>'DCWW WHITEBOURNE'!O31</f>
        <v>2943.174</v>
      </c>
      <c r="P12" s="32">
        <f>'DCWW WHITEBOURNE'!P31</f>
        <v>0</v>
      </c>
      <c r="Q12" s="32">
        <f>'DCWW WHITEBOURNE'!Q31</f>
        <v>33.857849999999999</v>
      </c>
      <c r="R12" s="32">
        <f>'DCWW WHITEBOURNE'!R31</f>
        <v>0</v>
      </c>
      <c r="S12" s="32">
        <f>'DCWW WHITEBOURNE'!S31</f>
        <v>0.17326140000000001</v>
      </c>
      <c r="T12" s="32">
        <f>'DCWW WHITEBOURNE'!T31</f>
        <v>0</v>
      </c>
      <c r="U12" s="32">
        <f>'DCWW WHITEBOURNE'!U31</f>
        <v>0</v>
      </c>
    </row>
    <row r="13" spans="1:21" s="81" customFormat="1" ht="15.5" x14ac:dyDescent="0.35">
      <c r="A13" s="79" t="s">
        <v>85</v>
      </c>
      <c r="B13" s="80">
        <f>SUM(B3:B12)</f>
        <v>2125</v>
      </c>
      <c r="C13" s="80">
        <f t="shared" ref="C13:U13" si="0">SUM(C3:C12)</f>
        <v>919.77506000000005</v>
      </c>
      <c r="D13" s="80">
        <f t="shared" si="0"/>
        <v>296.51298428500002</v>
      </c>
      <c r="E13" s="80">
        <f t="shared" si="0"/>
        <v>68.051444740000008</v>
      </c>
      <c r="F13" s="80">
        <f t="shared" si="0"/>
        <v>175.62773116699998</v>
      </c>
      <c r="G13" s="80">
        <f t="shared" si="0"/>
        <v>3.3751624199999997</v>
      </c>
      <c r="H13" s="80">
        <f t="shared" si="0"/>
        <v>14.581315</v>
      </c>
      <c r="I13" s="80">
        <f t="shared" si="0"/>
        <v>3.1169246000000004</v>
      </c>
      <c r="J13" s="80">
        <f t="shared" si="0"/>
        <v>7.4774814999999994E-2</v>
      </c>
      <c r="K13" s="80">
        <f t="shared" si="0"/>
        <v>3.7982490000000001E-2</v>
      </c>
      <c r="L13" s="80">
        <f t="shared" si="0"/>
        <v>2.2158468</v>
      </c>
      <c r="M13" s="80">
        <f t="shared" si="0"/>
        <v>1.1801035</v>
      </c>
      <c r="N13" s="80">
        <f t="shared" si="0"/>
        <v>2604.2306899999999</v>
      </c>
      <c r="O13" s="80">
        <f t="shared" si="0"/>
        <v>20900.062750000001</v>
      </c>
      <c r="P13" s="80">
        <f t="shared" si="0"/>
        <v>0</v>
      </c>
      <c r="Q13" s="80">
        <f t="shared" si="0"/>
        <v>985.97076250000009</v>
      </c>
      <c r="R13" s="80">
        <f t="shared" si="0"/>
        <v>0</v>
      </c>
      <c r="S13" s="80">
        <f t="shared" si="0"/>
        <v>3.4386998000000006</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7" t="s">
        <v>84</v>
      </c>
      <c r="B1" s="33" t="s">
        <v>152</v>
      </c>
      <c r="C1" s="34" t="str">
        <f>'DCWW Bryngwyn'!B29</f>
        <v>Application Rate</v>
      </c>
      <c r="D1" s="34" t="str">
        <f>'DCWW Bryngwyn'!C29</f>
        <v>Nitrogen Addition</v>
      </c>
      <c r="E1" s="34" t="str">
        <f>'DCWW Bryngwyn'!D29</f>
        <v>Phosphate Addition</v>
      </c>
      <c r="F1" s="34" t="str">
        <f>'DCWW Bryngwyn'!E29</f>
        <v>Potash  Addition</v>
      </c>
      <c r="G1" s="34" t="str">
        <f>'DCWW Bryngwyn'!F29</f>
        <v>Mg Oxide Addition</v>
      </c>
      <c r="H1" s="34" t="str">
        <f>'DCWW Bryngwyn'!G29</f>
        <v>Copper Addition</v>
      </c>
      <c r="I1" s="34" t="str">
        <f>'DCWW Bryngwyn'!H29</f>
        <v>Zinc Addition</v>
      </c>
      <c r="J1" s="34" t="str">
        <f>'DCWW Bryngwyn'!I29</f>
        <v>Lead Addition</v>
      </c>
      <c r="K1" s="34" t="str">
        <f>'DCWW Bryngwyn'!J29</f>
        <v>Cadmium Addition</v>
      </c>
      <c r="L1" s="34" t="str">
        <f>'DCWW Bryngwyn'!K29</f>
        <v>Mercury Addition</v>
      </c>
      <c r="M1" s="34" t="str">
        <f>'DCWW Bryngwyn'!L29</f>
        <v>Nickel Addition</v>
      </c>
      <c r="N1" s="34" t="str">
        <f>'DCWW Bryngwyn'!M29</f>
        <v>Chromium Addition</v>
      </c>
      <c r="O1" s="34" t="str">
        <f>'DCWW Bryngwyn'!N29</f>
        <v>Aluminium Addition</v>
      </c>
      <c r="P1" s="34" t="str">
        <f>'DCWW Bryngwyn'!O29</f>
        <v>Iron Addition</v>
      </c>
      <c r="Q1" s="34" t="str">
        <f>'DCWW Bryngwyn'!P29</f>
        <v xml:space="preserve">Sodium Addition                 </v>
      </c>
      <c r="R1" s="34" t="str">
        <f>'DCWW Bryngwyn'!Q29</f>
        <v>SO3  Addition                             kg/ha</v>
      </c>
      <c r="S1" s="34" t="str">
        <f>'DCWW Bryngwyn'!R29</f>
        <v xml:space="preserve">Selenium Addition </v>
      </c>
      <c r="T1" s="34" t="str">
        <f>'DCWW Bryngwyn'!S29</f>
        <v xml:space="preserve">Arsenic  Addition  </v>
      </c>
      <c r="U1" s="34" t="str">
        <f>'DCWW Bryngwyn'!T29</f>
        <v xml:space="preserve">Molybdenum Addition  </v>
      </c>
      <c r="V1" s="34" t="str">
        <f>'DCWW Bryngwyn'!U29</f>
        <v xml:space="preserve">Fluoride Addition </v>
      </c>
    </row>
    <row r="2" spans="1:22" s="82" customFormat="1" ht="25" x14ac:dyDescent="0.35">
      <c r="A2" s="147"/>
      <c r="B2" s="31" t="s">
        <v>46</v>
      </c>
      <c r="C2" s="34" t="str">
        <f>'DCWW Bryngwyn'!B30</f>
        <v>tonnes/ha</v>
      </c>
      <c r="D2" s="34" t="str">
        <f>'DCWW Bryngwyn'!C30</f>
        <v>kg/ha</v>
      </c>
      <c r="E2" s="34" t="str">
        <f>'DCWW Bryngwyn'!D30</f>
        <v>P2O5 
kg/ha</v>
      </c>
      <c r="F2" s="34" t="str">
        <f>'DCWW Bryngwyn'!E30</f>
        <v>K2O 
kg/ha</v>
      </c>
      <c r="G2" s="34" t="str">
        <f>'DCWW Bryngwyn'!F30</f>
        <v>MgO 
kg/ha</v>
      </c>
      <c r="H2" s="34" t="str">
        <f>'DCWW Bryngwyn'!G30</f>
        <v>kg/ha</v>
      </c>
      <c r="I2" s="34" t="str">
        <f>'DCWW Bryngwyn'!H30</f>
        <v>kg/ha</v>
      </c>
      <c r="J2" s="34" t="str">
        <f>'DCWW Bryngwyn'!I30</f>
        <v>kg/ha</v>
      </c>
      <c r="K2" s="34" t="str">
        <f>'DCWW Bryngwyn'!J30</f>
        <v>kg/ha</v>
      </c>
      <c r="L2" s="34" t="str">
        <f>'DCWW Bryngwyn'!K30</f>
        <v>kg/ha</v>
      </c>
      <c r="M2" s="34" t="str">
        <f>'DCWW Bryngwyn'!L30</f>
        <v>kg/ha</v>
      </c>
      <c r="N2" s="34" t="str">
        <f>'DCWW Bryngwyn'!M30</f>
        <v>kg/ha</v>
      </c>
      <c r="O2" s="34" t="str">
        <f>'DCWW Bryngwyn'!N30</f>
        <v>kg/ha</v>
      </c>
      <c r="P2" s="34" t="str">
        <f>'DCWW Bryngwyn'!O30</f>
        <v>kg/ha</v>
      </c>
      <c r="Q2" s="34" t="str">
        <f>'DCWW Bryngwyn'!P30</f>
        <v>kg/ha</v>
      </c>
      <c r="R2" s="34" t="str">
        <f>'DCWW Bryngwyn'!Q30</f>
        <v>kg/ha</v>
      </c>
      <c r="S2" s="34" t="str">
        <f>'DCWW Bryngwyn'!R30</f>
        <v>kg/ha</v>
      </c>
      <c r="T2" s="34" t="str">
        <f>'DCWW Bryngwyn'!S30</f>
        <v>kg/ha</v>
      </c>
      <c r="U2" s="34" t="str">
        <f>'DCWW Bryngwyn'!T30</f>
        <v>kg/ha</v>
      </c>
      <c r="V2" s="34" t="str">
        <f>'DCWW Bryngwyn'!U30</f>
        <v>kg/ha</v>
      </c>
    </row>
    <row r="3" spans="1:22" x14ac:dyDescent="0.25">
      <c r="A3" s="35">
        <v>1</v>
      </c>
      <c r="B3" s="90"/>
      <c r="C3" s="32">
        <f>'DCWW Bryngwyn'!B31</f>
        <v>120</v>
      </c>
      <c r="D3" s="32">
        <f>'DCWW Bryngwyn'!C31</f>
        <v>53.698559999999993</v>
      </c>
      <c r="E3" s="32">
        <f>'DCWW Bryngwyn'!D31</f>
        <v>18.888103679999997</v>
      </c>
      <c r="F3" s="32">
        <f>'DCWW Bryngwyn'!E31</f>
        <v>2.2418784000000005</v>
      </c>
      <c r="G3" s="32">
        <f>'DCWW Bryngwyn'!F31</f>
        <v>9.1209630720000003</v>
      </c>
      <c r="H3" s="32">
        <f>'DCWW Bryngwyn'!G31</f>
        <v>0.12038400000000002</v>
      </c>
      <c r="I3" s="32">
        <f>'DCWW Bryngwyn'!H31</f>
        <v>1.5394559999999999</v>
      </c>
      <c r="J3" s="32">
        <f>'DCWW Bryngwyn'!I31</f>
        <v>0.22179840000000001</v>
      </c>
      <c r="K3" s="32">
        <f>'DCWW Bryngwyn'!J31</f>
        <v>1.1162880000000002E-2</v>
      </c>
      <c r="L3" s="32">
        <f>'DCWW Bryngwyn'!K31</f>
        <v>2.4806400000000001E-3</v>
      </c>
      <c r="M3" s="32">
        <f>'DCWW Bryngwyn'!L31</f>
        <v>0.22179840000000001</v>
      </c>
      <c r="N3" s="32">
        <f>'DCWW Bryngwyn'!M31</f>
        <v>0.11381759999999999</v>
      </c>
      <c r="O3" s="32">
        <f>'DCWW Bryngwyn'!N31</f>
        <v>18.385919999999999</v>
      </c>
      <c r="P3" s="32">
        <f>'DCWW Bryngwyn'!O31</f>
        <v>3494.7840000000001</v>
      </c>
      <c r="Q3" s="32">
        <f>'DCWW Bryngwyn'!P31</f>
        <v>0</v>
      </c>
      <c r="R3" s="32">
        <f>'DCWW Bryngwyn'!Q31</f>
        <v>36.297600000000003</v>
      </c>
      <c r="S3" s="32">
        <f>'DCWW Bryngwyn'!R31</f>
        <v>0</v>
      </c>
      <c r="T3" s="32">
        <f>'DCWW Bryngwyn'!S31</f>
        <v>0.64131840000000007</v>
      </c>
      <c r="U3" s="32">
        <f>'DCWW Bryngwyn'!T31</f>
        <v>0</v>
      </c>
      <c r="V3" s="32">
        <f>'DCWW Bryngwyn'!U31</f>
        <v>0</v>
      </c>
    </row>
    <row r="4" spans="1:22" x14ac:dyDescent="0.25">
      <c r="A4" s="35">
        <v>2</v>
      </c>
      <c r="B4" s="90"/>
      <c r="C4" s="32">
        <f>'DCWW CAPEL DEWI'!B31</f>
        <v>250</v>
      </c>
      <c r="D4" s="32">
        <f>'DCWW CAPEL DEWI'!C31</f>
        <v>58.66575000000001</v>
      </c>
      <c r="E4" s="32">
        <f>'DCWW CAPEL DEWI'!D31</f>
        <v>48.896240250000005</v>
      </c>
      <c r="F4" s="32">
        <f>'DCWW CAPEL DEWI'!E31</f>
        <v>6.6556668750000014</v>
      </c>
      <c r="G4" s="32">
        <f>'DCWW CAPEL DEWI'!F31</f>
        <v>28.095639000000002</v>
      </c>
      <c r="H4" s="32">
        <f>'DCWW CAPEL DEWI'!G31</f>
        <v>0.23809500000000003</v>
      </c>
      <c r="I4" s="32">
        <f>'DCWW CAPEL DEWI'!H31</f>
        <v>1.4049750000000001</v>
      </c>
      <c r="J4" s="32">
        <f>'DCWW CAPEL DEWI'!I31</f>
        <v>0.44830499999999995</v>
      </c>
      <c r="K4" s="32">
        <f>'DCWW CAPEL DEWI'!J31</f>
        <v>2.3595000000000001E-3</v>
      </c>
      <c r="L4" s="32">
        <f>'DCWW CAPEL DEWI'!K31</f>
        <v>5.0407500000000001E-3</v>
      </c>
      <c r="M4" s="32">
        <f>'DCWW CAPEL DEWI'!L31</f>
        <v>0.20163</v>
      </c>
      <c r="N4" s="32">
        <f>'DCWW CAPEL DEWI'!M31</f>
        <v>0.19841249999999999</v>
      </c>
      <c r="O4" s="32">
        <f>'DCWW CAPEL DEWI'!N31</f>
        <v>55.233750000000008</v>
      </c>
      <c r="P4" s="32">
        <f>'DCWW CAPEL DEWI'!O31</f>
        <v>3453.4500000000003</v>
      </c>
      <c r="Q4" s="32">
        <f>'DCWW CAPEL DEWI'!P31</f>
        <v>0</v>
      </c>
      <c r="R4" s="32">
        <f>'DCWW CAPEL DEWI'!Q31</f>
        <v>61.668750000000003</v>
      </c>
      <c r="S4" s="32">
        <f>'DCWW CAPEL DEWI'!R31</f>
        <v>0</v>
      </c>
      <c r="T4" s="32">
        <f>'DCWW CAPEL DEWI'!S31</f>
        <v>0.17696249999999999</v>
      </c>
      <c r="U4" s="32">
        <f>'DCWW CAPEL DEWI'!T31</f>
        <v>0</v>
      </c>
      <c r="V4" s="32">
        <f>'DCWW CAPEL DEWI'!U31</f>
        <v>0</v>
      </c>
    </row>
    <row r="5" spans="1:22" x14ac:dyDescent="0.25">
      <c r="A5" s="35">
        <v>3</v>
      </c>
      <c r="B5" s="90"/>
      <c r="C5" s="32">
        <f>'DCWW CEFN DRYSCOED'!B31</f>
        <v>250</v>
      </c>
      <c r="D5" s="32">
        <f>'DCWW CEFN DRYSCOED'!C31</f>
        <v>88.719750000000005</v>
      </c>
      <c r="E5" s="32">
        <f>'DCWW CEFN DRYSCOED'!D31</f>
        <v>17.023046399999998</v>
      </c>
      <c r="F5" s="32">
        <f>'DCWW CEFN DRYSCOED'!E31</f>
        <v>4.0804312500000011</v>
      </c>
      <c r="G5" s="32">
        <f>'DCWW CEFN DRYSCOED'!F31</f>
        <v>6.0795958499999996</v>
      </c>
      <c r="H5" s="32">
        <f>'DCWW CEFN DRYSCOED'!G31</f>
        <v>0.27960749999999995</v>
      </c>
      <c r="I5" s="32">
        <f>'DCWW CEFN DRYSCOED'!H31</f>
        <v>1.1222999999999999</v>
      </c>
      <c r="J5" s="32">
        <f>'DCWW CEFN DRYSCOED'!I31</f>
        <v>3.2508000000000002E-2</v>
      </c>
      <c r="K5" s="32">
        <f>'DCWW CEFN DRYSCOED'!J31</f>
        <v>1.654425E-2</v>
      </c>
      <c r="L5" s="32">
        <f>'DCWW CEFN DRYSCOED'!K31</f>
        <v>5.0310000000000007E-3</v>
      </c>
      <c r="M5" s="32">
        <f>'DCWW CEFN DRYSCOED'!L31</f>
        <v>7.8367499999999993E-2</v>
      </c>
      <c r="N5" s="32">
        <f>'DCWW CEFN DRYSCOED'!M31</f>
        <v>1.7028000000000001E-2</v>
      </c>
      <c r="O5" s="32">
        <f>'DCWW CEFN DRYSCOED'!N31</f>
        <v>1654.425</v>
      </c>
      <c r="P5" s="32">
        <f>'DCWW CEFN DRYSCOED'!O31</f>
        <v>42.860249999999994</v>
      </c>
      <c r="Q5" s="32">
        <f>'DCWW CEFN DRYSCOED'!P31</f>
        <v>0</v>
      </c>
      <c r="R5" s="32">
        <f>'DCWW CEFN DRYSCOED'!Q31</f>
        <v>290.25</v>
      </c>
      <c r="S5" s="32">
        <f>'DCWW CEFN DRYSCOED'!R31</f>
        <v>0</v>
      </c>
      <c r="T5" s="32">
        <f>'DCWW CEFN DRYSCOED'!S31</f>
        <v>0.54373500000000008</v>
      </c>
      <c r="U5" s="32">
        <f>'DCWW CEFN DRYSCOED'!T31</f>
        <v>0</v>
      </c>
      <c r="V5" s="32">
        <f>'DCWW CEFN DRYSCOED'!U31</f>
        <v>0</v>
      </c>
    </row>
    <row r="6" spans="1:22" x14ac:dyDescent="0.25">
      <c r="A6" s="35">
        <v>4</v>
      </c>
      <c r="B6" s="90"/>
      <c r="C6" s="32">
        <f>'DCWW CRAI'!B31</f>
        <v>125</v>
      </c>
      <c r="D6" s="32">
        <f>'DCWW CRAI'!C31</f>
        <v>58.297000000000004</v>
      </c>
      <c r="E6" s="32">
        <f>'DCWW CRAI'!D31</f>
        <v>20.137030875000001</v>
      </c>
      <c r="F6" s="32">
        <f>'DCWW CRAI'!E31</f>
        <v>2.5709277500000001</v>
      </c>
      <c r="G6" s="32">
        <f>'DCWW CRAI'!F31</f>
        <v>9.4788067250000001</v>
      </c>
      <c r="H6" s="32">
        <f>'DCWW CRAI'!G31</f>
        <v>0.12170249999999999</v>
      </c>
      <c r="I6" s="32">
        <f>'DCWW CRAI'!H31</f>
        <v>1.5926499999999999</v>
      </c>
      <c r="J6" s="32">
        <f>'DCWW CRAI'!I31</f>
        <v>0.33806249999999999</v>
      </c>
      <c r="K6" s="32">
        <f>'DCWW CRAI'!J31</f>
        <v>1.0292125000000001E-2</v>
      </c>
      <c r="L6" s="32">
        <f>'DCWW CRAI'!K31</f>
        <v>2.5542500000000001E-3</v>
      </c>
      <c r="M6" s="32">
        <f>'DCWW CRAI'!L31</f>
        <v>0.22988250000000002</v>
      </c>
      <c r="N6" s="32">
        <f>'DCWW CRAI'!M31</f>
        <v>0.11869750000000001</v>
      </c>
      <c r="O6" s="32">
        <f>'DCWW CRAI'!N31</f>
        <v>17.729499999999998</v>
      </c>
      <c r="P6" s="32">
        <f>'DCWW CRAI'!O31</f>
        <v>3613.5125000000003</v>
      </c>
      <c r="Q6" s="32">
        <f>'DCWW CRAI'!P31</f>
        <v>0</v>
      </c>
      <c r="R6" s="32">
        <f>'DCWW CRAI'!Q31</f>
        <v>36.999062500000001</v>
      </c>
      <c r="S6" s="32">
        <f>'DCWW CRAI'!R31</f>
        <v>0</v>
      </c>
      <c r="T6" s="32">
        <f>'DCWW CRAI'!S31</f>
        <v>0.63255250000000007</v>
      </c>
      <c r="U6" s="32">
        <f>'DCWW CRAI'!T31</f>
        <v>0</v>
      </c>
      <c r="V6" s="32">
        <f>'DCWW CRAI'!U31</f>
        <v>0</v>
      </c>
    </row>
    <row r="7" spans="1:22" x14ac:dyDescent="0.25">
      <c r="A7" s="35">
        <v>5</v>
      </c>
      <c r="B7" s="90"/>
      <c r="C7" s="32">
        <f>'DCWW ELAN VALLEY'!B31</f>
        <v>250</v>
      </c>
      <c r="D7" s="32">
        <f>'DCWW ELAN VALLEY'!C31</f>
        <v>28.8</v>
      </c>
      <c r="E7" s="32">
        <f>'DCWW ELAN VALLEY'!D31</f>
        <v>3.6701820000000001</v>
      </c>
      <c r="F7" s="32">
        <f>'DCWW ELAN VALLEY'!E31</f>
        <v>1.5616800000000004</v>
      </c>
      <c r="G7" s="32">
        <f>'DCWW ELAN VALLEY'!F31</f>
        <v>5.2127520000000001</v>
      </c>
      <c r="H7" s="32">
        <f>'DCWW ELAN VALLEY'!G31</f>
        <v>0.19860000000000003</v>
      </c>
      <c r="I7" s="32">
        <f>'DCWW ELAN VALLEY'!H31</f>
        <v>2.2860000000000005</v>
      </c>
      <c r="J7" s="32">
        <f>'DCWW ELAN VALLEY'!I31</f>
        <v>1.1634000000000002</v>
      </c>
      <c r="K7" s="32">
        <f>'DCWW ELAN VALLEY'!J31</f>
        <v>1.2720000000000002E-2</v>
      </c>
      <c r="L7" s="32">
        <f>'DCWW ELAN VALLEY'!K31</f>
        <v>5.0400000000000002E-3</v>
      </c>
      <c r="M7" s="32">
        <f>'DCWW ELAN VALLEY'!L31</f>
        <v>0.52739999999999998</v>
      </c>
      <c r="N7" s="32">
        <f>'DCWW ELAN VALLEY'!M31</f>
        <v>0.16620000000000001</v>
      </c>
      <c r="O7" s="32">
        <f>'DCWW ELAN VALLEY'!N31</f>
        <v>34.08</v>
      </c>
      <c r="P7" s="32">
        <f>'DCWW ELAN VALLEY'!O31</f>
        <v>3210</v>
      </c>
      <c r="Q7" s="32">
        <f>'DCWW ELAN VALLEY'!P31</f>
        <v>0</v>
      </c>
      <c r="R7" s="32">
        <f>'DCWW ELAN VALLEY'!Q31</f>
        <v>38.849999999999994</v>
      </c>
      <c r="S7" s="32">
        <f>'DCWW ELAN VALLEY'!R31</f>
        <v>0</v>
      </c>
      <c r="T7" s="32">
        <f>'DCWW ELAN VALLEY'!S31</f>
        <v>0.33960000000000001</v>
      </c>
      <c r="U7" s="32">
        <f>'DCWW ELAN VALLEY'!T31</f>
        <v>0</v>
      </c>
      <c r="V7" s="32">
        <f>'DCWW ELAN VALLEY'!U31</f>
        <v>0</v>
      </c>
    </row>
    <row r="8" spans="1:22" x14ac:dyDescent="0.25">
      <c r="A8" s="35">
        <v>6</v>
      </c>
      <c r="B8" s="90"/>
      <c r="C8" s="32">
        <f>'DCWW HIRWAUN'!B31</f>
        <v>250</v>
      </c>
      <c r="D8" s="32">
        <f>'DCWW HIRWAUN'!C31</f>
        <v>155.95500000000001</v>
      </c>
      <c r="E8" s="32">
        <f>'DCWW HIRWAUN'!D31</f>
        <v>35.407405000000004</v>
      </c>
      <c r="F8" s="32">
        <f>'DCWW HIRWAUN'!E31</f>
        <v>26.580492500000005</v>
      </c>
      <c r="G8" s="32">
        <f>'DCWW HIRWAUN'!F31</f>
        <v>53.112372000000008</v>
      </c>
      <c r="H8" s="32">
        <f>'DCWW HIRWAUN'!G31</f>
        <v>0.48472500000000002</v>
      </c>
      <c r="I8" s="32">
        <f>'DCWW HIRWAUN'!H31</f>
        <v>2.3182499999999999</v>
      </c>
      <c r="J8" s="32">
        <f>'DCWW HIRWAUN'!I31</f>
        <v>0.31190999999999997</v>
      </c>
      <c r="K8" s="32">
        <f>'DCWW HIRWAUN'!J31</f>
        <v>4.0745E-3</v>
      </c>
      <c r="L8" s="32">
        <f>'DCWW HIRWAUN'!K31</f>
        <v>5.058E-3</v>
      </c>
      <c r="M8" s="32">
        <f>'DCWW HIRWAUN'!L31</f>
        <v>0.35968</v>
      </c>
      <c r="N8" s="32">
        <f>'DCWW HIRWAUN'!M31</f>
        <v>0.28943000000000002</v>
      </c>
      <c r="O8" s="32">
        <f>'DCWW HIRWAUN'!N31</f>
        <v>59.431500000000007</v>
      </c>
      <c r="P8" s="32">
        <f>'DCWW HIRWAUN'!O31</f>
        <v>422.90500000000003</v>
      </c>
      <c r="Q8" s="32">
        <f>'DCWW HIRWAUN'!P31</f>
        <v>0</v>
      </c>
      <c r="R8" s="32">
        <f>'DCWW HIRWAUN'!Q31</f>
        <v>95.188749999999999</v>
      </c>
      <c r="S8" s="32">
        <f>'DCWW HIRWAUN'!R31</f>
        <v>0</v>
      </c>
      <c r="T8" s="32">
        <f>'DCWW HIRWAUN'!S31</f>
        <v>0.23463499999999998</v>
      </c>
      <c r="U8" s="32">
        <f>'DCWW HIRWAUN'!T31</f>
        <v>0</v>
      </c>
      <c r="V8" s="32">
        <f>'DCWW HIRWAUN'!U31</f>
        <v>0</v>
      </c>
    </row>
    <row r="9" spans="1:22" x14ac:dyDescent="0.25">
      <c r="A9" s="35">
        <v>7</v>
      </c>
      <c r="B9" s="90"/>
      <c r="C9" s="32">
        <f>'DCWW LLYSWEN'!B31</f>
        <v>250</v>
      </c>
      <c r="D9" s="32">
        <f>'DCWW LLYSWEN'!C31</f>
        <v>97.75</v>
      </c>
      <c r="E9" s="32">
        <f>'DCWW LLYSWEN'!D31</f>
        <v>7.6725590000000006</v>
      </c>
      <c r="F9" s="32">
        <f>'DCWW LLYSWEN'!E31</f>
        <v>4.158455</v>
      </c>
      <c r="G9" s="32">
        <f>'DCWW LLYSWEN'!F31</f>
        <v>8.9349620000000005</v>
      </c>
      <c r="H9" s="32">
        <f>'DCWW LLYSWEN'!G31</f>
        <v>0.27879999999999999</v>
      </c>
      <c r="I9" s="32">
        <f>'DCWW LLYSWEN'!H31</f>
        <v>1.5980000000000001</v>
      </c>
      <c r="J9" s="32">
        <f>'DCWW LLYSWEN'!I31</f>
        <v>0.25840000000000002</v>
      </c>
      <c r="K9" s="32">
        <f>'DCWW LLYSWEN'!J31</f>
        <v>7.4800000000000005E-3</v>
      </c>
      <c r="L9" s="32">
        <f>'DCWW LLYSWEN'!K31</f>
        <v>5.1000000000000004E-3</v>
      </c>
      <c r="M9" s="32">
        <f>'DCWW LLYSWEN'!L31</f>
        <v>0.10200000000000001</v>
      </c>
      <c r="N9" s="32">
        <f>'DCWW LLYSWEN'!M31</f>
        <v>4.1055000000000008E-2</v>
      </c>
      <c r="O9" s="32">
        <f>'DCWW LLYSWEN'!N31</f>
        <v>28.305000000000003</v>
      </c>
      <c r="P9" s="32">
        <f>'DCWW LLYSWEN'!O31</f>
        <v>3672</v>
      </c>
      <c r="Q9" s="32">
        <f>'DCWW LLYSWEN'!P31</f>
        <v>0</v>
      </c>
      <c r="R9" s="32">
        <f>'DCWW LLYSWEN'!Q31</f>
        <v>147.05000000000001</v>
      </c>
      <c r="S9" s="32">
        <f>'DCWW LLYSWEN'!R31</f>
        <v>0</v>
      </c>
      <c r="T9" s="32">
        <f>'DCWW LLYSWEN'!S31</f>
        <v>0.2975000000000001</v>
      </c>
      <c r="U9" s="32">
        <f>'DCWW LLYSWEN'!T31</f>
        <v>0</v>
      </c>
      <c r="V9" s="32">
        <f>'DCWW LLYSWEN'!U31</f>
        <v>0</v>
      </c>
    </row>
    <row r="10" spans="1:22" x14ac:dyDescent="0.25">
      <c r="A10" s="35">
        <v>8</v>
      </c>
      <c r="B10" s="90"/>
      <c r="C10" s="32">
        <f>'DCWW PONTSTICIL'!B31</f>
        <v>250</v>
      </c>
      <c r="D10" s="32">
        <f>'DCWW PONTSTICIL'!C31</f>
        <v>228.77249999999998</v>
      </c>
      <c r="E10" s="32">
        <f>'DCWW PONTSTICIL'!D31</f>
        <v>36.8741032</v>
      </c>
      <c r="F10" s="32">
        <f>'DCWW PONTSTICIL'!E31</f>
        <v>5.3374571250000002</v>
      </c>
      <c r="G10" s="32">
        <f>'DCWW PONTSTICIL'!F31</f>
        <v>9.8457843</v>
      </c>
      <c r="H10" s="32">
        <f>'DCWW PONTSTICIL'!G31</f>
        <v>1.31098</v>
      </c>
      <c r="I10" s="32">
        <f>'DCWW PONTSTICIL'!H31</f>
        <v>1.2574375</v>
      </c>
      <c r="J10" s="32">
        <f>'DCWW PONTSTICIL'!I31</f>
        <v>3.2612249999999995E-2</v>
      </c>
      <c r="K10" s="32">
        <f>'DCWW PONTSTICIL'!J31</f>
        <v>4.2185E-3</v>
      </c>
      <c r="L10" s="32">
        <f>'DCWW PONTSTICIL'!K31</f>
        <v>5.0297499999999995E-3</v>
      </c>
      <c r="M10" s="32">
        <f>'DCWW PONTSTICIL'!L31</f>
        <v>0.36343999999999999</v>
      </c>
      <c r="N10" s="32">
        <f>'DCWW PONTSTICIL'!M31</f>
        <v>6.976750000000001E-2</v>
      </c>
      <c r="O10" s="32">
        <f>'DCWW PONTSTICIL'!N31</f>
        <v>712.27750000000003</v>
      </c>
      <c r="P10" s="32">
        <f>'DCWW PONTSTICIL'!O31</f>
        <v>47.376999999999995</v>
      </c>
      <c r="Q10" s="32">
        <f>'DCWW PONTSTICIL'!P31</f>
        <v>0</v>
      </c>
      <c r="R10" s="32">
        <f>'DCWW PONTSTICIL'!Q31</f>
        <v>245.80875000000003</v>
      </c>
      <c r="S10" s="32">
        <f>'DCWW PONTSTICIL'!R31</f>
        <v>0</v>
      </c>
      <c r="T10" s="32">
        <f>'DCWW PONTSTICIL'!S31</f>
        <v>0.39913500000000002</v>
      </c>
      <c r="U10" s="32">
        <f>'DCWW PONTSTICIL'!T31</f>
        <v>0</v>
      </c>
      <c r="V10" s="32">
        <f>'DCWW PONTSTICIL'!U31</f>
        <v>0</v>
      </c>
    </row>
    <row r="11" spans="1:22" x14ac:dyDescent="0.25">
      <c r="A11" s="35">
        <v>9</v>
      </c>
      <c r="B11" s="90"/>
      <c r="C11" s="32">
        <f>'DCWW TALYBONT'!B31</f>
        <v>250</v>
      </c>
      <c r="D11" s="32">
        <f>'DCWW TALYBONT'!C31</f>
        <v>99.937500000000014</v>
      </c>
      <c r="E11" s="32">
        <f>'DCWW TALYBONT'!D31</f>
        <v>34.622737499999999</v>
      </c>
      <c r="F11" s="32">
        <f>'DCWW TALYBONT'!E31</f>
        <v>9.5948125000000015</v>
      </c>
      <c r="G11" s="32">
        <f>'DCWW TALYBONT'!F31</f>
        <v>17.647337499999999</v>
      </c>
      <c r="H11" s="32">
        <f>'DCWW TALYBONT'!G31</f>
        <v>0.27137500000000003</v>
      </c>
      <c r="I11" s="32">
        <f>'DCWW TALYBONT'!H31</f>
        <v>0.52406249999999999</v>
      </c>
      <c r="J11" s="32">
        <f>'DCWW TALYBONT'!I31</f>
        <v>3.225625E-2</v>
      </c>
      <c r="K11" s="32">
        <f>'DCWW TALYBONT'!J31</f>
        <v>4.7125000000000005E-3</v>
      </c>
      <c r="L11" s="32">
        <f>'DCWW TALYBONT'!K31</f>
        <v>0</v>
      </c>
      <c r="M11" s="32">
        <f>'DCWW TALYBONT'!L31</f>
        <v>0</v>
      </c>
      <c r="N11" s="32">
        <f>'DCWW TALYBONT'!M31</f>
        <v>0</v>
      </c>
      <c r="O11" s="32">
        <f>'DCWW TALYBONT'!N31</f>
        <v>0</v>
      </c>
      <c r="P11" s="32">
        <f>'DCWW TALYBONT'!O31</f>
        <v>0</v>
      </c>
      <c r="Q11" s="32">
        <f>'DCWW TALYBONT'!P31</f>
        <v>0</v>
      </c>
      <c r="R11" s="32">
        <f>'DCWW TALYBONT'!Q31</f>
        <v>0</v>
      </c>
      <c r="S11" s="32">
        <f>'DCWW TALYBONT'!R31</f>
        <v>0</v>
      </c>
      <c r="T11" s="32">
        <f>'DCWW TALYBONT'!S31</f>
        <v>0</v>
      </c>
      <c r="U11" s="32">
        <f>'DCWW TALYBONT'!T31</f>
        <v>0</v>
      </c>
      <c r="V11" s="32">
        <f>'DCWW TALYBONT'!U31</f>
        <v>0</v>
      </c>
    </row>
    <row r="12" spans="1:22" x14ac:dyDescent="0.25">
      <c r="A12" s="35">
        <v>10</v>
      </c>
      <c r="B12" s="90"/>
      <c r="C12" s="32">
        <f>'DCWW WHITEBOURNE'!B31</f>
        <v>130</v>
      </c>
      <c r="D12" s="32">
        <f>'DCWW WHITEBOURNE'!C31</f>
        <v>49.179000000000002</v>
      </c>
      <c r="E12" s="32">
        <f>'DCWW WHITEBOURNE'!D31</f>
        <v>73.321576379999996</v>
      </c>
      <c r="F12" s="32">
        <f>'DCWW WHITEBOURNE'!E31</f>
        <v>5.26964334</v>
      </c>
      <c r="G12" s="32">
        <f>'DCWW WHITEBOURNE'!F31</f>
        <v>28.099518720000003</v>
      </c>
      <c r="H12" s="32">
        <f>'DCWW WHITEBOURNE'!G31</f>
        <v>7.0893419999999999E-2</v>
      </c>
      <c r="I12" s="32">
        <f>'DCWW WHITEBOURNE'!H31</f>
        <v>0.93818400000000002</v>
      </c>
      <c r="J12" s="32">
        <f>'DCWW WHITEBOURNE'!I31</f>
        <v>0.27767220000000004</v>
      </c>
      <c r="K12" s="32">
        <f>'DCWW WHITEBOURNE'!J31</f>
        <v>1.2105600000000003E-3</v>
      </c>
      <c r="L12" s="32">
        <f>'DCWW WHITEBOURNE'!K31</f>
        <v>2.6481E-3</v>
      </c>
      <c r="M12" s="32">
        <f>'DCWW WHITEBOURNE'!L31</f>
        <v>0.1316484</v>
      </c>
      <c r="N12" s="32">
        <f>'DCWW WHITEBOURNE'!M31</f>
        <v>0.16569539999999999</v>
      </c>
      <c r="O12" s="32">
        <f>'DCWW WHITEBOURNE'!N31</f>
        <v>24.362520000000004</v>
      </c>
      <c r="P12" s="32">
        <f>'DCWW WHITEBOURNE'!O31</f>
        <v>2943.174</v>
      </c>
      <c r="Q12" s="32">
        <f>'DCWW WHITEBOURNE'!P31</f>
        <v>0</v>
      </c>
      <c r="R12" s="32">
        <f>'DCWW WHITEBOURNE'!Q31</f>
        <v>33.857849999999999</v>
      </c>
      <c r="S12" s="32">
        <f>'DCWW WHITEBOURNE'!R31</f>
        <v>0</v>
      </c>
      <c r="T12" s="32">
        <f>'DCWW WHITEBOURNE'!S31</f>
        <v>0.17326140000000001</v>
      </c>
      <c r="U12" s="32">
        <f>'DCWW WHITEBOURNE'!T31</f>
        <v>0</v>
      </c>
      <c r="V12" s="32">
        <f>'DCWW WHITEBOURNE'!U31</f>
        <v>0</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6" t="s">
        <v>84</v>
      </c>
      <c r="B15" s="34" t="s">
        <v>152</v>
      </c>
      <c r="C15" s="34">
        <f>'DCWW Bryngwyn'!B43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6"/>
      <c r="B16" s="31" t="s">
        <v>46</v>
      </c>
      <c r="C16" s="34">
        <f>'DCWW Bryngwyn'!B44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120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250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250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125</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f t="shared" si="9"/>
        <v>250</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250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250</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f t="shared" si="15"/>
        <v>250</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250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f t="shared" si="19"/>
        <v>130</v>
      </c>
      <c r="D26" s="87">
        <f>D12*$B$12</f>
        <v>0</v>
      </c>
      <c r="E26" s="87">
        <f t="shared" ref="E26:V26" si="20">E12*$B$12</f>
        <v>0</v>
      </c>
      <c r="F26" s="87">
        <f t="shared" si="20"/>
        <v>0</v>
      </c>
      <c r="G26" s="87">
        <f t="shared" si="20"/>
        <v>0</v>
      </c>
      <c r="H26" s="87">
        <f t="shared" si="20"/>
        <v>0</v>
      </c>
      <c r="I26" s="87">
        <f t="shared" si="20"/>
        <v>0</v>
      </c>
      <c r="J26" s="87">
        <f t="shared" si="20"/>
        <v>0</v>
      </c>
      <c r="K26" s="87">
        <f t="shared" si="20"/>
        <v>0</v>
      </c>
      <c r="L26" s="87">
        <f t="shared" si="20"/>
        <v>0</v>
      </c>
      <c r="M26" s="87">
        <f t="shared" si="20"/>
        <v>0</v>
      </c>
      <c r="N26" s="87">
        <f t="shared" si="20"/>
        <v>0</v>
      </c>
      <c r="O26" s="87">
        <f t="shared" si="20"/>
        <v>0</v>
      </c>
      <c r="P26" s="87">
        <f t="shared" si="20"/>
        <v>0</v>
      </c>
      <c r="Q26" s="87">
        <f t="shared" si="20"/>
        <v>0</v>
      </c>
      <c r="R26" s="87">
        <f t="shared" si="20"/>
        <v>0</v>
      </c>
      <c r="S26" s="87">
        <f t="shared" si="20"/>
        <v>0</v>
      </c>
      <c r="T26" s="87">
        <f t="shared" si="20"/>
        <v>0</v>
      </c>
      <c r="U26" s="87">
        <f t="shared" si="20"/>
        <v>0</v>
      </c>
      <c r="V26" s="87">
        <f t="shared" si="20"/>
        <v>0</v>
      </c>
    </row>
    <row r="27" spans="1:22" s="89" customFormat="1" ht="15.5" x14ac:dyDescent="0.35">
      <c r="A27" s="148" t="s">
        <v>85</v>
      </c>
      <c r="B27" s="148"/>
      <c r="C27" s="148"/>
      <c r="D27" s="88">
        <f>SUM(D17:D26)</f>
        <v>0</v>
      </c>
      <c r="E27" s="88">
        <f t="shared" ref="E27:V27" si="21">SUM(E17:E26)</f>
        <v>0</v>
      </c>
      <c r="F27" s="88">
        <f t="shared" si="21"/>
        <v>0</v>
      </c>
      <c r="G27" s="88">
        <f t="shared" si="21"/>
        <v>0</v>
      </c>
      <c r="H27" s="88">
        <f t="shared" si="21"/>
        <v>0</v>
      </c>
      <c r="I27" s="88">
        <f t="shared" si="21"/>
        <v>0</v>
      </c>
      <c r="J27" s="88">
        <f t="shared" si="21"/>
        <v>0</v>
      </c>
      <c r="K27" s="88">
        <f t="shared" si="21"/>
        <v>0</v>
      </c>
      <c r="L27" s="88">
        <f t="shared" si="21"/>
        <v>0</v>
      </c>
      <c r="M27" s="88">
        <f t="shared" si="21"/>
        <v>0</v>
      </c>
      <c r="N27" s="88">
        <f t="shared" si="21"/>
        <v>0</v>
      </c>
      <c r="O27" s="88">
        <f t="shared" si="21"/>
        <v>0</v>
      </c>
      <c r="P27" s="88">
        <f t="shared" si="21"/>
        <v>0</v>
      </c>
      <c r="Q27" s="88">
        <f t="shared" si="21"/>
        <v>0</v>
      </c>
      <c r="R27" s="88">
        <f t="shared" si="21"/>
        <v>0</v>
      </c>
      <c r="S27" s="88">
        <f t="shared" si="21"/>
        <v>0</v>
      </c>
      <c r="T27" s="88">
        <f t="shared" si="21"/>
        <v>0</v>
      </c>
      <c r="U27" s="88">
        <f t="shared" si="21"/>
        <v>0</v>
      </c>
      <c r="V27" s="88">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REGU-415-1630644</_dlc_DocId>
    <_dlc_DocIdUrl xmlns="9be56660-2c31-41ef-bc00-23e72f632f2a">
      <Url>https://cyfoethnaturiolcymru.sharepoint.com/teams/Regulatory/Permitting/_layouts/15/DocIdRedir.aspx?ID=REGU-415-1630644</Url>
      <Description>REGU-415-1630644</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Email</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2023-04-19T23:00:00+00:00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34aa0a32e861d07c2babb84befd3ce4c">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246450849c5c3b888f7640c04f2e6030"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E1594E5-C57E-47CB-9C73-3F92AA39461C}"/>
</file>

<file path=customXml/itemProps4.xml><?xml version="1.0" encoding="utf-8"?>
<ds:datastoreItem xmlns:ds="http://schemas.openxmlformats.org/officeDocument/2006/customXml" ds:itemID="{674B6EC0-1EDF-4C21-8CCD-26A9B31E0B95}"/>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DCWW Bryngwyn</vt:lpstr>
      <vt:lpstr>DCWW CAPEL DEWI</vt:lpstr>
      <vt:lpstr>DCWW CEFN DRYSCOED</vt:lpstr>
      <vt:lpstr>DCWW CRAI</vt:lpstr>
      <vt:lpstr>DCWW ELAN VALLEY</vt:lpstr>
      <vt:lpstr>DCWW HIRWAUN</vt:lpstr>
      <vt:lpstr>DCWW LLYSWEN</vt:lpstr>
      <vt:lpstr>DCWW PONTSTICIL</vt:lpstr>
      <vt:lpstr>DCWW TALYBONT</vt:lpstr>
      <vt:lpstr>DCWW WHITEBOURNE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2023-03-31T14:51:21Z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3c67d541-ea83-4ace-a99a-9dcdef9a4d5e</vt:lpwstr>
  </property>
</Properties>
</file>