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1069/"/>
    </mc:Choice>
  </mc:AlternateContent>
  <xr:revisionPtr revIDLastSave="0" documentId="13_ncr:1_{D478BEBD-846D-4D25-AE8C-8A51F6932007}" xr6:coauthVersionLast="47" xr6:coauthVersionMax="47" xr10:uidLastSave="{00000000-0000-0000-0000-000000000000}"/>
  <bookViews>
    <workbookView xWindow="-110" yWindow="-110" windowWidth="19420" windowHeight="10420" tabRatio="870" activeTab="7"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I22" i="30"/>
  <c r="V20" i="30"/>
  <c r="U20" i="30"/>
  <c r="T20" i="30"/>
  <c r="S20" i="30"/>
  <c r="R20" i="30"/>
  <c r="Q20" i="30"/>
  <c r="P20" i="30"/>
  <c r="O20" i="30"/>
  <c r="N20" i="30"/>
  <c r="M20" i="30"/>
  <c r="L20" i="30"/>
  <c r="K20" i="30"/>
  <c r="J20" i="30"/>
  <c r="V18" i="30"/>
  <c r="T18" i="30"/>
  <c r="N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T22" i="29"/>
  <c r="S22" i="29"/>
  <c r="L22" i="29"/>
  <c r="V20" i="29"/>
  <c r="U20" i="29"/>
  <c r="T20" i="29"/>
  <c r="S20" i="29"/>
  <c r="R20" i="29"/>
  <c r="Q20" i="29"/>
  <c r="P20" i="29"/>
  <c r="O20" i="29"/>
  <c r="N20" i="29"/>
  <c r="M20" i="29"/>
  <c r="L20" i="29"/>
  <c r="K20" i="29"/>
  <c r="J20" i="29"/>
  <c r="V18" i="29"/>
  <c r="R18" i="29"/>
  <c r="P18" i="29"/>
  <c r="N18" i="29"/>
  <c r="M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U22" i="28"/>
  <c r="O22" i="28"/>
  <c r="M22" i="28"/>
  <c r="V20" i="28"/>
  <c r="U20" i="28"/>
  <c r="T20" i="28"/>
  <c r="S20" i="28"/>
  <c r="R20" i="28"/>
  <c r="Q20" i="28"/>
  <c r="P20" i="28"/>
  <c r="O20" i="28"/>
  <c r="N20" i="28"/>
  <c r="M20" i="28"/>
  <c r="L20" i="28"/>
  <c r="K20" i="28"/>
  <c r="J20" i="28"/>
  <c r="V18" i="28"/>
  <c r="U18" i="28"/>
  <c r="R18" i="28"/>
  <c r="P18" i="28"/>
  <c r="N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K20" i="27"/>
  <c r="J20" i="27"/>
  <c r="U18" i="27"/>
  <c r="T18" i="27"/>
  <c r="S18" i="27"/>
  <c r="R18" i="27"/>
  <c r="L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Q22" i="26"/>
  <c r="O22" i="26"/>
  <c r="K22" i="26"/>
  <c r="G22" i="26"/>
  <c r="V20" i="26"/>
  <c r="U20" i="26"/>
  <c r="T20" i="26"/>
  <c r="S20" i="26"/>
  <c r="R20" i="26"/>
  <c r="Q20" i="26"/>
  <c r="P20" i="26"/>
  <c r="O20" i="26"/>
  <c r="N20" i="26"/>
  <c r="M20" i="26"/>
  <c r="L20" i="26"/>
  <c r="K20" i="26"/>
  <c r="J20" i="26"/>
  <c r="V18" i="26"/>
  <c r="T18"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U22" i="24"/>
  <c r="Q22" i="24"/>
  <c r="M22" i="24"/>
  <c r="E22" i="24"/>
  <c r="V20" i="24"/>
  <c r="U20" i="24"/>
  <c r="T20" i="24"/>
  <c r="S20" i="24"/>
  <c r="R20" i="24"/>
  <c r="Q20" i="24"/>
  <c r="P20" i="24"/>
  <c r="O20" i="24"/>
  <c r="N20" i="24"/>
  <c r="M20" i="24"/>
  <c r="L20" i="24"/>
  <c r="K20" i="24"/>
  <c r="J20" i="24"/>
  <c r="V18" i="24"/>
  <c r="U18" i="24"/>
  <c r="P18" i="24"/>
  <c r="M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S22" i="23"/>
  <c r="V20" i="23"/>
  <c r="U20" i="23"/>
  <c r="T20" i="23"/>
  <c r="S20" i="23"/>
  <c r="R20" i="23"/>
  <c r="Q20" i="23"/>
  <c r="P20" i="23"/>
  <c r="O20" i="23"/>
  <c r="N20" i="23"/>
  <c r="M20" i="23"/>
  <c r="L20" i="23"/>
  <c r="K20" i="23"/>
  <c r="J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V20" i="22"/>
  <c r="U20" i="22"/>
  <c r="T20" i="22"/>
  <c r="S20" i="22"/>
  <c r="R20" i="22"/>
  <c r="Q20" i="22"/>
  <c r="P20" i="22"/>
  <c r="O20" i="22"/>
  <c r="N20" i="22"/>
  <c r="M20" i="22"/>
  <c r="L20" i="22"/>
  <c r="K20" i="22"/>
  <c r="J20" i="22"/>
  <c r="V18" i="22"/>
  <c r="U18" i="22"/>
  <c r="S18" i="22"/>
  <c r="R18" i="22"/>
  <c r="O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I4" i="20"/>
  <c r="J4" i="19"/>
  <c r="J18" i="19" s="1"/>
  <c r="I59" i="21"/>
  <c r="J17" i="21"/>
  <c r="J19" i="21" s="1"/>
  <c r="J21" i="2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1" i="24"/>
  <c r="Q23" i="24" s="1"/>
  <c r="D59" i="26"/>
  <c r="E21" i="26"/>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17" i="28"/>
  <c r="Q19" i="28" s="1"/>
  <c r="H21" i="29"/>
  <c r="H23" i="29" s="1"/>
  <c r="H24"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G23" i="26"/>
  <c r="G24" i="26" s="1"/>
  <c r="D58" i="29"/>
  <c r="D61" i="29" s="1"/>
  <c r="P23" i="26"/>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H64"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T23" i="24"/>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T23" i="29"/>
  <c r="G58" i="29"/>
  <c r="G61" i="29" s="1"/>
  <c r="O58" i="29"/>
  <c r="O61" i="29" s="1"/>
  <c r="P59" i="29"/>
  <c r="I57" i="30"/>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N19" i="30"/>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E20" i="29" s="1"/>
  <c r="M19" i="29"/>
  <c r="U19" i="29"/>
  <c r="E23" i="29"/>
  <c r="E24" i="29" s="1"/>
  <c r="M23" i="29"/>
  <c r="U23" i="29"/>
  <c r="I57" i="29"/>
  <c r="Q57" i="29"/>
  <c r="I63" i="29"/>
  <c r="Q63" i="29"/>
  <c r="F19" i="29"/>
  <c r="F20" i="29" s="1"/>
  <c r="N19" i="29"/>
  <c r="V19" i="29"/>
  <c r="F23" i="29"/>
  <c r="F24" i="29" s="1"/>
  <c r="N23" i="29"/>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E19" i="28"/>
  <c r="E20" i="28" s="1"/>
  <c r="M19" i="28"/>
  <c r="U19" i="28"/>
  <c r="M23" i="28"/>
  <c r="I57" i="28"/>
  <c r="Q57" i="28"/>
  <c r="I63" i="28"/>
  <c r="Q63" i="28"/>
  <c r="R19" i="28"/>
  <c r="F19" i="28"/>
  <c r="F20" i="28" s="1"/>
  <c r="V19" i="28"/>
  <c r="F23" i="28"/>
  <c r="F24" i="28" s="1"/>
  <c r="N23" i="28"/>
  <c r="V23" i="28"/>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E24" i="26" s="1"/>
  <c r="M23" i="26"/>
  <c r="I57" i="26"/>
  <c r="Q57" i="26"/>
  <c r="I59" i="26"/>
  <c r="I64" i="26" s="1"/>
  <c r="Q59" i="26"/>
  <c r="Q64" i="26" s="1"/>
  <c r="I63" i="26"/>
  <c r="Q63" i="26"/>
  <c r="N19" i="26"/>
  <c r="N23" i="26"/>
  <c r="V23" i="26"/>
  <c r="B63" i="26"/>
  <c r="J63" i="26"/>
  <c r="R63" i="26"/>
  <c r="G19" i="26"/>
  <c r="G20" i="26" s="1"/>
  <c r="O19" i="26"/>
  <c r="A32" i="26"/>
  <c r="A34" i="26"/>
  <c r="A40" i="26"/>
  <c r="A42" i="26"/>
  <c r="A48" i="26"/>
  <c r="A50" i="26"/>
  <c r="C63" i="26"/>
  <c r="K63" i="26"/>
  <c r="S63" i="26"/>
  <c r="H19" i="26"/>
  <c r="H20" i="26" s="1"/>
  <c r="P19" i="26"/>
  <c r="D63" i="26"/>
  <c r="L63" i="26"/>
  <c r="I19" i="26"/>
  <c r="I20" i="26" s="1"/>
  <c r="J23" i="24"/>
  <c r="H23" i="24"/>
  <c r="H24" i="24" s="1"/>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F19" i="24"/>
  <c r="F20" i="24" s="1"/>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D24" i="23" s="1"/>
  <c r="L23" i="23"/>
  <c r="T23" i="23"/>
  <c r="E19" i="23"/>
  <c r="E20" i="23" s="1"/>
  <c r="M19" i="23"/>
  <c r="E23" i="23"/>
  <c r="E24" i="23" s="1"/>
  <c r="M23" i="23"/>
  <c r="I57" i="23"/>
  <c r="Q57" i="23"/>
  <c r="F23" i="23"/>
  <c r="F24" i="23" s="1"/>
  <c r="N23" i="23"/>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2" l="1"/>
  <c r="C65" i="22"/>
  <c r="C65" i="23"/>
  <c r="E65" i="23"/>
  <c r="H65" i="23"/>
  <c r="C65" i="29"/>
  <c r="C19" i="29"/>
  <c r="C20" i="29" s="1"/>
  <c r="D65" i="24"/>
  <c r="B65" i="24"/>
  <c r="C65" i="26"/>
  <c r="D65" i="30"/>
  <c r="H65" i="30"/>
  <c r="C65" i="30"/>
  <c r="E65" i="30"/>
  <c r="D65" i="28"/>
  <c r="D65" i="27"/>
  <c r="C65" i="27"/>
  <c r="C65" i="21"/>
  <c r="C23" i="21"/>
  <c r="C24" i="21" s="1"/>
  <c r="H64" i="22"/>
  <c r="H65" i="22" s="1"/>
  <c r="B64" i="30"/>
  <c r="B65" i="30" s="1"/>
  <c r="E64" i="27"/>
  <c r="E65" i="27" s="1"/>
  <c r="F64" i="26"/>
  <c r="G64" i="30"/>
  <c r="G65" i="30"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D66" i="22"/>
  <c r="S66" i="26"/>
  <c r="L66" i="28"/>
  <c r="L66" i="26"/>
  <c r="T66" i="30"/>
  <c r="C66" i="29"/>
  <c r="H66" i="22"/>
  <c r="R66" i="28"/>
  <c r="N64" i="26"/>
  <c r="N66" i="26" s="1"/>
  <c r="O64" i="29"/>
  <c r="O66" i="29" s="1"/>
  <c r="P64" i="29"/>
  <c r="P66" i="29" s="1"/>
  <c r="S64" i="1"/>
  <c r="R66" i="26"/>
  <c r="D66" i="27"/>
  <c r="N64" i="29"/>
  <c r="N66" i="29" s="1"/>
  <c r="R66" i="30"/>
  <c r="D66" i="23"/>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D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C65" i="1" s="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E65" i="1" l="1"/>
  <c r="H65" i="1"/>
  <c r="B65" i="1"/>
  <c r="D65" i="1"/>
  <c r="C66" i="28"/>
  <c r="C65" i="28"/>
  <c r="F66" i="30"/>
  <c r="F65" i="30"/>
  <c r="F66" i="26"/>
  <c r="F65" i="26"/>
  <c r="G66" i="28"/>
  <c r="G65" i="28"/>
  <c r="D66" i="29"/>
  <c r="F66" i="23"/>
  <c r="F65" i="23"/>
  <c r="H66" i="27"/>
  <c r="H65" i="27"/>
  <c r="H66" i="28"/>
  <c r="H65" i="28"/>
  <c r="E66" i="21"/>
  <c r="E65" i="21"/>
  <c r="H66" i="24"/>
  <c r="H65" i="24"/>
  <c r="E66" i="28"/>
  <c r="E65" i="28"/>
  <c r="E66" i="29"/>
  <c r="E65" i="29"/>
  <c r="E66" i="26"/>
  <c r="E65" i="26"/>
  <c r="G66" i="22"/>
  <c r="G65" i="22"/>
  <c r="F66" i="21"/>
  <c r="F65" i="21"/>
  <c r="F66" i="27"/>
  <c r="F65" i="27"/>
  <c r="F66" i="22"/>
  <c r="F65" i="22"/>
  <c r="H66" i="29"/>
  <c r="H65" i="29"/>
  <c r="G66" i="27"/>
  <c r="G65" i="27"/>
  <c r="F66" i="24"/>
  <c r="F65" i="24"/>
  <c r="G66" i="24"/>
  <c r="G65" i="24"/>
  <c r="F66" i="29"/>
  <c r="F65" i="29"/>
  <c r="G66" i="23"/>
  <c r="G65" i="23"/>
  <c r="G66" i="29"/>
  <c r="G65" i="29"/>
  <c r="G66" i="21"/>
  <c r="G65" i="21"/>
  <c r="G66" i="30"/>
  <c r="G66" i="26"/>
  <c r="G65" i="26"/>
  <c r="C66" i="24"/>
  <c r="C65" i="24"/>
  <c r="E66" i="24"/>
  <c r="E65" i="24"/>
  <c r="F66" i="28"/>
  <c r="F65" i="28"/>
  <c r="B66" i="27"/>
  <c r="B65" i="27"/>
  <c r="B66" i="26"/>
  <c r="B65" i="26"/>
  <c r="B66" i="28"/>
  <c r="B65" i="28"/>
  <c r="B66" i="29"/>
  <c r="B65" i="29"/>
  <c r="B66" i="21"/>
  <c r="B65" i="21"/>
  <c r="B66" i="23"/>
  <c r="B65" i="23"/>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<sst xmlns="http://schemas.openxmlformats.org/spreadsheetml/2006/main" count="2259" uniqueCount="191">
  <si>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</si>
  <si>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</si>
  <si>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</si>
  <si>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</si>
  <si>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</si>
  <si>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</si>
  <si>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</si>
  <si>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</si>
  <si>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</si>
  <si>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</si>
  <si>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</si>
  <si>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</si>
  <si>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</si>
  <si>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</si>
  <si>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</si>
  <si>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</si>
  <si>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</si>
  <si>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</si>
  <si>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</si>
  <si>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</si>
  <si>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</si>
  <si>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</si>
  <si>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</si>
  <si>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</si>
  <si>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</si>
  <si>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</si>
  <si>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</si>
  <si>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</si>
  <si>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</si>
  <si>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</si>
  <si>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</si>
  <si>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</si>
  <si>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</si>
  <si>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</si>
  <si>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</si>
  <si>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</si>
  <si>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</si>
  <si>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</si>
  <si>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</si>
  <si>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</si>
  <si>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</si>
  <si>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</si>
  <si>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</si>
  <si>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</si>
  <si>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</si>
  <si>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</si>
  <si>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</si>
  <si>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</si>
  <si>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</si>
  <si>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</si>
  <si>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</si>
  <si>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</si>
  <si>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</si>
  <si>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</si>
  <si>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</si>
  <si>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</si>
  <si>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</si>
  <si>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</si>
  <si>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</si>
  <si>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</si>
  <si>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</si>
  <si>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</si>
  <si>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</si>
  <si>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</si>
  <si>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</si>
  <si>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</si>
  <si>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</si>
  <si>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</si>
  <si>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</si>
  <si>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</si>
  <si>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</si>
  <si>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</si>
  <si>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</si>
  <si>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</si>
  <si>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</si>
  <si>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</si>
  <si>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</si>
  <si>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</si>
  <si>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</si>
  <si>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</si>
  <si>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</si>
  <si>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</si>
  <si>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</si>
  <si>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</si>
  <si>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</si>
  <si>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</si>
  <si>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</si>
  <si>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</si>
  <si>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</si>
  <si>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</si>
  <si>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</si>
  <si>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</si>
  <si>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</si>
  <si>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</si>
  <si>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</si>
  <si>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</si>
  <si>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</si>
  <si>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</si>
  <si>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</si>
  <si>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</si>
  <si>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</si>
  <si>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</si>
  <si>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</si>
  <si>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</si>
  <si>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</si>
  <si>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</si>
  <si>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</si>
  <si>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</si>
  <si>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</si>
  <si>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</si>
  <si>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</si>
  <si>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</si>
  <si>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</si>
  <si>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</si>
  <si>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</si>
  <si>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</si>
  <si>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</si>
  <si>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</si>
  <si>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</si>
  <si>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</si>
  <si>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</si>
  <si>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</si>
  <si>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</si>
  <si>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</si>
  <si>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</si>
  <si>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</si>
  <si>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</si>
  <si>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</si>
  <si>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</si>
  <si>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</si>
  <si>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</si>
  <si>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</si>
  <si>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</si>
  <si>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</si>
  <si>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</si>
  <si>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</si>
  <si>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</si>
  <si>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</si>
  <si>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</si>
  <si>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</si>
  <si>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</si>
  <si>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</si>
  <si>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</si>
  <si>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</si>
  <si>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</si>
  <si>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</si>
  <si>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</si>
  <si>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</si>
  <si>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</si>
  <si>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</si>
  <si>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</si>
  <si>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</si>
  <si>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</si>
  <si>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</si>
  <si>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</si>
  <si>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</si>
  <si>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</si>
  <si>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</si>
  <si>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</si>
  <si>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</si>
  <si>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SID2</t>
  </si>
  <si>
    <t>SID3</t>
  </si>
  <si>
    <t>WF11</t>
  </si>
  <si>
    <t>WF12</t>
  </si>
  <si>
    <t>WF30</t>
  </si>
  <si>
    <t>WF31</t>
  </si>
  <si>
    <t>WF7/8</t>
  </si>
  <si>
    <t>2-</t>
  </si>
  <si>
    <t>PAN-021069</t>
  </si>
  <si>
    <t>EPR/JP3094EF</t>
  </si>
  <si>
    <t>John Willis</t>
  </si>
  <si>
    <t>Ethan Banfield</t>
  </si>
  <si>
    <t>02 06 01</t>
  </si>
  <si>
    <t>Construction Linx</t>
  </si>
  <si>
    <t>02 03 04</t>
  </si>
  <si>
    <t>Oruna Foods</t>
  </si>
  <si>
    <t>Allied Bakery</t>
  </si>
  <si>
    <t>02 02 04</t>
  </si>
  <si>
    <t>Cargill's</t>
  </si>
  <si>
    <t xml:space="preserve">Cherry Tree Bakery </t>
  </si>
  <si>
    <t xml:space="preserve">02 06 01 </t>
  </si>
  <si>
    <t>19 09 02</t>
  </si>
  <si>
    <t>Llwyn Onn WTW</t>
  </si>
  <si>
    <t>Nice Pak</t>
  </si>
  <si>
    <t>04 02 20</t>
  </si>
  <si>
    <t>02 03 05</t>
  </si>
  <si>
    <t xml:space="preserve">Waterfields Bakery </t>
  </si>
  <si>
    <t xml:space="preserve">Westland </t>
  </si>
  <si>
    <t>02 01 03</t>
  </si>
  <si>
    <t>Bank Farm II, Deeside Lane, CH1 6BX</t>
  </si>
  <si>
    <t>Sime Darby oils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</si>
</sst>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81">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4" sqref="C4:D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61" t="s">
        <v>41</v>
      </c>
      <c r="B1" s="161"/>
      <c r="C1" s="155" t="s">
        <v>168</v>
      </c>
      <c r="D1" s="156"/>
      <c r="E1" s="93" t="s">
        <v>45</v>
      </c>
      <c r="F1" s="96">
        <v>50</v>
      </c>
      <c r="G1" s="157" t="s">
        <v>43</v>
      </c>
      <c r="H1" s="158"/>
      <c r="I1" s="96">
        <v>4.0999999999999996</v>
      </c>
      <c r="J1" s="161" t="s">
        <v>153</v>
      </c>
      <c r="K1" s="161"/>
      <c r="L1" s="96">
        <v>25</v>
      </c>
      <c r="AB1" s="18"/>
      <c r="AC1" s="18"/>
      <c r="AD1" s="30" t="s">
        <v>126</v>
      </c>
      <c r="AE1" s="17"/>
      <c r="AF1" s="17"/>
      <c r="AG1" s="18"/>
      <c r="AH1" s="18"/>
      <c r="AI1" s="40" t="s">
        <v>79</v>
      </c>
      <c r="AJ1" s="41" t="s">
        <v>94</v>
      </c>
      <c r="AK1" s="42" t="s">
        <v>95</v>
      </c>
      <c r="AL1" s="43" t="s">
        <v>125</v>
      </c>
      <c r="AM1" s="43" t="s">
        <v>131</v>
      </c>
      <c r="AN1" s="43" t="s">
        <v>111</v>
      </c>
    </row>
    <row r="2" spans="1:40" ht="13" x14ac:dyDescent="0.3">
      <c r="A2" s="161" t="s">
        <v>87</v>
      </c>
      <c r="B2" s="161"/>
      <c r="C2" s="153" t="s">
        <v>169</v>
      </c>
      <c r="D2" s="154"/>
      <c r="E2" s="93" t="s">
        <v>109</v>
      </c>
      <c r="F2" s="96" t="s">
        <v>174</v>
      </c>
      <c r="G2" s="159" t="s">
        <v>110</v>
      </c>
      <c r="H2" s="160"/>
      <c r="I2" s="96">
        <v>143</v>
      </c>
      <c r="J2" s="161" t="s">
        <v>158</v>
      </c>
      <c r="K2" s="161"/>
      <c r="L2" s="96">
        <v>0.02</v>
      </c>
      <c r="AB2" s="30" t="s">
        <v>56</v>
      </c>
      <c r="AC2" s="17"/>
      <c r="AD2" s="30" t="s">
        <v>70</v>
      </c>
      <c r="AE2" s="17"/>
      <c r="AF2" s="17"/>
      <c r="AG2" s="44" t="s">
        <v>76</v>
      </c>
      <c r="AH2" s="18"/>
      <c r="AI2" s="45" t="s">
        <v>126</v>
      </c>
      <c r="AJ2" s="46">
        <v>0</v>
      </c>
      <c r="AK2" s="47">
        <v>0</v>
      </c>
      <c r="AL2" s="10">
        <v>0</v>
      </c>
      <c r="AM2" s="11">
        <v>0</v>
      </c>
      <c r="AN2" s="11">
        <v>0</v>
      </c>
    </row>
    <row r="3" spans="1:40" ht="13" x14ac:dyDescent="0.25">
      <c r="A3" s="157" t="s">
        <v>42</v>
      </c>
      <c r="B3" s="158"/>
      <c r="C3" s="153" t="s">
        <v>170</v>
      </c>
      <c r="D3" s="154"/>
      <c r="E3" s="93" t="s">
        <v>108</v>
      </c>
      <c r="F3" s="31" t="s">
        <v>78</v>
      </c>
      <c r="G3" s="161" t="s">
        <v>159</v>
      </c>
      <c r="H3" s="161"/>
      <c r="I3" s="96">
        <v>69600</v>
      </c>
      <c r="J3" s="157" t="s">
        <v>154</v>
      </c>
      <c r="K3" s="158"/>
      <c r="L3" s="96">
        <f>(L1/(L2*10000))*100</f>
        <v>12.5</v>
      </c>
      <c r="AB3" s="30" t="s">
        <v>57</v>
      </c>
      <c r="AC3" s="17"/>
      <c r="AD3" s="30" t="s">
        <v>71</v>
      </c>
      <c r="AE3" s="17"/>
      <c r="AF3" s="17"/>
      <c r="AG3" s="44" t="s">
        <v>77</v>
      </c>
      <c r="AH3" s="18"/>
      <c r="AI3" s="48" t="s">
        <v>113</v>
      </c>
      <c r="AJ3" s="49">
        <v>1.7</v>
      </c>
      <c r="AK3" s="50">
        <v>6</v>
      </c>
      <c r="AL3" s="51">
        <v>1</v>
      </c>
      <c r="AM3" s="11">
        <v>6.2</v>
      </c>
      <c r="AN3" s="11" t="s">
        <v>112</v>
      </c>
    </row>
    <row r="4" spans="1:40" ht="13" x14ac:dyDescent="0.25">
      <c r="A4" s="161" t="s">
        <v>0</v>
      </c>
      <c r="B4" s="161"/>
      <c r="C4" s="155" t="s">
        <v>189</v>
      </c>
      <c r="D4" s="156"/>
      <c r="E4" s="94" t="s">
        <v>1</v>
      </c>
      <c r="F4" s="95" t="s">
        <v>173</v>
      </c>
      <c r="G4" s="161"/>
      <c r="H4" s="161"/>
      <c r="I4" s="96"/>
      <c r="J4" s="157"/>
      <c r="K4" s="158"/>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61" t="s">
        <v>47</v>
      </c>
      <c r="B5" s="161"/>
      <c r="C5" s="162" t="s">
        <v>171</v>
      </c>
      <c r="D5" s="162"/>
      <c r="E5" s="94"/>
      <c r="F5" s="95"/>
      <c r="G5" s="161"/>
      <c r="H5" s="161"/>
      <c r="I5" s="96"/>
      <c r="J5" s="157"/>
      <c r="K5" s="158"/>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61" t="s">
        <v>2</v>
      </c>
      <c r="B8" s="161"/>
      <c r="C8" s="119" t="s">
        <v>160</v>
      </c>
      <c r="D8" s="119" t="s">
        <v>161</v>
      </c>
      <c r="E8" s="119" t="s">
        <v>162</v>
      </c>
      <c r="F8" s="119" t="s">
        <v>163</v>
      </c>
      <c r="G8" s="119" t="s">
        <v>164</v>
      </c>
      <c r="H8" s="119" t="s">
        <v>165</v>
      </c>
      <c r="I8" s="119" t="s">
        <v>166</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61" t="s">
        <v>3</v>
      </c>
      <c r="B9" s="161"/>
      <c r="C9" s="119">
        <v>1</v>
      </c>
      <c r="D9" s="119">
        <v>1</v>
      </c>
      <c r="E9" s="119">
        <v>1</v>
      </c>
      <c r="F9" s="119">
        <v>1</v>
      </c>
      <c r="G9" s="119">
        <v>1</v>
      </c>
      <c r="H9" s="119">
        <v>1</v>
      </c>
      <c r="I9" s="119">
        <v>1</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61" t="s">
        <v>4</v>
      </c>
      <c r="B10" s="161"/>
      <c r="C10" s="119">
        <v>7.1</v>
      </c>
      <c r="D10" s="119">
        <v>7.2</v>
      </c>
      <c r="E10" s="119">
        <v>7.2</v>
      </c>
      <c r="F10" s="119">
        <v>7.2</v>
      </c>
      <c r="G10" s="119">
        <v>7.2</v>
      </c>
      <c r="H10" s="119">
        <v>7.2</v>
      </c>
      <c r="I10" s="119">
        <v>7.2</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61" t="s">
        <v>5</v>
      </c>
      <c r="B11" s="161"/>
      <c r="C11" s="119">
        <v>1</v>
      </c>
      <c r="D11" s="119">
        <v>1</v>
      </c>
      <c r="E11" s="119">
        <v>1</v>
      </c>
      <c r="F11" s="119">
        <v>1</v>
      </c>
      <c r="G11" s="119">
        <v>1</v>
      </c>
      <c r="H11" s="119">
        <v>1</v>
      </c>
      <c r="I11" s="119">
        <v>1</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61" t="s">
        <v>6</v>
      </c>
      <c r="B12" s="161"/>
      <c r="C12" s="119" t="s">
        <v>167</v>
      </c>
      <c r="D12" s="119" t="s">
        <v>167</v>
      </c>
      <c r="E12" s="119" t="s">
        <v>167</v>
      </c>
      <c r="F12" s="119" t="s">
        <v>167</v>
      </c>
      <c r="G12" s="119" t="s">
        <v>167</v>
      </c>
      <c r="H12" s="119" t="s">
        <v>167</v>
      </c>
      <c r="I12" s="119" t="s">
        <v>167</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61" t="s">
        <v>7</v>
      </c>
      <c r="B13" s="161"/>
      <c r="C13" s="119">
        <v>3</v>
      </c>
      <c r="D13" s="119">
        <v>3</v>
      </c>
      <c r="E13" s="119">
        <v>3</v>
      </c>
      <c r="F13" s="119">
        <v>3</v>
      </c>
      <c r="G13" s="119">
        <v>3</v>
      </c>
      <c r="H13" s="119"/>
      <c r="I13" s="119"/>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70" t="s">
        <v>8</v>
      </c>
      <c r="B14" s="170"/>
      <c r="C14" s="120" t="s">
        <v>105</v>
      </c>
      <c r="D14" s="120" t="s">
        <v>105</v>
      </c>
      <c r="E14" s="120" t="s">
        <v>124</v>
      </c>
      <c r="F14" s="120" t="s">
        <v>124</v>
      </c>
      <c r="G14" s="120" t="s">
        <v>105</v>
      </c>
      <c r="H14" s="120" t="s">
        <v>105</v>
      </c>
      <c r="I14" s="120" t="s">
        <v>124</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69" t="s">
        <v>9</v>
      </c>
      <c r="B15" s="169"/>
      <c r="C15" s="119">
        <v>40</v>
      </c>
      <c r="D15" s="119">
        <v>40</v>
      </c>
      <c r="E15" s="119">
        <v>10</v>
      </c>
      <c r="F15" s="119">
        <v>10</v>
      </c>
      <c r="G15" s="119">
        <v>40</v>
      </c>
      <c r="H15" s="119">
        <v>40</v>
      </c>
      <c r="I15" s="119">
        <v>10</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71" t="s">
        <v>44</v>
      </c>
      <c r="B16" s="171"/>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29.210250000000002</v>
      </c>
      <c r="D18" s="16">
        <f>$D32</f>
        <v>29.210250000000002</v>
      </c>
      <c r="E18" s="16">
        <f>$D33</f>
        <v>29.210250000000002</v>
      </c>
      <c r="F18" s="16">
        <f>$D34</f>
        <v>29.210250000000002</v>
      </c>
      <c r="G18" s="16">
        <f>$D35</f>
        <v>29.210250000000002</v>
      </c>
      <c r="H18" s="16">
        <f>$D36</f>
        <v>29.210250000000002</v>
      </c>
      <c r="I18" s="16">
        <f>$D37</f>
        <v>29.210250000000002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-26.789749999999998</v>
      </c>
      <c r="D19" s="16">
        <f t="shared" ref="D19:V19" si="1">D18-D17</f>
        <v>-26.789749999999998</v>
      </c>
      <c r="E19" s="16">
        <f t="shared" si="1"/>
        <v>-40.789749999999998</v>
      </c>
      <c r="F19" s="16">
        <f t="shared" si="1"/>
        <v>-40.789749999999998</v>
      </c>
      <c r="G19" s="16">
        <f t="shared" si="1"/>
        <v>-26.789749999999998</v>
      </c>
      <c r="H19" s="16">
        <f t="shared" si="1"/>
        <v>-26.789749999999998</v>
      </c>
      <c r="I19" s="16">
        <f t="shared" si="1"/>
        <v>-40.789749999999998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7.0492500000000007</v>
      </c>
      <c r="D22" s="16">
        <f>$E32</f>
        <v>7.0492500000000007</v>
      </c>
      <c r="E22" s="16">
        <f>$E33</f>
        <v>7.0492500000000007</v>
      </c>
      <c r="F22" s="16">
        <f>$E34</f>
        <v>7.0492500000000007</v>
      </c>
      <c r="G22" s="16">
        <f>$E35</f>
        <v>7.0492500000000007</v>
      </c>
      <c r="H22" s="16">
        <f>$E36</f>
        <v>7.0492500000000007</v>
      </c>
      <c r="I22" s="16">
        <f>$E37</f>
        <v>7.0492500000000007</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-168.95075</v>
      </c>
      <c r="D23" s="16">
        <f t="shared" ref="D23:V23" si="3">D22-D21</f>
        <v>-168.95075</v>
      </c>
      <c r="E23" s="16">
        <f t="shared" si="3"/>
        <v>-97.950749999999999</v>
      </c>
      <c r="F23" s="16">
        <f t="shared" si="3"/>
        <v>-97.950749999999999</v>
      </c>
      <c r="G23" s="16">
        <f t="shared" si="3"/>
        <v>-168.95075</v>
      </c>
      <c r="H23" s="16">
        <f t="shared" si="3"/>
        <v>-168.95075</v>
      </c>
      <c r="I23" s="16">
        <f t="shared" si="3"/>
        <v>-97.950749999999999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24" t="s">
        <v>56</v>
      </c>
      <c r="D27" s="124" t="s">
        <v>54</v>
      </c>
      <c r="E27" s="124" t="s">
        <v>54</v>
      </c>
      <c r="F27" s="124" t="s">
        <v>54</v>
      </c>
      <c r="G27" s="124" t="s">
        <v>54</v>
      </c>
      <c r="H27" s="124" t="s">
        <v>54</v>
      </c>
      <c r="I27" s="124" t="s">
        <v>54</v>
      </c>
      <c r="J27" s="124" t="s">
        <v>54</v>
      </c>
      <c r="K27" s="124" t="s">
        <v>54</v>
      </c>
      <c r="L27" s="124" t="s">
        <v>54</v>
      </c>
      <c r="M27" s="124" t="s">
        <v>54</v>
      </c>
      <c r="N27" s="124" t="s">
        <v>54</v>
      </c>
      <c r="O27" s="124" t="s">
        <v>54</v>
      </c>
      <c r="P27" s="124" t="s">
        <v>54</v>
      </c>
      <c r="Q27" s="124" t="s">
        <v>54</v>
      </c>
      <c r="R27" s="124" t="s">
        <v>54</v>
      </c>
      <c r="S27" s="124" t="s">
        <v>54</v>
      </c>
      <c r="T27" s="124" t="s">
        <v>54</v>
      </c>
      <c r="U27" s="124" t="s">
        <v>54</v>
      </c>
    </row>
    <row r="28" spans="1:40" s="57" customFormat="1" x14ac:dyDescent="0.35">
      <c r="A28" s="108"/>
      <c r="B28" s="24">
        <v>11.7</v>
      </c>
      <c r="C28" s="122">
        <v>0.02</v>
      </c>
      <c r="D28" s="122">
        <v>51</v>
      </c>
      <c r="E28" s="122">
        <v>23.4</v>
      </c>
      <c r="F28" s="122">
        <v>13.8</v>
      </c>
      <c r="G28" s="122">
        <v>1.53</v>
      </c>
      <c r="H28" s="122">
        <v>1.93</v>
      </c>
      <c r="I28" s="122">
        <v>2.23</v>
      </c>
      <c r="J28" s="122">
        <v>0.01</v>
      </c>
      <c r="K28" s="123">
        <v>0.05</v>
      </c>
      <c r="L28" s="122">
        <v>2.16</v>
      </c>
      <c r="M28" s="122">
        <v>2.16</v>
      </c>
      <c r="N28" s="122">
        <v>22.1</v>
      </c>
      <c r="O28" s="122">
        <v>37.5</v>
      </c>
      <c r="P28" s="122">
        <v>53.6</v>
      </c>
      <c r="Q28" s="122">
        <v>97.5</v>
      </c>
      <c r="R28" s="122"/>
      <c r="S28" s="122"/>
      <c r="T28" s="122"/>
      <c r="U28" s="122"/>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21">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29.210250000000002</v>
      </c>
      <c r="E31" s="77">
        <f>(IF(E$27="%w/w SAR",((E$28*10)*$B31),IF(E$27="%w/w DM",(((E$28*10)*($B$28/100))*$B31),IF(E$27="kg/t SAR",(E$28*$B31),IF(E$27="kg/t DM",((E$28*($B$28/100))*$B31),IF(E$27="mg/kg SAR",((E$28*0.001)*$B31),IF(E$27="mg/kg DM",(((E$28*0.001)*($B$28/100))*$B31),"0")))))))*1.205</f>
        <v>7.0492500000000007</v>
      </c>
      <c r="F31" s="77">
        <f>(IF(F$27="%w/w SAR",((F$28*10)*$B31),IF(F$27="%w/w DM",(((F$28*10)*($B$28/100))*$B31),IF(F$27="kg/t SAR",(F$28*$B31),IF(F$27="kg/t DM",((F$28*($B$28/100))*$B31),IF(F$27="mg/kg SAR",((F$28*0.001)*$B31),IF(F$27="mg/kg DM",(((F$28*0.001)*($B$28/100))*$B31),"0")))))))*1.658</f>
        <v>5.7201000000000004</v>
      </c>
      <c r="G31" s="77">
        <f t="shared" ref="G31:P31" si="5">IF(G$27="%w/w SAR",((G$28*10)*$B31),IF(G$27="%w/w DM",(((G$28*10)*($B$28/100))*$B31),IF(G$27="kg/t SAR",(G$28*$B31),IF(G$27="kg/t DM",((G$28*($B$28/100))*$B31),IF(G$27="mg/kg SAR",((G$28*0.001)*$B31),IF(G$27="mg/kg DM",(((G$28*0.001)*($B$28/100))*$B31),0))))))</f>
        <v>0.38250000000000001</v>
      </c>
      <c r="H31" s="77">
        <f t="shared" si="5"/>
        <v>0.48250000000000004</v>
      </c>
      <c r="I31" s="77">
        <f t="shared" si="5"/>
        <v>0.55750000000000011</v>
      </c>
      <c r="J31" s="77">
        <f t="shared" si="5"/>
        <v>2.5000000000000001E-3</v>
      </c>
      <c r="K31" s="77">
        <f t="shared" si="5"/>
        <v>1.2500000000000001E-2</v>
      </c>
      <c r="L31" s="77">
        <f t="shared" si="5"/>
        <v>0.54</v>
      </c>
      <c r="M31" s="77">
        <f t="shared" si="5"/>
        <v>0.54</v>
      </c>
      <c r="N31" s="77">
        <f t="shared" si="5"/>
        <v>5.5250000000000004</v>
      </c>
      <c r="O31" s="77">
        <f t="shared" si="5"/>
        <v>9.375</v>
      </c>
      <c r="P31" s="77">
        <f t="shared" si="5"/>
        <v>13.4</v>
      </c>
      <c r="Q31" s="77">
        <f>(IF(Q$27="%w/w SAR",((Q$28*10)*$B31),IF(Q$27="%w/w DM",(((Q$28*10)*($B$28/100))*$B31),IF(Q$27="kg/t SAR",(Q$28*$B31),IF(Q$27="kg/t DM",((Q$28*($B$28/100))*$B31),IF(Q$27="mg/kg SAR",((Q$28*0.001)*$B31),IF(Q$27="mg/kg DM",(((Q$28*0.001)*($B$28/100))*$B31),0)))))))*2.5</f>
        <v>60.9375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22">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29.210250000000002</v>
      </c>
      <c r="E32" s="77">
        <f t="shared" ref="E32:E50" si="8">(IF(E$27="%w/w SAR",((E$28*10)*$B32),IF(E$27="%w/w DM",(((E$28*10)*($B$28/100))*$B32),IF(E$27="kg/t SAR",(E$28*$B32),IF(E$27="kg/t DM",((E$28*($B$28/100))*$B32),IF(E$27="mg/kg SAR",((E$28*0.001)*$B32),IF(E$27="mg/kg DM",(((E$28*0.001)*($B$28/100))*$B32),"0")))))))*1.205</f>
        <v>7.0492500000000007</v>
      </c>
      <c r="F32" s="77">
        <f t="shared" ref="F32:F50" si="9">(IF(F$27="%w/w SAR",((F$28*10)*$B32),IF(F$27="%w/w DM",(((F$28*10)*($B$28/100))*$B32),IF(F$27="kg/t SAR",(F$28*$B32),IF(F$27="kg/t DM",((F$28*($B$28/100))*$B32),IF(F$27="mg/kg SAR",((F$28*0.001)*$B32),IF(F$27="mg/kg DM",(((F$28*0.001)*($B$28/100))*$B32),"0")))))))*1.658</f>
        <v>5.7201000000000004</v>
      </c>
      <c r="G32" s="77">
        <f t="shared" ref="G32:P50" si="10">IF(G$27="%w/w SAR",((G$28*10)*$B32),IF(G$27="%w/w DM",(((G$28*10)*($B$28/100))*$B32),IF(G$27="kg/t SAR",(G$28*$B32),IF(G$27="kg/t DM",((G$28*($B$28/100))*$B32),IF(G$27="mg/kg SAR",((G$28*0.001)*$B32),IF(G$27="mg/kg DM",(((G$28*0.001)*($B$28/100))*$B32),0))))))</f>
        <v>0.38250000000000001</v>
      </c>
      <c r="H32" s="77">
        <f t="shared" si="10"/>
        <v>0.48250000000000004</v>
      </c>
      <c r="I32" s="77">
        <f t="shared" si="10"/>
        <v>0.55750000000000011</v>
      </c>
      <c r="J32" s="77">
        <f t="shared" si="10"/>
        <v>2.5000000000000001E-3</v>
      </c>
      <c r="K32" s="77">
        <f t="shared" si="10"/>
        <v>1.2500000000000001E-2</v>
      </c>
      <c r="L32" s="77">
        <f t="shared" si="10"/>
        <v>0.54</v>
      </c>
      <c r="M32" s="77">
        <f t="shared" si="10"/>
        <v>0.54</v>
      </c>
      <c r="N32" s="77">
        <f t="shared" si="10"/>
        <v>5.5250000000000004</v>
      </c>
      <c r="O32" s="77">
        <f t="shared" si="10"/>
        <v>9.375</v>
      </c>
      <c r="P32" s="77">
        <f t="shared" si="10"/>
        <v>13.4</v>
      </c>
      <c r="Q32" s="77">
        <f t="shared" ref="Q32:Q50" si="11">(IF(Q$27="%w/w SAR",((Q$28*10)*$B32),IF(Q$27="%w/w DM",(((Q$28*10)*($B$28/100))*$B32),IF(Q$27="kg/t SAR",(Q$28*$B32),IF(Q$27="kg/t DM",((Q$28*($B$28/100))*$B32),IF(Q$27="mg/kg SAR",((Q$28*0.001)*$B32),IF(Q$27="mg/kg DM",(((Q$28*0.001)*($B$28/100))*$B32),0)))))))*2.5</f>
        <v>60.9375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WF11</v>
      </c>
      <c r="B33" s="122">
        <v>250</v>
      </c>
      <c r="C33" s="77">
        <f t="shared" si="6"/>
        <v>50</v>
      </c>
      <c r="D33" s="77">
        <f t="shared" si="7"/>
        <v>29.210250000000002</v>
      </c>
      <c r="E33" s="77">
        <f t="shared" si="8"/>
        <v>7.0492500000000007</v>
      </c>
      <c r="F33" s="77">
        <f t="shared" si="9"/>
        <v>5.7201000000000004</v>
      </c>
      <c r="G33" s="77">
        <f t="shared" si="10"/>
        <v>0.38250000000000001</v>
      </c>
      <c r="H33" s="77">
        <f t="shared" si="10"/>
        <v>0.48250000000000004</v>
      </c>
      <c r="I33" s="77">
        <f t="shared" si="10"/>
        <v>0.55750000000000011</v>
      </c>
      <c r="J33" s="77">
        <f t="shared" si="10"/>
        <v>2.5000000000000001E-3</v>
      </c>
      <c r="K33" s="77">
        <f t="shared" si="10"/>
        <v>1.2500000000000001E-2</v>
      </c>
      <c r="L33" s="77">
        <f t="shared" si="10"/>
        <v>0.54</v>
      </c>
      <c r="M33" s="77">
        <f t="shared" si="10"/>
        <v>0.54</v>
      </c>
      <c r="N33" s="77">
        <f t="shared" si="10"/>
        <v>5.5250000000000004</v>
      </c>
      <c r="O33" s="77">
        <f t="shared" si="10"/>
        <v>9.375</v>
      </c>
      <c r="P33" s="77">
        <f t="shared" si="10"/>
        <v>13.4</v>
      </c>
      <c r="Q33" s="77">
        <f t="shared" si="11"/>
        <v>60.9375</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WF12</v>
      </c>
      <c r="B34" s="122">
        <v>250</v>
      </c>
      <c r="C34" s="77">
        <f t="shared" si="6"/>
        <v>50</v>
      </c>
      <c r="D34" s="77">
        <f t="shared" si="7"/>
        <v>29.210250000000002</v>
      </c>
      <c r="E34" s="77">
        <f t="shared" si="8"/>
        <v>7.0492500000000007</v>
      </c>
      <c r="F34" s="77">
        <f t="shared" si="9"/>
        <v>5.7201000000000004</v>
      </c>
      <c r="G34" s="77">
        <f t="shared" si="10"/>
        <v>0.38250000000000001</v>
      </c>
      <c r="H34" s="77">
        <f t="shared" si="10"/>
        <v>0.48250000000000004</v>
      </c>
      <c r="I34" s="77">
        <f t="shared" si="10"/>
        <v>0.55750000000000011</v>
      </c>
      <c r="J34" s="77">
        <f t="shared" si="10"/>
        <v>2.5000000000000001E-3</v>
      </c>
      <c r="K34" s="77">
        <f t="shared" si="10"/>
        <v>1.2500000000000001E-2</v>
      </c>
      <c r="L34" s="77">
        <f t="shared" si="10"/>
        <v>0.54</v>
      </c>
      <c r="M34" s="77">
        <f t="shared" si="10"/>
        <v>0.54</v>
      </c>
      <c r="N34" s="77">
        <f t="shared" si="10"/>
        <v>5.5250000000000004</v>
      </c>
      <c r="O34" s="77">
        <f t="shared" si="10"/>
        <v>9.375</v>
      </c>
      <c r="P34" s="77">
        <f t="shared" si="10"/>
        <v>13.4</v>
      </c>
      <c r="Q34" s="77">
        <f t="shared" si="11"/>
        <v>60.9375</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WF30</v>
      </c>
      <c r="B35" s="122">
        <v>250</v>
      </c>
      <c r="C35" s="77">
        <f t="shared" si="6"/>
        <v>50</v>
      </c>
      <c r="D35" s="77">
        <f t="shared" si="7"/>
        <v>29.210250000000002</v>
      </c>
      <c r="E35" s="77">
        <f t="shared" si="8"/>
        <v>7.0492500000000007</v>
      </c>
      <c r="F35" s="77">
        <f t="shared" si="9"/>
        <v>5.7201000000000004</v>
      </c>
      <c r="G35" s="77">
        <f t="shared" si="10"/>
        <v>0.38250000000000001</v>
      </c>
      <c r="H35" s="77">
        <f t="shared" si="10"/>
        <v>0.48250000000000004</v>
      </c>
      <c r="I35" s="77">
        <f t="shared" si="10"/>
        <v>0.55750000000000011</v>
      </c>
      <c r="J35" s="77">
        <f t="shared" si="10"/>
        <v>2.5000000000000001E-3</v>
      </c>
      <c r="K35" s="77">
        <f t="shared" si="10"/>
        <v>1.2500000000000001E-2</v>
      </c>
      <c r="L35" s="77">
        <f t="shared" si="10"/>
        <v>0.54</v>
      </c>
      <c r="M35" s="77">
        <f t="shared" si="10"/>
        <v>0.54</v>
      </c>
      <c r="N35" s="77">
        <f t="shared" si="10"/>
        <v>5.5250000000000004</v>
      </c>
      <c r="O35" s="77">
        <f t="shared" si="10"/>
        <v>9.375</v>
      </c>
      <c r="P35" s="77">
        <f t="shared" si="10"/>
        <v>13.4</v>
      </c>
      <c r="Q35" s="77">
        <f t="shared" si="11"/>
        <v>60.9375</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WF31</v>
      </c>
      <c r="B36" s="122">
        <v>250</v>
      </c>
      <c r="C36" s="77">
        <f t="shared" si="6"/>
        <v>50</v>
      </c>
      <c r="D36" s="77">
        <f t="shared" si="7"/>
        <v>29.210250000000002</v>
      </c>
      <c r="E36" s="77">
        <f t="shared" si="8"/>
        <v>7.0492500000000007</v>
      </c>
      <c r="F36" s="77">
        <f t="shared" si="9"/>
        <v>5.7201000000000004</v>
      </c>
      <c r="G36" s="77">
        <f t="shared" si="10"/>
        <v>0.38250000000000001</v>
      </c>
      <c r="H36" s="77">
        <f t="shared" si="10"/>
        <v>0.48250000000000004</v>
      </c>
      <c r="I36" s="77">
        <f t="shared" si="10"/>
        <v>0.55750000000000011</v>
      </c>
      <c r="J36" s="77">
        <f t="shared" si="10"/>
        <v>2.5000000000000001E-3</v>
      </c>
      <c r="K36" s="77">
        <f t="shared" si="10"/>
        <v>1.2500000000000001E-2</v>
      </c>
      <c r="L36" s="77">
        <f t="shared" si="10"/>
        <v>0.54</v>
      </c>
      <c r="M36" s="77">
        <f t="shared" si="10"/>
        <v>0.54</v>
      </c>
      <c r="N36" s="77">
        <f t="shared" si="10"/>
        <v>5.5250000000000004</v>
      </c>
      <c r="O36" s="77">
        <f t="shared" si="10"/>
        <v>9.375</v>
      </c>
      <c r="P36" s="77">
        <f t="shared" si="10"/>
        <v>13.4</v>
      </c>
      <c r="Q36" s="77">
        <f t="shared" si="11"/>
        <v>60.9375</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WF7/8</v>
      </c>
      <c r="B37" s="122">
        <v>250</v>
      </c>
      <c r="C37" s="77">
        <f t="shared" si="6"/>
        <v>50</v>
      </c>
      <c r="D37" s="77">
        <f t="shared" si="7"/>
        <v>29.210250000000002</v>
      </c>
      <c r="E37" s="77">
        <f t="shared" si="8"/>
        <v>7.0492500000000007</v>
      </c>
      <c r="F37" s="77">
        <f t="shared" si="9"/>
        <v>5.7201000000000004</v>
      </c>
      <c r="G37" s="77">
        <f t="shared" si="10"/>
        <v>0.38250000000000001</v>
      </c>
      <c r="H37" s="77">
        <f t="shared" si="10"/>
        <v>0.48250000000000004</v>
      </c>
      <c r="I37" s="77">
        <f t="shared" si="10"/>
        <v>0.55750000000000011</v>
      </c>
      <c r="J37" s="77">
        <f t="shared" si="10"/>
        <v>2.5000000000000001E-3</v>
      </c>
      <c r="K37" s="77">
        <f t="shared" si="10"/>
        <v>1.2500000000000001E-2</v>
      </c>
      <c r="L37" s="77">
        <f t="shared" si="10"/>
        <v>0.54</v>
      </c>
      <c r="M37" s="77">
        <f t="shared" si="10"/>
        <v>0.54</v>
      </c>
      <c r="N37" s="77">
        <f t="shared" si="10"/>
        <v>5.5250000000000004</v>
      </c>
      <c r="O37" s="77">
        <f t="shared" si="10"/>
        <v>9.375</v>
      </c>
      <c r="P37" s="77">
        <f t="shared" si="10"/>
        <v>13.4</v>
      </c>
      <c r="Q37" s="77">
        <f t="shared" si="11"/>
        <v>60.9375</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f>VLOOKUP(I$14,Table24[],5,FALSE)</f>
        <v>6.7</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0"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5.37</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177</v>
      </c>
      <c r="G2" s="159" t="s">
        <v>110</v>
      </c>
      <c r="H2" s="160"/>
      <c r="I2" s="118">
        <v>200</v>
      </c>
      <c r="J2" s="161" t="s">
        <v>158</v>
      </c>
      <c r="K2" s="161"/>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78</v>
      </c>
      <c r="G3" s="161" t="s">
        <v>159</v>
      </c>
      <c r="H3" s="161"/>
      <c r="I3" s="118">
        <v>1200</v>
      </c>
      <c r="J3" s="157" t="s">
        <v>154</v>
      </c>
      <c r="K3" s="158"/>
      <c r="L3" s="97">
        <f>(L1/(L2*10000))*100</f>
        <v>12.5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175</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17.06795</v>
      </c>
      <c r="D18" s="16">
        <f>$D32</f>
        <v>17.06795</v>
      </c>
      <c r="E18" s="16">
        <f>$D33</f>
        <v>17.06795</v>
      </c>
      <c r="F18" s="16">
        <f>$D34</f>
        <v>17.06795</v>
      </c>
      <c r="G18" s="16">
        <f>$D35</f>
        <v>17.06795</v>
      </c>
      <c r="H18" s="16">
        <f>$D36</f>
        <v>17.06795</v>
      </c>
      <c r="I18" s="16">
        <f>$D37</f>
        <v>17.06795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-38.932050000000004</v>
      </c>
      <c r="D19" s="16">
        <f t="shared" ref="D19:V19" si="1">D18-D17</f>
        <v>-38.932050000000004</v>
      </c>
      <c r="E19" s="16">
        <f t="shared" si="1"/>
        <v>-52.932050000000004</v>
      </c>
      <c r="F19" s="16">
        <f t="shared" si="1"/>
        <v>-52.932050000000004</v>
      </c>
      <c r="G19" s="16">
        <f t="shared" si="1"/>
        <v>-38.932050000000004</v>
      </c>
      <c r="H19" s="16">
        <f t="shared" si="1"/>
        <v>-38.932050000000004</v>
      </c>
      <c r="I19" s="16">
        <f t="shared" si="1"/>
        <v>-52.932050000000004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11.778875000000001</v>
      </c>
      <c r="D22" s="16">
        <f>$E32</f>
        <v>11.778875000000001</v>
      </c>
      <c r="E22" s="16">
        <f>$E33</f>
        <v>11.778875000000001</v>
      </c>
      <c r="F22" s="16">
        <f>$E34</f>
        <v>11.778875000000001</v>
      </c>
      <c r="G22" s="16">
        <f>$E35</f>
        <v>11.778875000000001</v>
      </c>
      <c r="H22" s="16">
        <f>$E36</f>
        <v>11.778875000000001</v>
      </c>
      <c r="I22" s="16">
        <f>$E37</f>
        <v>11.778875000000001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-164.221125</v>
      </c>
      <c r="D23" s="16">
        <f t="shared" ref="D23:V23" si="3">D22-D21</f>
        <v>-164.221125</v>
      </c>
      <c r="E23" s="16">
        <f t="shared" si="3"/>
        <v>-93.221125000000001</v>
      </c>
      <c r="F23" s="16">
        <f t="shared" si="3"/>
        <v>-93.221125000000001</v>
      </c>
      <c r="G23" s="16">
        <f t="shared" si="3"/>
        <v>-164.221125</v>
      </c>
      <c r="H23" s="16">
        <f t="shared" si="3"/>
        <v>-164.221125</v>
      </c>
      <c r="I23" s="16">
        <f t="shared" si="3"/>
        <v>-93.221125000000001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24" t="s">
        <v>54</v>
      </c>
      <c r="F27" s="124" t="s">
        <v>54</v>
      </c>
      <c r="G27" s="124" t="s">
        <v>54</v>
      </c>
      <c r="H27" s="124" t="s">
        <v>54</v>
      </c>
      <c r="I27" s="124" t="s">
        <v>54</v>
      </c>
      <c r="J27" s="124" t="s">
        <v>54</v>
      </c>
      <c r="K27" s="124" t="s">
        <v>54</v>
      </c>
      <c r="L27" s="124" t="s">
        <v>54</v>
      </c>
      <c r="M27" s="124" t="s">
        <v>54</v>
      </c>
      <c r="N27" s="124" t="s">
        <v>54</v>
      </c>
      <c r="O27" s="124" t="s">
        <v>54</v>
      </c>
      <c r="P27" s="124" t="s">
        <v>54</v>
      </c>
      <c r="Q27" s="124" t="s">
        <v>54</v>
      </c>
      <c r="R27" s="124" t="s">
        <v>54</v>
      </c>
      <c r="S27" s="124" t="s">
        <v>54</v>
      </c>
      <c r="T27" s="124" t="s">
        <v>54</v>
      </c>
      <c r="U27" s="124" t="s">
        <v>54</v>
      </c>
    </row>
    <row r="28" spans="1:40" s="57" customFormat="1" x14ac:dyDescent="0.35">
      <c r="A28" s="108"/>
      <c r="B28" s="24">
        <v>0.54</v>
      </c>
      <c r="C28" s="15">
        <v>0.02</v>
      </c>
      <c r="D28" s="15">
        <v>29.8</v>
      </c>
      <c r="E28" s="15">
        <v>39.1</v>
      </c>
      <c r="F28" s="15">
        <v>11.5</v>
      </c>
      <c r="G28" s="15">
        <v>1.19</v>
      </c>
      <c r="H28" s="15">
        <v>1.76</v>
      </c>
      <c r="I28" s="15">
        <v>0.5</v>
      </c>
      <c r="J28" s="15">
        <v>0.01</v>
      </c>
      <c r="K28" s="23">
        <v>0.05</v>
      </c>
      <c r="L28" s="15">
        <v>1.2</v>
      </c>
      <c r="M28" s="15">
        <v>2.69</v>
      </c>
      <c r="N28" s="15">
        <v>8.98</v>
      </c>
      <c r="O28" s="15">
        <v>88.1</v>
      </c>
      <c r="P28" s="15">
        <v>121</v>
      </c>
      <c r="Q28" s="15">
        <v>101</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17.06795</v>
      </c>
      <c r="E31" s="77">
        <f>(IF(E$27="%w/w SAR",((E$28*10)*$B31),IF(E$27="%w/w DM",(((E$28*10)*($B$28/100))*$B31),IF(E$27="kg/t SAR",(E$28*$B31),IF(E$27="kg/t DM",((E$28*($B$28/100))*$B31),IF(E$27="mg/kg SAR",((E$28*0.001)*$B31),IF(E$27="mg/kg DM",(((E$28*0.001)*($B$28/100))*$B31),"0")))))))*1.205</f>
        <v>11.778875000000001</v>
      </c>
      <c r="F31" s="77">
        <f>(IF(F$27="%w/w SAR",((F$28*10)*$B31),IF(F$27="%w/w DM",(((F$28*10)*($B$28/100))*$B31),IF(F$27="kg/t SAR",(F$28*$B31),IF(F$27="kg/t DM",((F$28*($B$28/100))*$B31),IF(F$27="mg/kg SAR",((F$28*0.001)*$B31),IF(F$27="mg/kg DM",(((F$28*0.001)*($B$28/100))*$B31),"0")))))))*1.658</f>
        <v>4.76675</v>
      </c>
      <c r="G31" s="77">
        <f t="shared" ref="G31:P46" si="5">IF(G$27="%w/w SAR",((G$28*10)*$B31),IF(G$27="%w/w DM",(((G$28*10)*($B$28/100))*$B31),IF(G$27="kg/t SAR",(G$28*$B31),IF(G$27="kg/t DM",((G$28*($B$28/100))*$B31),IF(G$27="mg/kg SAR",((G$28*0.001)*$B31),IF(G$27="mg/kg DM",(((G$28*0.001)*($B$28/100))*$B31),0))))))</f>
        <v>0.29749999999999999</v>
      </c>
      <c r="H31" s="77">
        <f t="shared" si="5"/>
        <v>0.44</v>
      </c>
      <c r="I31" s="77">
        <f t="shared" si="5"/>
        <v>0.125</v>
      </c>
      <c r="J31" s="77">
        <f t="shared" si="5"/>
        <v>2.5000000000000001E-3</v>
      </c>
      <c r="K31" s="77">
        <f t="shared" si="5"/>
        <v>1.2500000000000001E-2</v>
      </c>
      <c r="L31" s="77">
        <f t="shared" si="5"/>
        <v>0.3</v>
      </c>
      <c r="M31" s="77">
        <f t="shared" si="5"/>
        <v>0.67249999999999999</v>
      </c>
      <c r="N31" s="77">
        <f t="shared" si="5"/>
        <v>2.2450000000000001</v>
      </c>
      <c r="O31" s="77">
        <f t="shared" si="5"/>
        <v>22.024999999999999</v>
      </c>
      <c r="P31" s="77">
        <f t="shared" si="5"/>
        <v>30.25</v>
      </c>
      <c r="Q31" s="77">
        <f>(IF(Q$27="%w/w SAR",((Q$28*10)*$B31),IF(Q$27="%w/w DM",(((Q$28*10)*($B$28/100))*$B31),IF(Q$27="kg/t SAR",(Q$28*$B31),IF(Q$27="kg/t DM",((Q$28*($B$28/100))*$B31),IF(Q$27="mg/kg SAR",((Q$28*0.001)*$B31),IF(Q$27="mg/kg DM",(((Q$28*0.001)*($B$28/100))*$B31),0)))))))*2.5</f>
        <v>63.125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22">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17.06795</v>
      </c>
      <c r="E32" s="77">
        <f t="shared" ref="E32:E50" si="8">(IF(E$27="%w/w SAR",((E$28*10)*$B32),IF(E$27="%w/w DM",(((E$28*10)*($B$28/100))*$B32),IF(E$27="kg/t SAR",(E$28*$B32),IF(E$27="kg/t DM",((E$28*($B$28/100))*$B32),IF(E$27="mg/kg SAR",((E$28*0.001)*$B32),IF(E$27="mg/kg DM",(((E$28*0.001)*($B$28/100))*$B32),"0")))))))*1.205</f>
        <v>11.778875000000001</v>
      </c>
      <c r="F32" s="77">
        <f t="shared" ref="F32:F50" si="9">(IF(F$27="%w/w SAR",((F$28*10)*$B32),IF(F$27="%w/w DM",(((F$28*10)*($B$28/100))*$B32),IF(F$27="kg/t SAR",(F$28*$B32),IF(F$27="kg/t DM",((F$28*($B$28/100))*$B32),IF(F$27="mg/kg SAR",((F$28*0.001)*$B32),IF(F$27="mg/kg DM",(((F$28*0.001)*($B$28/100))*$B32),"0")))))))*1.658</f>
        <v>4.76675</v>
      </c>
      <c r="G32" s="77">
        <f t="shared" si="5"/>
        <v>0.29749999999999999</v>
      </c>
      <c r="H32" s="77">
        <f t="shared" si="5"/>
        <v>0.44</v>
      </c>
      <c r="I32" s="77">
        <f t="shared" si="5"/>
        <v>0.125</v>
      </c>
      <c r="J32" s="77">
        <f t="shared" si="5"/>
        <v>2.5000000000000001E-3</v>
      </c>
      <c r="K32" s="77">
        <f t="shared" si="5"/>
        <v>1.2500000000000001E-2</v>
      </c>
      <c r="L32" s="77">
        <f t="shared" si="5"/>
        <v>0.3</v>
      </c>
      <c r="M32" s="77">
        <f t="shared" si="5"/>
        <v>0.67249999999999999</v>
      </c>
      <c r="N32" s="77">
        <f t="shared" si="5"/>
        <v>2.2450000000000001</v>
      </c>
      <c r="O32" s="77">
        <f t="shared" si="5"/>
        <v>22.024999999999999</v>
      </c>
      <c r="P32" s="77">
        <f t="shared" si="5"/>
        <v>30.25</v>
      </c>
      <c r="Q32" s="77">
        <f t="shared" ref="Q32:Q50" si="10">(IF(Q$27="%w/w SAR",((Q$28*10)*$B32),IF(Q$27="%w/w DM",(((Q$28*10)*($B$28/100))*$B32),IF(Q$27="kg/t SAR",(Q$28*$B32),IF(Q$27="kg/t DM",((Q$28*($B$28/100))*$B32),IF(Q$27="mg/kg SAR",((Q$28*0.001)*$B32),IF(Q$27="mg/kg DM",(((Q$28*0.001)*($B$28/100))*$B32),0)))))))*2.5</f>
        <v>63.125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22">
        <v>250</v>
      </c>
      <c r="C33" s="77">
        <f t="shared" si="6"/>
        <v>50</v>
      </c>
      <c r="D33" s="77">
        <f t="shared" si="7"/>
        <v>17.06795</v>
      </c>
      <c r="E33" s="77">
        <f t="shared" si="8"/>
        <v>11.778875000000001</v>
      </c>
      <c r="F33" s="77">
        <f t="shared" si="9"/>
        <v>4.76675</v>
      </c>
      <c r="G33" s="77">
        <f t="shared" si="5"/>
        <v>0.29749999999999999</v>
      </c>
      <c r="H33" s="77">
        <f t="shared" si="5"/>
        <v>0.44</v>
      </c>
      <c r="I33" s="77">
        <f t="shared" si="5"/>
        <v>0.125</v>
      </c>
      <c r="J33" s="77">
        <f t="shared" si="5"/>
        <v>2.5000000000000001E-3</v>
      </c>
      <c r="K33" s="77">
        <f t="shared" si="5"/>
        <v>1.2500000000000001E-2</v>
      </c>
      <c r="L33" s="77">
        <f t="shared" si="5"/>
        <v>0.3</v>
      </c>
      <c r="M33" s="77">
        <f t="shared" si="5"/>
        <v>0.67249999999999999</v>
      </c>
      <c r="N33" s="77">
        <f t="shared" si="5"/>
        <v>2.2450000000000001</v>
      </c>
      <c r="O33" s="77">
        <f t="shared" si="5"/>
        <v>22.024999999999999</v>
      </c>
      <c r="P33" s="77">
        <f t="shared" si="5"/>
        <v>30.25</v>
      </c>
      <c r="Q33" s="77">
        <f t="shared" si="10"/>
        <v>63.125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22">
        <v>250</v>
      </c>
      <c r="C34" s="77">
        <f t="shared" si="6"/>
        <v>50</v>
      </c>
      <c r="D34" s="77">
        <f t="shared" si="7"/>
        <v>17.06795</v>
      </c>
      <c r="E34" s="77">
        <f t="shared" si="8"/>
        <v>11.778875000000001</v>
      </c>
      <c r="F34" s="77">
        <f t="shared" si="9"/>
        <v>4.76675</v>
      </c>
      <c r="G34" s="77">
        <f t="shared" si="5"/>
        <v>0.29749999999999999</v>
      </c>
      <c r="H34" s="77">
        <f t="shared" si="5"/>
        <v>0.44</v>
      </c>
      <c r="I34" s="77">
        <f t="shared" si="5"/>
        <v>0.125</v>
      </c>
      <c r="J34" s="77">
        <f t="shared" si="5"/>
        <v>2.5000000000000001E-3</v>
      </c>
      <c r="K34" s="77">
        <f t="shared" si="5"/>
        <v>1.2500000000000001E-2</v>
      </c>
      <c r="L34" s="77">
        <f t="shared" si="5"/>
        <v>0.3</v>
      </c>
      <c r="M34" s="77">
        <f t="shared" si="5"/>
        <v>0.67249999999999999</v>
      </c>
      <c r="N34" s="77">
        <f t="shared" si="5"/>
        <v>2.2450000000000001</v>
      </c>
      <c r="O34" s="77">
        <f t="shared" si="5"/>
        <v>22.024999999999999</v>
      </c>
      <c r="P34" s="77">
        <f t="shared" si="5"/>
        <v>30.25</v>
      </c>
      <c r="Q34" s="77">
        <f t="shared" si="10"/>
        <v>63.125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22">
        <v>250</v>
      </c>
      <c r="C35" s="77">
        <f t="shared" si="6"/>
        <v>50</v>
      </c>
      <c r="D35" s="77">
        <f t="shared" si="7"/>
        <v>17.06795</v>
      </c>
      <c r="E35" s="77">
        <f t="shared" si="8"/>
        <v>11.778875000000001</v>
      </c>
      <c r="F35" s="77">
        <f t="shared" si="9"/>
        <v>4.76675</v>
      </c>
      <c r="G35" s="77">
        <f t="shared" si="5"/>
        <v>0.29749999999999999</v>
      </c>
      <c r="H35" s="77">
        <f t="shared" si="5"/>
        <v>0.44</v>
      </c>
      <c r="I35" s="77">
        <f t="shared" si="5"/>
        <v>0.125</v>
      </c>
      <c r="J35" s="77">
        <f t="shared" si="5"/>
        <v>2.5000000000000001E-3</v>
      </c>
      <c r="K35" s="77">
        <f t="shared" si="5"/>
        <v>1.2500000000000001E-2</v>
      </c>
      <c r="L35" s="77">
        <f t="shared" si="5"/>
        <v>0.3</v>
      </c>
      <c r="M35" s="77">
        <f t="shared" si="5"/>
        <v>0.67249999999999999</v>
      </c>
      <c r="N35" s="77">
        <f t="shared" si="5"/>
        <v>2.2450000000000001</v>
      </c>
      <c r="O35" s="77">
        <f t="shared" si="5"/>
        <v>22.024999999999999</v>
      </c>
      <c r="P35" s="77">
        <f t="shared" si="5"/>
        <v>30.25</v>
      </c>
      <c r="Q35" s="77">
        <f t="shared" si="10"/>
        <v>63.125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22">
        <v>250</v>
      </c>
      <c r="C36" s="77">
        <f t="shared" si="6"/>
        <v>50</v>
      </c>
      <c r="D36" s="77">
        <f t="shared" si="7"/>
        <v>17.06795</v>
      </c>
      <c r="E36" s="77">
        <f t="shared" si="8"/>
        <v>11.778875000000001</v>
      </c>
      <c r="F36" s="77">
        <f t="shared" si="9"/>
        <v>4.76675</v>
      </c>
      <c r="G36" s="77">
        <f t="shared" si="5"/>
        <v>0.29749999999999999</v>
      </c>
      <c r="H36" s="77">
        <f t="shared" si="5"/>
        <v>0.44</v>
      </c>
      <c r="I36" s="77">
        <f t="shared" si="5"/>
        <v>0.125</v>
      </c>
      <c r="J36" s="77">
        <f t="shared" si="5"/>
        <v>2.5000000000000001E-3</v>
      </c>
      <c r="K36" s="77">
        <f t="shared" si="5"/>
        <v>1.2500000000000001E-2</v>
      </c>
      <c r="L36" s="77">
        <f t="shared" si="5"/>
        <v>0.3</v>
      </c>
      <c r="M36" s="77">
        <f t="shared" si="5"/>
        <v>0.67249999999999999</v>
      </c>
      <c r="N36" s="77">
        <f t="shared" si="5"/>
        <v>2.2450000000000001</v>
      </c>
      <c r="O36" s="77">
        <f t="shared" si="5"/>
        <v>22.024999999999999</v>
      </c>
      <c r="P36" s="77">
        <f t="shared" si="5"/>
        <v>30.25</v>
      </c>
      <c r="Q36" s="77">
        <f t="shared" si="10"/>
        <v>63.125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22">
        <v>250</v>
      </c>
      <c r="C37" s="77">
        <f t="shared" si="6"/>
        <v>50</v>
      </c>
      <c r="D37" s="77">
        <f t="shared" si="7"/>
        <v>17.06795</v>
      </c>
      <c r="E37" s="77">
        <f t="shared" si="8"/>
        <v>11.778875000000001</v>
      </c>
      <c r="F37" s="77">
        <f t="shared" si="9"/>
        <v>4.76675</v>
      </c>
      <c r="G37" s="77">
        <f t="shared" si="5"/>
        <v>0.29749999999999999</v>
      </c>
      <c r="H37" s="77">
        <f t="shared" si="5"/>
        <v>0.44</v>
      </c>
      <c r="I37" s="77">
        <f t="shared" si="5"/>
        <v>0.125</v>
      </c>
      <c r="J37" s="77">
        <f t="shared" si="5"/>
        <v>2.5000000000000001E-3</v>
      </c>
      <c r="K37" s="77">
        <f t="shared" si="5"/>
        <v>1.2500000000000001E-2</v>
      </c>
      <c r="L37" s="77">
        <f t="shared" si="5"/>
        <v>0.3</v>
      </c>
      <c r="M37" s="77">
        <f t="shared" si="5"/>
        <v>0.67249999999999999</v>
      </c>
      <c r="N37" s="77">
        <f t="shared" si="5"/>
        <v>2.2450000000000001</v>
      </c>
      <c r="O37" s="77">
        <f t="shared" si="5"/>
        <v>22.024999999999999</v>
      </c>
      <c r="P37" s="77">
        <f t="shared" si="5"/>
        <v>30.25</v>
      </c>
      <c r="Q37" s="77">
        <f t="shared" si="10"/>
        <v>63.125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Arable</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f>VLOOKUP(I$14,Table245[],5,FALSE)</f>
        <v>6.7</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4.1900000000000004</v>
      </c>
      <c r="J1" s="161" t="s">
        <v>153</v>
      </c>
      <c r="K1" s="161"/>
      <c r="L1" s="97">
        <v>76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172</v>
      </c>
      <c r="G2" s="159" t="s">
        <v>110</v>
      </c>
      <c r="H2" s="160"/>
      <c r="I2" s="118">
        <v>837</v>
      </c>
      <c r="J2" s="161" t="s">
        <v>158</v>
      </c>
      <c r="K2" s="161"/>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78</v>
      </c>
      <c r="G3" s="161" t="s">
        <v>159</v>
      </c>
      <c r="H3" s="161"/>
      <c r="I3" s="118">
        <v>6380</v>
      </c>
      <c r="J3" s="157" t="s">
        <v>154</v>
      </c>
      <c r="K3" s="158"/>
      <c r="L3" s="97">
        <f>(L1/(L2*10000))*100</f>
        <v>6.9090909090909092</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176</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55.155825</v>
      </c>
      <c r="D18" s="16">
        <f>$D32</f>
        <v>55.155825</v>
      </c>
      <c r="E18" s="16">
        <f>$D33</f>
        <v>66.186989999999994</v>
      </c>
      <c r="F18" s="16">
        <f>$D34</f>
        <v>66.186989999999994</v>
      </c>
      <c r="G18" s="16">
        <f>$D35</f>
        <v>55.155825</v>
      </c>
      <c r="H18" s="16">
        <f>$D36</f>
        <v>55.155825</v>
      </c>
      <c r="I18" s="16">
        <f>$D37</f>
        <v>66.186989999999994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-0.8441749999999999</v>
      </c>
      <c r="D19" s="16">
        <f t="shared" ref="D19:V19" si="1">D18-D17</f>
        <v>-0.8441749999999999</v>
      </c>
      <c r="E19" s="16">
        <f t="shared" si="1"/>
        <v>-3.8130100000000056</v>
      </c>
      <c r="F19" s="16">
        <f t="shared" si="1"/>
        <v>-3.8130100000000056</v>
      </c>
      <c r="G19" s="16">
        <f t="shared" si="1"/>
        <v>-0.8441749999999999</v>
      </c>
      <c r="H19" s="16">
        <f t="shared" si="1"/>
        <v>-0.8441749999999999</v>
      </c>
      <c r="I19" s="16">
        <f t="shared" si="1"/>
        <v>-3.8130100000000056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(VLOOKUP(D$14,$AI2:$AK24,3,FALSE))*D$15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24.039750000000005</v>
      </c>
      <c r="D22" s="16">
        <f>$E32</f>
        <v>24.039750000000005</v>
      </c>
      <c r="E22" s="16">
        <f>$E33</f>
        <v>28.847700000000003</v>
      </c>
      <c r="F22" s="16">
        <f>$E34</f>
        <v>28.847700000000003</v>
      </c>
      <c r="G22" s="16">
        <f>$E35</f>
        <v>24.039750000000005</v>
      </c>
      <c r="H22" s="16">
        <f>$E36</f>
        <v>24.039750000000005</v>
      </c>
      <c r="I22" s="16">
        <f>$E37</f>
        <v>28.847700000000003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-151.96025</v>
      </c>
      <c r="D23" s="16">
        <f t="shared" ref="D23:V23" si="3">D22-D21</f>
        <v>-151.96025</v>
      </c>
      <c r="E23" s="16">
        <f t="shared" si="3"/>
        <v>-76.152299999999997</v>
      </c>
      <c r="F23" s="16">
        <f t="shared" si="3"/>
        <v>-76.152299999999997</v>
      </c>
      <c r="G23" s="16">
        <f t="shared" si="3"/>
        <v>-151.96025</v>
      </c>
      <c r="H23" s="16">
        <f t="shared" si="3"/>
        <v>-151.96025</v>
      </c>
      <c r="I23" s="16">
        <f t="shared" si="3"/>
        <v>-76.152299999999997</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24" t="s">
        <v>54</v>
      </c>
      <c r="F27" s="124" t="s">
        <v>54</v>
      </c>
      <c r="G27" s="124" t="s">
        <v>54</v>
      </c>
      <c r="H27" s="124" t="s">
        <v>54</v>
      </c>
      <c r="I27" s="124" t="s">
        <v>54</v>
      </c>
      <c r="J27" s="124" t="s">
        <v>54</v>
      </c>
      <c r="K27" s="124" t="s">
        <v>54</v>
      </c>
      <c r="L27" s="124" t="s">
        <v>54</v>
      </c>
      <c r="M27" s="124" t="s">
        <v>54</v>
      </c>
      <c r="N27" s="124" t="s">
        <v>54</v>
      </c>
      <c r="O27" s="124" t="s">
        <v>54</v>
      </c>
      <c r="P27" s="124" t="s">
        <v>54</v>
      </c>
      <c r="Q27" s="124" t="s">
        <v>54</v>
      </c>
      <c r="R27" s="124" t="s">
        <v>54</v>
      </c>
      <c r="S27" s="124" t="s">
        <v>54</v>
      </c>
      <c r="T27" s="124" t="s">
        <v>54</v>
      </c>
      <c r="U27" s="124" t="s">
        <v>54</v>
      </c>
    </row>
    <row r="28" spans="1:40" s="57" customFormat="1" x14ac:dyDescent="0.35">
      <c r="A28" s="108"/>
      <c r="B28" s="127">
        <v>8.65</v>
      </c>
      <c r="C28" s="125">
        <v>0.11</v>
      </c>
      <c r="D28" s="125">
        <v>321</v>
      </c>
      <c r="E28" s="125">
        <v>266</v>
      </c>
      <c r="F28" s="125">
        <v>64.599999999999994</v>
      </c>
      <c r="G28" s="125">
        <v>9.61</v>
      </c>
      <c r="H28" s="125">
        <v>16.2</v>
      </c>
      <c r="I28" s="125">
        <v>2.93</v>
      </c>
      <c r="J28" s="125">
        <v>0.03</v>
      </c>
      <c r="K28" s="126">
        <v>0.05</v>
      </c>
      <c r="L28" s="125">
        <v>1.39</v>
      </c>
      <c r="M28" s="125">
        <v>1.37</v>
      </c>
      <c r="N28" s="125">
        <v>109</v>
      </c>
      <c r="O28" s="125">
        <v>220</v>
      </c>
      <c r="P28" s="125">
        <v>195</v>
      </c>
      <c r="Q28" s="125">
        <v>315</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75</v>
      </c>
      <c r="C31" s="77">
        <f>IF(C$27="%w/w SAR",((C$28*10)*$B31),IF(C$27="%w/w DM",(((C$28*10)*($B$28/100))*$B31),IF(C$27="kg/t SAR",(C$28*$B31),IF(C$27="kg/t DM",((C$28*($B$28/100))*$B31),IF(C$27="mg/kg SAR",((C$28*0.001)*$B31),IF(C$27="mg/kg DM",(((C$28*0.001)*($B$28/100))*$B31),0))))))</f>
        <v>82.5</v>
      </c>
      <c r="D31" s="77">
        <f>(IF(D$27="%w/w SAR",((D$28*10)*$B31),IF(D$27="%w/w DM",(((D$28*10)*($B$28/100))*$B31),IF(D$27="kg/t SAR",(D$28*$B31),IF(D$27="kg/t DM",((D$28*($B$28/100))*$B31),IF(D$27="mg/kg SAR",((D$28*0.001)*$B31),IF(D$27="mg/kg DM",(((D$28*0.001)*($B$28/100))*$B31),"0")))))))*2.291</f>
        <v>55.155825</v>
      </c>
      <c r="E31" s="77">
        <f>(IF(E$27="%w/w SAR",((E$28*10)*$B31),IF(E$27="%w/w DM",(((E$28*10)*($B$28/100))*$B31),IF(E$27="kg/t SAR",(E$28*$B31),IF(E$27="kg/t DM",((E$28*($B$28/100))*$B31),IF(E$27="mg/kg SAR",((E$28*0.001)*$B31),IF(E$27="mg/kg DM",(((E$28*0.001)*($B$28/100))*$B31),"0")))))))*1.205</f>
        <v>24.039750000000005</v>
      </c>
      <c r="F31" s="77">
        <f>(IF(F$27="%w/w SAR",((F$28*10)*$B31),IF(F$27="%w/w DM",(((F$28*10)*($B$28/100))*$B31),IF(F$27="kg/t SAR",(F$28*$B31),IF(F$27="kg/t DM",((F$28*($B$28/100))*$B31),IF(F$27="mg/kg SAR",((F$28*0.001)*$B31),IF(F$27="mg/kg DM",(((F$28*0.001)*($B$28/100))*$B31),"0")))))))*1.658</f>
        <v>8.0330099999999973</v>
      </c>
      <c r="G31" s="77">
        <f t="shared" ref="G31:P46" si="5">IF(G$27="%w/w SAR",((G$28*10)*$B31),IF(G$27="%w/w DM",(((G$28*10)*($B$28/100))*$B31),IF(G$27="kg/t SAR",(G$28*$B31),IF(G$27="kg/t DM",((G$28*($B$28/100))*$B31),IF(G$27="mg/kg SAR",((G$28*0.001)*$B31),IF(G$27="mg/kg DM",(((G$28*0.001)*($B$28/100))*$B31),0))))))</f>
        <v>0.72075</v>
      </c>
      <c r="H31" s="77">
        <f t="shared" si="5"/>
        <v>1.2149999999999999</v>
      </c>
      <c r="I31" s="77">
        <f t="shared" si="5"/>
        <v>0.21975000000000003</v>
      </c>
      <c r="J31" s="77">
        <f t="shared" si="5"/>
        <v>2.2500000000000003E-3</v>
      </c>
      <c r="K31" s="77">
        <f t="shared" si="5"/>
        <v>3.7500000000000003E-3</v>
      </c>
      <c r="L31" s="77">
        <f t="shared" si="5"/>
        <v>0.10425</v>
      </c>
      <c r="M31" s="77">
        <f t="shared" si="5"/>
        <v>0.10275000000000001</v>
      </c>
      <c r="N31" s="77">
        <f t="shared" si="5"/>
        <v>8.1750000000000007</v>
      </c>
      <c r="O31" s="77">
        <f t="shared" si="5"/>
        <v>16.5</v>
      </c>
      <c r="P31" s="77">
        <f t="shared" si="5"/>
        <v>14.625</v>
      </c>
      <c r="Q31" s="77">
        <f>(IF(Q$27="%w/w SAR",((Q$28*10)*$B31),IF(Q$27="%w/w DM",(((Q$28*10)*($B$28/100))*$B31),IF(Q$27="kg/t SAR",(Q$28*$B31),IF(Q$27="kg/t DM",((Q$28*($B$28/100))*$B31),IF(Q$27="mg/kg SAR",((Q$28*0.001)*$B31),IF(Q$27="mg/kg DM",(((Q$28*0.001)*($B$28/100))*$B31),0)))))))*2.5</f>
        <v>59.0625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5">
        <v>75</v>
      </c>
      <c r="C32" s="77">
        <f t="shared" ref="C32:C50" si="6">IF(C$27="%w/w SAR",((C$28*10)*$B32),IF(C$27="%w/w DM",(((C$28*10)*($B$28/100))*$B32),IF(C$27="kg/t SAR",(C$28*$B32),IF(C$27="kg/t DM",((C$28*($B$28/100))*$B32),IF(C$27="mg/kg SAR",((C$28*0.001)*$B32),IF(C$27="mg/kg DM",(((C$28*0.001)*($B$28/100))*$B32),0))))))</f>
        <v>82.5</v>
      </c>
      <c r="D32" s="77">
        <f t="shared" ref="D32:D50" si="7">(IF(D$27="%w/w SAR",((D$28*10)*$B32),IF(D$27="%w/w DM",(((D$28*10)*($B$28/100))*$B32),IF(D$27="kg/t SAR",(D$28*$B32),IF(D$27="kg/t DM",((D$28*($B$28/100))*$B32),IF(D$27="mg/kg SAR",((D$28*0.001)*$B32),IF(D$27="mg/kg DM",(((D$28*0.001)*($B$28/100))*$B32),"0")))))))*2.291</f>
        <v>55.155825</v>
      </c>
      <c r="E32" s="77">
        <f t="shared" ref="E32:E50" si="8">(IF(E$27="%w/w SAR",((E$28*10)*$B32),IF(E$27="%w/w DM",(((E$28*10)*($B$28/100))*$B32),IF(E$27="kg/t SAR",(E$28*$B32),IF(E$27="kg/t DM",((E$28*($B$28/100))*$B32),IF(E$27="mg/kg SAR",((E$28*0.001)*$B32),IF(E$27="mg/kg DM",(((E$28*0.001)*($B$28/100))*$B32),"0")))))))*1.205</f>
        <v>24.039750000000005</v>
      </c>
      <c r="F32" s="77">
        <f t="shared" ref="F32:F50" si="9">(IF(F$27="%w/w SAR",((F$28*10)*$B32),IF(F$27="%w/w DM",(((F$28*10)*($B$28/100))*$B32),IF(F$27="kg/t SAR",(F$28*$B32),IF(F$27="kg/t DM",((F$28*($B$28/100))*$B32),IF(F$27="mg/kg SAR",((F$28*0.001)*$B32),IF(F$27="mg/kg DM",(((F$28*0.001)*($B$28/100))*$B32),"0")))))))*1.658</f>
        <v>8.0330099999999973</v>
      </c>
      <c r="G32" s="77">
        <f t="shared" si="5"/>
        <v>0.72075</v>
      </c>
      <c r="H32" s="77">
        <f t="shared" si="5"/>
        <v>1.2149999999999999</v>
      </c>
      <c r="I32" s="77">
        <f t="shared" si="5"/>
        <v>0.21975000000000003</v>
      </c>
      <c r="J32" s="77">
        <f t="shared" si="5"/>
        <v>2.2500000000000003E-3</v>
      </c>
      <c r="K32" s="77">
        <f t="shared" si="5"/>
        <v>3.7500000000000003E-3</v>
      </c>
      <c r="L32" s="77">
        <f t="shared" si="5"/>
        <v>0.10425</v>
      </c>
      <c r="M32" s="77">
        <f t="shared" si="5"/>
        <v>0.10275000000000001</v>
      </c>
      <c r="N32" s="77">
        <f t="shared" si="5"/>
        <v>8.1750000000000007</v>
      </c>
      <c r="O32" s="77">
        <f t="shared" si="5"/>
        <v>16.5</v>
      </c>
      <c r="P32" s="77">
        <f t="shared" si="5"/>
        <v>14.625</v>
      </c>
      <c r="Q32" s="77">
        <f t="shared" ref="Q32:Q50" si="10">(IF(Q$27="%w/w SAR",((Q$28*10)*$B32),IF(Q$27="%w/w DM",(((Q$28*10)*($B$28/100))*$B32),IF(Q$27="kg/t SAR",(Q$28*$B32),IF(Q$27="kg/t DM",((Q$28*($B$28/100))*$B32),IF(Q$27="mg/kg SAR",((Q$28*0.001)*$B32),IF(Q$27="mg/kg DM",(((Q$28*0.001)*($B$28/100))*$B32),0)))))))*2.5</f>
        <v>59.0625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5">
        <v>90</v>
      </c>
      <c r="C33" s="77">
        <f t="shared" si="6"/>
        <v>99.000000000000014</v>
      </c>
      <c r="D33" s="77">
        <f t="shared" si="7"/>
        <v>66.186989999999994</v>
      </c>
      <c r="E33" s="77">
        <f t="shared" si="8"/>
        <v>28.847700000000003</v>
      </c>
      <c r="F33" s="77">
        <f t="shared" si="9"/>
        <v>9.6396119999999978</v>
      </c>
      <c r="G33" s="77">
        <f t="shared" si="5"/>
        <v>0.8649</v>
      </c>
      <c r="H33" s="77">
        <f t="shared" si="5"/>
        <v>1.458</v>
      </c>
      <c r="I33" s="77">
        <f t="shared" si="5"/>
        <v>0.26370000000000005</v>
      </c>
      <c r="J33" s="77">
        <f t="shared" si="5"/>
        <v>2.7000000000000001E-3</v>
      </c>
      <c r="K33" s="77">
        <f t="shared" si="5"/>
        <v>4.5000000000000005E-3</v>
      </c>
      <c r="L33" s="77">
        <f t="shared" si="5"/>
        <v>0.12509999999999999</v>
      </c>
      <c r="M33" s="77">
        <f t="shared" si="5"/>
        <v>0.12330000000000001</v>
      </c>
      <c r="N33" s="77">
        <f t="shared" si="5"/>
        <v>9.81</v>
      </c>
      <c r="O33" s="77">
        <f t="shared" si="5"/>
        <v>19.8</v>
      </c>
      <c r="P33" s="77">
        <f t="shared" si="5"/>
        <v>17.55</v>
      </c>
      <c r="Q33" s="77">
        <f t="shared" si="10"/>
        <v>70.875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5">
        <v>90</v>
      </c>
      <c r="C34" s="77">
        <f t="shared" si="6"/>
        <v>99.000000000000014</v>
      </c>
      <c r="D34" s="77">
        <f t="shared" si="7"/>
        <v>66.186989999999994</v>
      </c>
      <c r="E34" s="77">
        <f t="shared" si="8"/>
        <v>28.847700000000003</v>
      </c>
      <c r="F34" s="77">
        <f t="shared" si="9"/>
        <v>9.6396119999999978</v>
      </c>
      <c r="G34" s="77">
        <f t="shared" si="5"/>
        <v>0.8649</v>
      </c>
      <c r="H34" s="77">
        <f t="shared" si="5"/>
        <v>1.458</v>
      </c>
      <c r="I34" s="77">
        <f t="shared" si="5"/>
        <v>0.26370000000000005</v>
      </c>
      <c r="J34" s="77">
        <f t="shared" si="5"/>
        <v>2.7000000000000001E-3</v>
      </c>
      <c r="K34" s="77">
        <f t="shared" si="5"/>
        <v>4.5000000000000005E-3</v>
      </c>
      <c r="L34" s="77">
        <f t="shared" si="5"/>
        <v>0.12509999999999999</v>
      </c>
      <c r="M34" s="77">
        <f t="shared" si="5"/>
        <v>0.12330000000000001</v>
      </c>
      <c r="N34" s="77">
        <f t="shared" si="5"/>
        <v>9.81</v>
      </c>
      <c r="O34" s="77">
        <f t="shared" si="5"/>
        <v>19.8</v>
      </c>
      <c r="P34" s="77">
        <f t="shared" si="5"/>
        <v>17.55</v>
      </c>
      <c r="Q34" s="77">
        <f t="shared" si="10"/>
        <v>70.875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5">
        <v>75</v>
      </c>
      <c r="C35" s="77">
        <f t="shared" si="6"/>
        <v>82.5</v>
      </c>
      <c r="D35" s="77">
        <f t="shared" si="7"/>
        <v>55.155825</v>
      </c>
      <c r="E35" s="77">
        <f t="shared" si="8"/>
        <v>24.039750000000005</v>
      </c>
      <c r="F35" s="77">
        <f t="shared" si="9"/>
        <v>8.0330099999999973</v>
      </c>
      <c r="G35" s="77">
        <f t="shared" si="5"/>
        <v>0.72075</v>
      </c>
      <c r="H35" s="77">
        <f t="shared" si="5"/>
        <v>1.2149999999999999</v>
      </c>
      <c r="I35" s="77">
        <f t="shared" si="5"/>
        <v>0.21975000000000003</v>
      </c>
      <c r="J35" s="77">
        <f t="shared" si="5"/>
        <v>2.2500000000000003E-3</v>
      </c>
      <c r="K35" s="77">
        <f t="shared" si="5"/>
        <v>3.7500000000000003E-3</v>
      </c>
      <c r="L35" s="77">
        <f t="shared" si="5"/>
        <v>0.10425</v>
      </c>
      <c r="M35" s="77">
        <f t="shared" si="5"/>
        <v>0.10275000000000001</v>
      </c>
      <c r="N35" s="77">
        <f t="shared" si="5"/>
        <v>8.1750000000000007</v>
      </c>
      <c r="O35" s="77">
        <f t="shared" si="5"/>
        <v>16.5</v>
      </c>
      <c r="P35" s="77">
        <f t="shared" si="5"/>
        <v>14.625</v>
      </c>
      <c r="Q35" s="77">
        <f t="shared" si="10"/>
        <v>59.0625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5">
        <v>75</v>
      </c>
      <c r="C36" s="77">
        <f t="shared" si="6"/>
        <v>82.5</v>
      </c>
      <c r="D36" s="77">
        <f t="shared" si="7"/>
        <v>55.155825</v>
      </c>
      <c r="E36" s="77">
        <f t="shared" si="8"/>
        <v>24.039750000000005</v>
      </c>
      <c r="F36" s="77">
        <f t="shared" si="9"/>
        <v>8.0330099999999973</v>
      </c>
      <c r="G36" s="77">
        <f t="shared" si="5"/>
        <v>0.72075</v>
      </c>
      <c r="H36" s="77">
        <f t="shared" si="5"/>
        <v>1.2149999999999999</v>
      </c>
      <c r="I36" s="77">
        <f t="shared" si="5"/>
        <v>0.21975000000000003</v>
      </c>
      <c r="J36" s="77">
        <f t="shared" si="5"/>
        <v>2.2500000000000003E-3</v>
      </c>
      <c r="K36" s="77">
        <f t="shared" si="5"/>
        <v>3.7500000000000003E-3</v>
      </c>
      <c r="L36" s="77">
        <f t="shared" si="5"/>
        <v>0.10425</v>
      </c>
      <c r="M36" s="77">
        <f t="shared" si="5"/>
        <v>0.10275000000000001</v>
      </c>
      <c r="N36" s="77">
        <f t="shared" si="5"/>
        <v>8.1750000000000007</v>
      </c>
      <c r="O36" s="77">
        <f t="shared" si="5"/>
        <v>16.5</v>
      </c>
      <c r="P36" s="77">
        <f t="shared" si="5"/>
        <v>14.625</v>
      </c>
      <c r="Q36" s="77">
        <f t="shared" si="10"/>
        <v>59.0625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5">
        <v>90</v>
      </c>
      <c r="C37" s="77">
        <f t="shared" si="6"/>
        <v>99.000000000000014</v>
      </c>
      <c r="D37" s="77">
        <f t="shared" si="7"/>
        <v>66.186989999999994</v>
      </c>
      <c r="E37" s="77">
        <f t="shared" si="8"/>
        <v>28.847700000000003</v>
      </c>
      <c r="F37" s="77">
        <f t="shared" si="9"/>
        <v>9.6396119999999978</v>
      </c>
      <c r="G37" s="77">
        <f t="shared" si="5"/>
        <v>0.8649</v>
      </c>
      <c r="H37" s="77">
        <f t="shared" si="5"/>
        <v>1.458</v>
      </c>
      <c r="I37" s="77">
        <f t="shared" si="5"/>
        <v>0.26370000000000005</v>
      </c>
      <c r="J37" s="77">
        <f t="shared" si="5"/>
        <v>2.7000000000000001E-3</v>
      </c>
      <c r="K37" s="77">
        <f t="shared" si="5"/>
        <v>4.5000000000000005E-3</v>
      </c>
      <c r="L37" s="77">
        <f t="shared" si="5"/>
        <v>0.12509999999999999</v>
      </c>
      <c r="M37" s="77">
        <f t="shared" si="5"/>
        <v>0.12330000000000001</v>
      </c>
      <c r="N37" s="77">
        <f t="shared" si="5"/>
        <v>9.81</v>
      </c>
      <c r="O37" s="77">
        <f t="shared" si="5"/>
        <v>19.8</v>
      </c>
      <c r="P37" s="77">
        <f t="shared" si="5"/>
        <v>17.55</v>
      </c>
      <c r="Q37" s="77">
        <f t="shared" si="10"/>
        <v>70.875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f>VLOOKUP(I$14,Table245811[],5,FALSE)</f>
        <v>6.7</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75</v>
      </c>
      <c r="C62" s="77">
        <f>B32</f>
        <v>75</v>
      </c>
      <c r="D62" s="77">
        <f>B33</f>
        <v>90</v>
      </c>
      <c r="E62" s="77">
        <f>B34</f>
        <v>90</v>
      </c>
      <c r="F62" s="77">
        <f>B35</f>
        <v>75</v>
      </c>
      <c r="G62" s="77">
        <f>B36</f>
        <v>75</v>
      </c>
      <c r="H62" s="77">
        <f>B37</f>
        <v>90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49" sqref="E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5.79</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174</v>
      </c>
      <c r="G2" s="159" t="s">
        <v>110</v>
      </c>
      <c r="H2" s="160"/>
      <c r="I2" s="118">
        <v>586</v>
      </c>
      <c r="J2" s="161" t="s">
        <v>158</v>
      </c>
      <c r="K2" s="161"/>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128" t="s">
        <v>77</v>
      </c>
      <c r="G3" s="161" t="s">
        <v>159</v>
      </c>
      <c r="H3" s="161"/>
      <c r="I3" s="118">
        <v>200</v>
      </c>
      <c r="J3" s="157" t="s">
        <v>154</v>
      </c>
      <c r="K3" s="158"/>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129" t="s">
        <v>178</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12.142299999999999</v>
      </c>
      <c r="D18" s="16">
        <f>$D32</f>
        <v>12.142299999999999</v>
      </c>
      <c r="E18" s="16">
        <f>$D33</f>
        <v>12.142299999999999</v>
      </c>
      <c r="F18" s="16">
        <f>$D34</f>
        <v>12.142299999999999</v>
      </c>
      <c r="G18" s="16">
        <f>$D35</f>
        <v>12.142299999999999</v>
      </c>
      <c r="H18" s="16">
        <f>$D36</f>
        <v>12.142299999999999</v>
      </c>
      <c r="I18" s="16">
        <f>$D37</f>
        <v>12.142299999999999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-43.857700000000001</v>
      </c>
      <c r="D19" s="16">
        <f t="shared" ref="D19:V19" si="1">D18-D17</f>
        <v>-43.857700000000001</v>
      </c>
      <c r="E19" s="16">
        <f t="shared" si="1"/>
        <v>-57.857700000000001</v>
      </c>
      <c r="F19" s="16">
        <f t="shared" si="1"/>
        <v>-57.857700000000001</v>
      </c>
      <c r="G19" s="16">
        <f t="shared" si="1"/>
        <v>-43.857700000000001</v>
      </c>
      <c r="H19" s="16">
        <f t="shared" si="1"/>
        <v>-43.857700000000001</v>
      </c>
      <c r="I19" s="16">
        <f t="shared" si="1"/>
        <v>-57.857700000000001</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8.7965</v>
      </c>
      <c r="D22" s="16">
        <f>$E32</f>
        <v>8.7965</v>
      </c>
      <c r="E22" s="16">
        <f>$E33</f>
        <v>8.7965</v>
      </c>
      <c r="F22" s="16">
        <f>$E34</f>
        <v>8.7965</v>
      </c>
      <c r="G22" s="16">
        <f>$E35</f>
        <v>8.7965</v>
      </c>
      <c r="H22" s="16">
        <f>$E36</f>
        <v>8.7965</v>
      </c>
      <c r="I22" s="16">
        <f>$E37</f>
        <v>8.7965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-167.20349999999999</v>
      </c>
      <c r="D23" s="16">
        <f t="shared" ref="D23:V23" si="3">D22-D21</f>
        <v>-167.20349999999999</v>
      </c>
      <c r="E23" s="16">
        <f t="shared" si="3"/>
        <v>-96.203500000000005</v>
      </c>
      <c r="F23" s="16">
        <f t="shared" si="3"/>
        <v>-96.203500000000005</v>
      </c>
      <c r="G23" s="16">
        <f t="shared" si="3"/>
        <v>-167.20349999999999</v>
      </c>
      <c r="H23" s="16">
        <f t="shared" si="3"/>
        <v>-167.20349999999999</v>
      </c>
      <c r="I23" s="16">
        <f t="shared" si="3"/>
        <v>-96.203500000000005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32" t="s">
        <v>56</v>
      </c>
      <c r="D27" s="132" t="s">
        <v>54</v>
      </c>
      <c r="E27" s="132" t="s">
        <v>54</v>
      </c>
      <c r="F27" s="132" t="s">
        <v>54</v>
      </c>
      <c r="G27" s="132" t="s">
        <v>54</v>
      </c>
      <c r="H27" s="132" t="s">
        <v>54</v>
      </c>
      <c r="I27" s="132" t="s">
        <v>54</v>
      </c>
      <c r="J27" s="132" t="s">
        <v>54</v>
      </c>
      <c r="K27" s="132" t="s">
        <v>54</v>
      </c>
      <c r="L27" s="132" t="s">
        <v>54</v>
      </c>
      <c r="M27" s="132" t="s">
        <v>54</v>
      </c>
      <c r="N27" s="132" t="s">
        <v>54</v>
      </c>
      <c r="O27" s="132" t="s">
        <v>54</v>
      </c>
      <c r="P27" s="132" t="s">
        <v>54</v>
      </c>
      <c r="Q27" s="132" t="s">
        <v>54</v>
      </c>
      <c r="R27" s="107"/>
      <c r="S27" s="107"/>
      <c r="T27" s="107"/>
      <c r="U27" s="107"/>
    </row>
    <row r="28" spans="1:40" s="57" customFormat="1" x14ac:dyDescent="0.35">
      <c r="A28" s="108"/>
      <c r="B28" s="24">
        <v>2.16</v>
      </c>
      <c r="C28" s="130">
        <v>0.01</v>
      </c>
      <c r="D28" s="130">
        <v>21.2</v>
      </c>
      <c r="E28" s="130">
        <v>29.2</v>
      </c>
      <c r="F28" s="130">
        <v>29.5</v>
      </c>
      <c r="G28" s="130">
        <v>0.47</v>
      </c>
      <c r="H28" s="130">
        <v>2.66</v>
      </c>
      <c r="I28" s="130">
        <v>0.5</v>
      </c>
      <c r="J28" s="130">
        <v>0.01</v>
      </c>
      <c r="K28" s="131">
        <v>0.05</v>
      </c>
      <c r="L28" s="130">
        <v>0.2</v>
      </c>
      <c r="M28" s="130">
        <v>0.2</v>
      </c>
      <c r="N28" s="130">
        <v>52.6</v>
      </c>
      <c r="O28" s="130">
        <v>134</v>
      </c>
      <c r="P28" s="130">
        <v>430</v>
      </c>
      <c r="Q28" s="130">
        <v>579</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12.142299999999999</v>
      </c>
      <c r="E31" s="77">
        <f>(IF(E$27="%w/w SAR",((E$28*10)*$B31),IF(E$27="%w/w DM",(((E$28*10)*($B$28/100))*$B31),IF(E$27="kg/t SAR",(E$28*$B31),IF(E$27="kg/t DM",((E$28*($B$28/100))*$B31),IF(E$27="mg/kg SAR",((E$28*0.001)*$B31),IF(E$27="mg/kg DM",(((E$28*0.001)*($B$28/100))*$B31),"0")))))))*1.205</f>
        <v>8.7965</v>
      </c>
      <c r="F31" s="77">
        <f>(IF(F$27="%w/w SAR",((F$28*10)*$B31),IF(F$27="%w/w DM",(((F$28*10)*($B$28/100))*$B31),IF(F$27="kg/t SAR",(F$28*$B31),IF(F$27="kg/t DM",((F$28*($B$28/100))*$B31),IF(F$27="mg/kg SAR",((F$28*0.001)*$B31),IF(F$27="mg/kg DM",(((F$28*0.001)*($B$28/100))*$B31),"0")))))))*1.658</f>
        <v>12.22775</v>
      </c>
      <c r="G31" s="77">
        <f t="shared" ref="G31:P46" si="5">IF(G$27="%w/w SAR",((G$28*10)*$B31),IF(G$27="%w/w DM",(((G$28*10)*($B$28/100))*$B31),IF(G$27="kg/t SAR",(G$28*$B31),IF(G$27="kg/t DM",((G$28*($B$28/100))*$B31),IF(G$27="mg/kg SAR",((G$28*0.001)*$B31),IF(G$27="mg/kg DM",(((G$28*0.001)*($B$28/100))*$B31),0))))))</f>
        <v>0.11749999999999999</v>
      </c>
      <c r="H31" s="77">
        <f t="shared" si="5"/>
        <v>0.66500000000000004</v>
      </c>
      <c r="I31" s="77">
        <f t="shared" si="5"/>
        <v>0.125</v>
      </c>
      <c r="J31" s="77">
        <f t="shared" si="5"/>
        <v>2.5000000000000001E-3</v>
      </c>
      <c r="K31" s="77">
        <f t="shared" si="5"/>
        <v>1.2500000000000001E-2</v>
      </c>
      <c r="L31" s="77">
        <f t="shared" si="5"/>
        <v>0.05</v>
      </c>
      <c r="M31" s="77">
        <f t="shared" si="5"/>
        <v>0.05</v>
      </c>
      <c r="N31" s="77">
        <f t="shared" si="5"/>
        <v>13.15</v>
      </c>
      <c r="O31" s="77">
        <f t="shared" si="5"/>
        <v>33.5</v>
      </c>
      <c r="P31" s="77">
        <f t="shared" si="5"/>
        <v>107.5</v>
      </c>
      <c r="Q31" s="77">
        <f>(IF(Q$27="%w/w SAR",((Q$28*10)*$B31),IF(Q$27="%w/w DM",(((Q$28*10)*($B$28/100))*$B31),IF(Q$27="kg/t SAR",(Q$28*$B31),IF(Q$27="kg/t DM",((Q$28*($B$28/100))*$B31),IF(Q$27="mg/kg SAR",((Q$28*0.001)*$B31),IF(Q$27="mg/kg DM",(((Q$28*0.001)*($B$28/100))*$B31),0)))))))*2.5</f>
        <v>361.875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30">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12.142299999999999</v>
      </c>
      <c r="E32" s="77">
        <f t="shared" ref="E32:E50" si="8">(IF(E$27="%w/w SAR",((E$28*10)*$B32),IF(E$27="%w/w DM",(((E$28*10)*($B$28/100))*$B32),IF(E$27="kg/t SAR",(E$28*$B32),IF(E$27="kg/t DM",((E$28*($B$28/100))*$B32),IF(E$27="mg/kg SAR",((E$28*0.001)*$B32),IF(E$27="mg/kg DM",(((E$28*0.001)*($B$28/100))*$B32),"0")))))))*1.205</f>
        <v>8.7965</v>
      </c>
      <c r="F32" s="77">
        <f t="shared" ref="F32:F50" si="9">(IF(F$27="%w/w SAR",((F$28*10)*$B32),IF(F$27="%w/w DM",(((F$28*10)*($B$28/100))*$B32),IF(F$27="kg/t SAR",(F$28*$B32),IF(F$27="kg/t DM",((F$28*($B$28/100))*$B32),IF(F$27="mg/kg SAR",((F$28*0.001)*$B32),IF(F$27="mg/kg DM",(((F$28*0.001)*($B$28/100))*$B32),"0")))))))*1.658</f>
        <v>12.22775</v>
      </c>
      <c r="G32" s="77">
        <f t="shared" si="5"/>
        <v>0.11749999999999999</v>
      </c>
      <c r="H32" s="77">
        <f t="shared" si="5"/>
        <v>0.66500000000000004</v>
      </c>
      <c r="I32" s="77">
        <f t="shared" si="5"/>
        <v>0.125</v>
      </c>
      <c r="J32" s="77">
        <f t="shared" si="5"/>
        <v>2.5000000000000001E-3</v>
      </c>
      <c r="K32" s="77">
        <f t="shared" si="5"/>
        <v>1.2500000000000001E-2</v>
      </c>
      <c r="L32" s="77">
        <f t="shared" si="5"/>
        <v>0.05</v>
      </c>
      <c r="M32" s="77">
        <f t="shared" si="5"/>
        <v>0.05</v>
      </c>
      <c r="N32" s="77">
        <f t="shared" si="5"/>
        <v>13.15</v>
      </c>
      <c r="O32" s="77">
        <f t="shared" si="5"/>
        <v>33.5</v>
      </c>
      <c r="P32" s="77">
        <f t="shared" si="5"/>
        <v>107.5</v>
      </c>
      <c r="Q32" s="77">
        <f t="shared" ref="Q32:Q50" si="10">(IF(Q$27="%w/w SAR",((Q$28*10)*$B32),IF(Q$27="%w/w DM",(((Q$28*10)*($B$28/100))*$B32),IF(Q$27="kg/t SAR",(Q$28*$B32),IF(Q$27="kg/t DM",((Q$28*($B$28/100))*$B32),IF(Q$27="mg/kg SAR",((Q$28*0.001)*$B32),IF(Q$27="mg/kg DM",(((Q$28*0.001)*($B$28/100))*$B32),0)))))))*2.5</f>
        <v>361.875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30">
        <v>250</v>
      </c>
      <c r="C33" s="77">
        <f t="shared" si="6"/>
        <v>25</v>
      </c>
      <c r="D33" s="77">
        <f t="shared" si="7"/>
        <v>12.142299999999999</v>
      </c>
      <c r="E33" s="77">
        <f t="shared" si="8"/>
        <v>8.7965</v>
      </c>
      <c r="F33" s="77">
        <f t="shared" si="9"/>
        <v>12.22775</v>
      </c>
      <c r="G33" s="77">
        <f t="shared" si="5"/>
        <v>0.11749999999999999</v>
      </c>
      <c r="H33" s="77">
        <f t="shared" si="5"/>
        <v>0.66500000000000004</v>
      </c>
      <c r="I33" s="77">
        <f t="shared" si="5"/>
        <v>0.125</v>
      </c>
      <c r="J33" s="77">
        <f t="shared" si="5"/>
        <v>2.5000000000000001E-3</v>
      </c>
      <c r="K33" s="77">
        <f t="shared" si="5"/>
        <v>1.2500000000000001E-2</v>
      </c>
      <c r="L33" s="77">
        <f t="shared" si="5"/>
        <v>0.05</v>
      </c>
      <c r="M33" s="77">
        <f t="shared" si="5"/>
        <v>0.05</v>
      </c>
      <c r="N33" s="77">
        <f t="shared" si="5"/>
        <v>13.15</v>
      </c>
      <c r="O33" s="77">
        <f t="shared" si="5"/>
        <v>33.5</v>
      </c>
      <c r="P33" s="77">
        <f t="shared" si="5"/>
        <v>107.5</v>
      </c>
      <c r="Q33" s="77">
        <f t="shared" si="10"/>
        <v>361.875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30">
        <v>250</v>
      </c>
      <c r="C34" s="77">
        <f t="shared" si="6"/>
        <v>25</v>
      </c>
      <c r="D34" s="77">
        <f t="shared" si="7"/>
        <v>12.142299999999999</v>
      </c>
      <c r="E34" s="77">
        <f t="shared" si="8"/>
        <v>8.7965</v>
      </c>
      <c r="F34" s="77">
        <f t="shared" si="9"/>
        <v>12.22775</v>
      </c>
      <c r="G34" s="77">
        <f t="shared" si="5"/>
        <v>0.11749999999999999</v>
      </c>
      <c r="H34" s="77">
        <f t="shared" si="5"/>
        <v>0.66500000000000004</v>
      </c>
      <c r="I34" s="77">
        <f t="shared" si="5"/>
        <v>0.125</v>
      </c>
      <c r="J34" s="77">
        <f t="shared" si="5"/>
        <v>2.5000000000000001E-3</v>
      </c>
      <c r="K34" s="77">
        <f t="shared" si="5"/>
        <v>1.2500000000000001E-2</v>
      </c>
      <c r="L34" s="77">
        <f t="shared" si="5"/>
        <v>0.05</v>
      </c>
      <c r="M34" s="77">
        <f t="shared" si="5"/>
        <v>0.05</v>
      </c>
      <c r="N34" s="77">
        <f t="shared" si="5"/>
        <v>13.15</v>
      </c>
      <c r="O34" s="77">
        <f t="shared" si="5"/>
        <v>33.5</v>
      </c>
      <c r="P34" s="77">
        <f t="shared" si="5"/>
        <v>107.5</v>
      </c>
      <c r="Q34" s="77">
        <f t="shared" si="10"/>
        <v>361.875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30">
        <v>250</v>
      </c>
      <c r="C35" s="77">
        <f t="shared" si="6"/>
        <v>25</v>
      </c>
      <c r="D35" s="77">
        <f t="shared" si="7"/>
        <v>12.142299999999999</v>
      </c>
      <c r="E35" s="77">
        <f t="shared" si="8"/>
        <v>8.7965</v>
      </c>
      <c r="F35" s="77">
        <f t="shared" si="9"/>
        <v>12.22775</v>
      </c>
      <c r="G35" s="77">
        <f t="shared" si="5"/>
        <v>0.11749999999999999</v>
      </c>
      <c r="H35" s="77">
        <f t="shared" si="5"/>
        <v>0.66500000000000004</v>
      </c>
      <c r="I35" s="77">
        <f t="shared" si="5"/>
        <v>0.125</v>
      </c>
      <c r="J35" s="77">
        <f t="shared" si="5"/>
        <v>2.5000000000000001E-3</v>
      </c>
      <c r="K35" s="77">
        <f t="shared" si="5"/>
        <v>1.2500000000000001E-2</v>
      </c>
      <c r="L35" s="77">
        <f t="shared" si="5"/>
        <v>0.05</v>
      </c>
      <c r="M35" s="77">
        <f t="shared" si="5"/>
        <v>0.05</v>
      </c>
      <c r="N35" s="77">
        <f t="shared" si="5"/>
        <v>13.15</v>
      </c>
      <c r="O35" s="77">
        <f t="shared" si="5"/>
        <v>33.5</v>
      </c>
      <c r="P35" s="77">
        <f t="shared" si="5"/>
        <v>107.5</v>
      </c>
      <c r="Q35" s="77">
        <f t="shared" si="10"/>
        <v>361.875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30">
        <v>250</v>
      </c>
      <c r="C36" s="77">
        <f t="shared" si="6"/>
        <v>25</v>
      </c>
      <c r="D36" s="77">
        <f t="shared" si="7"/>
        <v>12.142299999999999</v>
      </c>
      <c r="E36" s="77">
        <f t="shared" si="8"/>
        <v>8.7965</v>
      </c>
      <c r="F36" s="77">
        <f t="shared" si="9"/>
        <v>12.22775</v>
      </c>
      <c r="G36" s="77">
        <f t="shared" si="5"/>
        <v>0.11749999999999999</v>
      </c>
      <c r="H36" s="77">
        <f t="shared" si="5"/>
        <v>0.66500000000000004</v>
      </c>
      <c r="I36" s="77">
        <f t="shared" si="5"/>
        <v>0.125</v>
      </c>
      <c r="J36" s="77">
        <f t="shared" si="5"/>
        <v>2.5000000000000001E-3</v>
      </c>
      <c r="K36" s="77">
        <f t="shared" si="5"/>
        <v>1.2500000000000001E-2</v>
      </c>
      <c r="L36" s="77">
        <f t="shared" si="5"/>
        <v>0.05</v>
      </c>
      <c r="M36" s="77">
        <f t="shared" si="5"/>
        <v>0.05</v>
      </c>
      <c r="N36" s="77">
        <f t="shared" si="5"/>
        <v>13.15</v>
      </c>
      <c r="O36" s="77">
        <f t="shared" si="5"/>
        <v>33.5</v>
      </c>
      <c r="P36" s="77">
        <f t="shared" si="5"/>
        <v>107.5</v>
      </c>
      <c r="Q36" s="77">
        <f t="shared" si="10"/>
        <v>361.875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30">
        <v>250</v>
      </c>
      <c r="C37" s="77">
        <f t="shared" si="6"/>
        <v>25</v>
      </c>
      <c r="D37" s="77">
        <f t="shared" si="7"/>
        <v>12.142299999999999</v>
      </c>
      <c r="E37" s="77">
        <f t="shared" si="8"/>
        <v>8.7965</v>
      </c>
      <c r="F37" s="77">
        <f t="shared" si="9"/>
        <v>12.22775</v>
      </c>
      <c r="G37" s="77">
        <f t="shared" si="5"/>
        <v>0.11749999999999999</v>
      </c>
      <c r="H37" s="77">
        <f t="shared" si="5"/>
        <v>0.66500000000000004</v>
      </c>
      <c r="I37" s="77">
        <f t="shared" si="5"/>
        <v>0.125</v>
      </c>
      <c r="J37" s="77">
        <f t="shared" si="5"/>
        <v>2.5000000000000001E-3</v>
      </c>
      <c r="K37" s="77">
        <f t="shared" si="5"/>
        <v>1.2500000000000001E-2</v>
      </c>
      <c r="L37" s="77">
        <f t="shared" si="5"/>
        <v>0.05</v>
      </c>
      <c r="M37" s="77">
        <f t="shared" si="5"/>
        <v>0.05</v>
      </c>
      <c r="N37" s="77">
        <f t="shared" si="5"/>
        <v>13.15</v>
      </c>
      <c r="O37" s="77">
        <f t="shared" si="5"/>
        <v>33.5</v>
      </c>
      <c r="P37" s="77">
        <f t="shared" si="5"/>
        <v>107.5</v>
      </c>
      <c r="Q37" s="77">
        <f t="shared" si="10"/>
        <v>361.875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Arable</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f>VLOOKUP(I$14,Table24581112[],5,FALSE)</f>
        <v>6.7</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38" sqref="I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5.0199999999999996</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180</v>
      </c>
      <c r="G2" s="159" t="s">
        <v>110</v>
      </c>
      <c r="H2" s="160"/>
      <c r="I2" s="118">
        <v>208</v>
      </c>
      <c r="J2" s="161" t="s">
        <v>158</v>
      </c>
      <c r="K2" s="161"/>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77</v>
      </c>
      <c r="G3" s="161" t="s">
        <v>159</v>
      </c>
      <c r="H3" s="161"/>
      <c r="I3" s="118">
        <v>4500</v>
      </c>
      <c r="J3" s="157" t="s">
        <v>154</v>
      </c>
      <c r="K3" s="158"/>
      <c r="L3" s="97">
        <f>(L1/(L2*10000))*100</f>
        <v>12.5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179</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40.951625000000007</v>
      </c>
      <c r="D18" s="16">
        <f>$D32</f>
        <v>40.951625000000007</v>
      </c>
      <c r="E18" s="16">
        <f>$D33</f>
        <v>40.951625000000007</v>
      </c>
      <c r="F18" s="16">
        <f>$D34</f>
        <v>40.951625000000007</v>
      </c>
      <c r="G18" s="16">
        <f>$D35</f>
        <v>40.951625000000007</v>
      </c>
      <c r="H18" s="16">
        <f>$D36</f>
        <v>40.951625000000007</v>
      </c>
      <c r="I18" s="16">
        <f>$D37</f>
        <v>40.951625000000007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-15.048374999999993</v>
      </c>
      <c r="D19" s="16">
        <f t="shared" ref="D19:V19" si="1">D18-D17</f>
        <v>-15.048374999999993</v>
      </c>
      <c r="E19" s="16">
        <f t="shared" si="1"/>
        <v>-29.048374999999993</v>
      </c>
      <c r="F19" s="16">
        <f t="shared" si="1"/>
        <v>-29.048374999999993</v>
      </c>
      <c r="G19" s="16">
        <f t="shared" si="1"/>
        <v>-15.048374999999993</v>
      </c>
      <c r="H19" s="16">
        <f t="shared" si="1"/>
        <v>-15.048374999999993</v>
      </c>
      <c r="I19" s="16">
        <f t="shared" si="1"/>
        <v>-29.048374999999993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4.8802500000000002</v>
      </c>
      <c r="D22" s="16">
        <f>$E32</f>
        <v>4.8802500000000002</v>
      </c>
      <c r="E22" s="16">
        <f>$E33</f>
        <v>4.8802500000000002</v>
      </c>
      <c r="F22" s="16">
        <f>$E34</f>
        <v>4.8802500000000002</v>
      </c>
      <c r="G22" s="16">
        <f>$E35</f>
        <v>4.8802500000000002</v>
      </c>
      <c r="H22" s="16">
        <f>$E36</f>
        <v>4.8802500000000002</v>
      </c>
      <c r="I22" s="16">
        <f>$E37</f>
        <v>4.8802500000000002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-171.11975000000001</v>
      </c>
      <c r="D23" s="16">
        <f t="shared" ref="D23:V23" si="3">D22-D21</f>
        <v>-171.11975000000001</v>
      </c>
      <c r="E23" s="16">
        <f t="shared" si="3"/>
        <v>-100.11975</v>
      </c>
      <c r="F23" s="16">
        <f t="shared" si="3"/>
        <v>-100.11975</v>
      </c>
      <c r="G23" s="16">
        <f t="shared" si="3"/>
        <v>-171.11975000000001</v>
      </c>
      <c r="H23" s="16">
        <f t="shared" si="3"/>
        <v>-171.11975000000001</v>
      </c>
      <c r="I23" s="16">
        <f t="shared" si="3"/>
        <v>-100.11975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36" t="s">
        <v>56</v>
      </c>
      <c r="D27" s="136" t="s">
        <v>54</v>
      </c>
      <c r="E27" s="136" t="s">
        <v>54</v>
      </c>
      <c r="F27" s="136" t="s">
        <v>54</v>
      </c>
      <c r="G27" s="136" t="s">
        <v>54</v>
      </c>
      <c r="H27" s="136" t="s">
        <v>54</v>
      </c>
      <c r="I27" s="136" t="s">
        <v>54</v>
      </c>
      <c r="J27" s="136" t="s">
        <v>54</v>
      </c>
      <c r="K27" s="136" t="s">
        <v>54</v>
      </c>
      <c r="L27" s="136" t="s">
        <v>54</v>
      </c>
      <c r="M27" s="136" t="s">
        <v>54</v>
      </c>
      <c r="N27" s="136" t="s">
        <v>54</v>
      </c>
      <c r="O27" s="136" t="s">
        <v>54</v>
      </c>
      <c r="P27" s="136" t="s">
        <v>54</v>
      </c>
      <c r="Q27" s="136" t="s">
        <v>54</v>
      </c>
      <c r="R27" s="107"/>
      <c r="S27" s="107"/>
      <c r="T27" s="107"/>
      <c r="U27" s="107"/>
    </row>
    <row r="28" spans="1:40" s="57" customFormat="1" x14ac:dyDescent="0.35">
      <c r="A28" s="108"/>
      <c r="B28" s="24">
        <v>1.97</v>
      </c>
      <c r="C28" s="134">
        <v>0.02</v>
      </c>
      <c r="D28" s="134">
        <v>71.5</v>
      </c>
      <c r="E28" s="134">
        <v>16.2</v>
      </c>
      <c r="F28" s="134">
        <v>10</v>
      </c>
      <c r="G28" s="134">
        <v>0.2</v>
      </c>
      <c r="H28" s="134">
        <v>1.24</v>
      </c>
      <c r="I28" s="134">
        <v>0.5</v>
      </c>
      <c r="J28" s="134">
        <v>0.01</v>
      </c>
      <c r="K28" s="135">
        <v>0.05</v>
      </c>
      <c r="L28" s="134">
        <v>0.2</v>
      </c>
      <c r="M28" s="134">
        <v>0.21</v>
      </c>
      <c r="N28" s="134">
        <v>1187</v>
      </c>
      <c r="O28" s="134">
        <v>66.400000000000006</v>
      </c>
      <c r="P28" s="134">
        <v>176</v>
      </c>
      <c r="Q28" s="134">
        <v>70.2</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33">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40.951625000000007</v>
      </c>
      <c r="E31" s="77">
        <f>(IF(E$27="%w/w SAR",((E$28*10)*$B31),IF(E$27="%w/w DM",(((E$28*10)*($B$28/100))*$B31),IF(E$27="kg/t SAR",(E$28*$B31),IF(E$27="kg/t DM",((E$28*($B$28/100))*$B31),IF(E$27="mg/kg SAR",((E$28*0.001)*$B31),IF(E$27="mg/kg DM",(((E$28*0.001)*($B$28/100))*$B31),"0")))))))*1.205</f>
        <v>4.8802500000000002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0.31</v>
      </c>
      <c r="I31" s="77">
        <f t="shared" si="5"/>
        <v>0.125</v>
      </c>
      <c r="J31" s="77">
        <f t="shared" si="5"/>
        <v>2.5000000000000001E-3</v>
      </c>
      <c r="K31" s="77">
        <f t="shared" si="5"/>
        <v>1.2500000000000001E-2</v>
      </c>
      <c r="L31" s="77">
        <f t="shared" si="5"/>
        <v>0.05</v>
      </c>
      <c r="M31" s="77">
        <f t="shared" si="5"/>
        <v>5.2500000000000005E-2</v>
      </c>
      <c r="N31" s="77">
        <f t="shared" si="5"/>
        <v>296.75</v>
      </c>
      <c r="O31" s="77">
        <f t="shared" si="5"/>
        <v>16.600000000000001</v>
      </c>
      <c r="P31" s="77">
        <f t="shared" si="5"/>
        <v>44</v>
      </c>
      <c r="Q31" s="77">
        <f>(IF(Q$27="%w/w SAR",((Q$28*10)*$B31),IF(Q$27="%w/w DM",(((Q$28*10)*($B$28/100))*$B31),IF(Q$27="kg/t SAR",(Q$28*$B31),IF(Q$27="kg/t DM",((Q$28*($B$28/100))*$B31),IF(Q$27="mg/kg SAR",((Q$28*0.001)*$B31),IF(Q$27="mg/kg DM",(((Q$28*0.001)*($B$28/100))*$B31),0)))))))*2.5</f>
        <v>43.875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33">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40.951625000000007</v>
      </c>
      <c r="E32" s="77">
        <f t="shared" ref="E32:E50" si="8">(IF(E$27="%w/w SAR",((E$28*10)*$B32),IF(E$27="%w/w DM",(((E$28*10)*($B$28/100))*$B32),IF(E$27="kg/t SAR",(E$28*$B32),IF(E$27="kg/t DM",((E$28*($B$28/100))*$B32),IF(E$27="mg/kg SAR",((E$28*0.001)*$B32),IF(E$27="mg/kg DM",(((E$28*0.001)*($B$28/100))*$B32),"0")))))))*1.205</f>
        <v>4.8802500000000002</v>
      </c>
      <c r="F32" s="77">
        <f t="shared" ref="F32:F50" si="9">(IF(F$27="%w/w SAR",((F$28*10)*$B32),IF(F$27="%w/w DM",(((F$28*10)*($B$28/100))*$B32),IF(F$27="kg/t SAR",(F$28*$B32),IF(F$27="kg/t DM",((F$28*($B$28/100))*$B32),IF(F$27="mg/kg SAR",((F$28*0.001)*$B32),IF(F$27="mg/kg DM",(((F$28*0.001)*($B$28/100))*$B32),"0")))))))*1.658</f>
        <v>4.1449999999999996</v>
      </c>
      <c r="G32" s="77">
        <f t="shared" si="5"/>
        <v>0.05</v>
      </c>
      <c r="H32" s="77">
        <f t="shared" si="5"/>
        <v>0.31</v>
      </c>
      <c r="I32" s="77">
        <f t="shared" si="5"/>
        <v>0.125</v>
      </c>
      <c r="J32" s="77">
        <f t="shared" si="5"/>
        <v>2.5000000000000001E-3</v>
      </c>
      <c r="K32" s="77">
        <f t="shared" si="5"/>
        <v>1.2500000000000001E-2</v>
      </c>
      <c r="L32" s="77">
        <f t="shared" si="5"/>
        <v>0.05</v>
      </c>
      <c r="M32" s="77">
        <f t="shared" si="5"/>
        <v>5.2500000000000005E-2</v>
      </c>
      <c r="N32" s="77">
        <f t="shared" si="5"/>
        <v>296.75</v>
      </c>
      <c r="O32" s="77">
        <f t="shared" si="5"/>
        <v>16.600000000000001</v>
      </c>
      <c r="P32" s="77">
        <f t="shared" si="5"/>
        <v>44</v>
      </c>
      <c r="Q32" s="77">
        <f t="shared" ref="Q32:Q50" si="10">(IF(Q$27="%w/w SAR",((Q$28*10)*$B32),IF(Q$27="%w/w DM",(((Q$28*10)*($B$28/100))*$B32),IF(Q$27="kg/t SAR",(Q$28*$B32),IF(Q$27="kg/t DM",((Q$28*($B$28/100))*$B32),IF(Q$27="mg/kg SAR",((Q$28*0.001)*$B32),IF(Q$27="mg/kg DM",(((Q$28*0.001)*($B$28/100))*$B32),0)))))))*2.5</f>
        <v>43.875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33">
        <v>250</v>
      </c>
      <c r="C33" s="77">
        <f t="shared" si="6"/>
        <v>50</v>
      </c>
      <c r="D33" s="77">
        <f t="shared" si="7"/>
        <v>40.951625000000007</v>
      </c>
      <c r="E33" s="77">
        <f t="shared" si="8"/>
        <v>4.8802500000000002</v>
      </c>
      <c r="F33" s="77">
        <f t="shared" si="9"/>
        <v>4.1449999999999996</v>
      </c>
      <c r="G33" s="77">
        <f t="shared" si="5"/>
        <v>0.05</v>
      </c>
      <c r="H33" s="77">
        <f t="shared" si="5"/>
        <v>0.31</v>
      </c>
      <c r="I33" s="77">
        <f t="shared" si="5"/>
        <v>0.125</v>
      </c>
      <c r="J33" s="77">
        <f t="shared" si="5"/>
        <v>2.5000000000000001E-3</v>
      </c>
      <c r="K33" s="77">
        <f t="shared" si="5"/>
        <v>1.2500000000000001E-2</v>
      </c>
      <c r="L33" s="77">
        <f t="shared" si="5"/>
        <v>0.05</v>
      </c>
      <c r="M33" s="77">
        <f t="shared" si="5"/>
        <v>5.2500000000000005E-2</v>
      </c>
      <c r="N33" s="77">
        <f t="shared" si="5"/>
        <v>296.75</v>
      </c>
      <c r="O33" s="77">
        <f t="shared" si="5"/>
        <v>16.600000000000001</v>
      </c>
      <c r="P33" s="77">
        <f t="shared" si="5"/>
        <v>44</v>
      </c>
      <c r="Q33" s="77">
        <f t="shared" si="10"/>
        <v>43.875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33">
        <v>250</v>
      </c>
      <c r="C34" s="77">
        <f t="shared" si="6"/>
        <v>50</v>
      </c>
      <c r="D34" s="77">
        <f t="shared" si="7"/>
        <v>40.951625000000007</v>
      </c>
      <c r="E34" s="77">
        <f t="shared" si="8"/>
        <v>4.8802500000000002</v>
      </c>
      <c r="F34" s="77">
        <f t="shared" si="9"/>
        <v>4.1449999999999996</v>
      </c>
      <c r="G34" s="77">
        <f t="shared" si="5"/>
        <v>0.05</v>
      </c>
      <c r="H34" s="77">
        <f t="shared" si="5"/>
        <v>0.31</v>
      </c>
      <c r="I34" s="77">
        <f t="shared" si="5"/>
        <v>0.125</v>
      </c>
      <c r="J34" s="77">
        <f t="shared" si="5"/>
        <v>2.5000000000000001E-3</v>
      </c>
      <c r="K34" s="77">
        <f t="shared" si="5"/>
        <v>1.2500000000000001E-2</v>
      </c>
      <c r="L34" s="77">
        <f t="shared" si="5"/>
        <v>0.05</v>
      </c>
      <c r="M34" s="77">
        <f t="shared" si="5"/>
        <v>5.2500000000000005E-2</v>
      </c>
      <c r="N34" s="77">
        <f t="shared" si="5"/>
        <v>296.75</v>
      </c>
      <c r="O34" s="77">
        <f t="shared" si="5"/>
        <v>16.600000000000001</v>
      </c>
      <c r="P34" s="77">
        <f t="shared" si="5"/>
        <v>44</v>
      </c>
      <c r="Q34" s="77">
        <f t="shared" si="10"/>
        <v>43.875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33">
        <v>250</v>
      </c>
      <c r="C35" s="77">
        <f t="shared" si="6"/>
        <v>50</v>
      </c>
      <c r="D35" s="77">
        <f t="shared" si="7"/>
        <v>40.951625000000007</v>
      </c>
      <c r="E35" s="77">
        <f t="shared" si="8"/>
        <v>4.8802500000000002</v>
      </c>
      <c r="F35" s="77">
        <f t="shared" si="9"/>
        <v>4.1449999999999996</v>
      </c>
      <c r="G35" s="77">
        <f t="shared" si="5"/>
        <v>0.05</v>
      </c>
      <c r="H35" s="77">
        <f t="shared" si="5"/>
        <v>0.31</v>
      </c>
      <c r="I35" s="77">
        <f t="shared" si="5"/>
        <v>0.125</v>
      </c>
      <c r="J35" s="77">
        <f t="shared" si="5"/>
        <v>2.5000000000000001E-3</v>
      </c>
      <c r="K35" s="77">
        <f t="shared" si="5"/>
        <v>1.2500000000000001E-2</v>
      </c>
      <c r="L35" s="77">
        <f t="shared" si="5"/>
        <v>0.05</v>
      </c>
      <c r="M35" s="77">
        <f t="shared" si="5"/>
        <v>5.2500000000000005E-2</v>
      </c>
      <c r="N35" s="77">
        <f t="shared" si="5"/>
        <v>296.75</v>
      </c>
      <c r="O35" s="77">
        <f t="shared" si="5"/>
        <v>16.600000000000001</v>
      </c>
      <c r="P35" s="77">
        <f t="shared" si="5"/>
        <v>44</v>
      </c>
      <c r="Q35" s="77">
        <f t="shared" si="10"/>
        <v>43.875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33">
        <v>250</v>
      </c>
      <c r="C36" s="77">
        <f t="shared" si="6"/>
        <v>50</v>
      </c>
      <c r="D36" s="77">
        <f t="shared" si="7"/>
        <v>40.951625000000007</v>
      </c>
      <c r="E36" s="77">
        <f t="shared" si="8"/>
        <v>4.8802500000000002</v>
      </c>
      <c r="F36" s="77">
        <f t="shared" si="9"/>
        <v>4.1449999999999996</v>
      </c>
      <c r="G36" s="77">
        <f t="shared" si="5"/>
        <v>0.05</v>
      </c>
      <c r="H36" s="77">
        <f t="shared" si="5"/>
        <v>0.31</v>
      </c>
      <c r="I36" s="77">
        <f t="shared" si="5"/>
        <v>0.125</v>
      </c>
      <c r="J36" s="77">
        <f t="shared" si="5"/>
        <v>2.5000000000000001E-3</v>
      </c>
      <c r="K36" s="77">
        <f t="shared" si="5"/>
        <v>1.2500000000000001E-2</v>
      </c>
      <c r="L36" s="77">
        <f t="shared" si="5"/>
        <v>0.05</v>
      </c>
      <c r="M36" s="77">
        <f t="shared" si="5"/>
        <v>5.2500000000000005E-2</v>
      </c>
      <c r="N36" s="77">
        <f t="shared" si="5"/>
        <v>296.75</v>
      </c>
      <c r="O36" s="77">
        <f t="shared" si="5"/>
        <v>16.600000000000001</v>
      </c>
      <c r="P36" s="77">
        <f t="shared" si="5"/>
        <v>44</v>
      </c>
      <c r="Q36" s="77">
        <f t="shared" si="10"/>
        <v>43.875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33">
        <v>250</v>
      </c>
      <c r="C37" s="77">
        <f t="shared" si="6"/>
        <v>50</v>
      </c>
      <c r="D37" s="77">
        <f t="shared" si="7"/>
        <v>40.951625000000007</v>
      </c>
      <c r="E37" s="77">
        <f t="shared" si="8"/>
        <v>4.8802500000000002</v>
      </c>
      <c r="F37" s="77">
        <f t="shared" si="9"/>
        <v>4.1449999999999996</v>
      </c>
      <c r="G37" s="77">
        <f t="shared" si="5"/>
        <v>0.05</v>
      </c>
      <c r="H37" s="77">
        <f t="shared" si="5"/>
        <v>0.31</v>
      </c>
      <c r="I37" s="77">
        <f t="shared" si="5"/>
        <v>0.125</v>
      </c>
      <c r="J37" s="77">
        <f t="shared" si="5"/>
        <v>2.5000000000000001E-3</v>
      </c>
      <c r="K37" s="77">
        <f t="shared" si="5"/>
        <v>1.2500000000000001E-2</v>
      </c>
      <c r="L37" s="77">
        <f t="shared" si="5"/>
        <v>0.05</v>
      </c>
      <c r="M37" s="77">
        <f t="shared" si="5"/>
        <v>5.2500000000000005E-2</v>
      </c>
      <c r="N37" s="77">
        <f t="shared" si="5"/>
        <v>296.75</v>
      </c>
      <c r="O37" s="77">
        <f t="shared" si="5"/>
        <v>16.600000000000001</v>
      </c>
      <c r="P37" s="77">
        <f t="shared" si="5"/>
        <v>44</v>
      </c>
      <c r="Q37" s="77">
        <f t="shared" si="10"/>
        <v>43.875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Arable</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f>VLOOKUP(I$14,Table24581114[],5,FALSE)</f>
        <v>6.7</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22" zoomScale="90" zoomScaleNormal="90" workbookViewId="0">
      <selection activeCell="D35" sqref="D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6.28</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181</v>
      </c>
      <c r="G2" s="159" t="s">
        <v>110</v>
      </c>
      <c r="H2" s="160"/>
      <c r="I2" s="118">
        <v>54.1</v>
      </c>
      <c r="J2" s="161" t="s">
        <v>158</v>
      </c>
      <c r="K2" s="161"/>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77</v>
      </c>
      <c r="G3" s="161" t="s">
        <v>159</v>
      </c>
      <c r="H3" s="161"/>
      <c r="I3" s="118">
        <v>200</v>
      </c>
      <c r="J3" s="157" t="s">
        <v>154</v>
      </c>
      <c r="K3" s="158"/>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182</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19.301674999999999</v>
      </c>
      <c r="D18" s="16">
        <f>$D32</f>
        <v>19.301674999999999</v>
      </c>
      <c r="E18" s="16">
        <f>$D33</f>
        <v>19.301674999999999</v>
      </c>
      <c r="F18" s="16">
        <f>$D34</f>
        <v>19.301674999999999</v>
      </c>
      <c r="G18" s="16">
        <f>$D35</f>
        <v>19.301674999999999</v>
      </c>
      <c r="H18" s="16">
        <f>$D36</f>
        <v>19.301674999999999</v>
      </c>
      <c r="I18" s="16">
        <f>$D37</f>
        <v>19.301674999999999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-36.698324999999997</v>
      </c>
      <c r="D19" s="16">
        <f t="shared" ref="D19:V19" si="1">D18-D17</f>
        <v>-36.698324999999997</v>
      </c>
      <c r="E19" s="16">
        <f t="shared" si="1"/>
        <v>-50.698324999999997</v>
      </c>
      <c r="F19" s="16">
        <f t="shared" si="1"/>
        <v>-50.698324999999997</v>
      </c>
      <c r="G19" s="16">
        <f t="shared" si="1"/>
        <v>-36.698324999999997</v>
      </c>
      <c r="H19" s="16">
        <f t="shared" si="1"/>
        <v>-36.698324999999997</v>
      </c>
      <c r="I19" s="16">
        <f t="shared" si="1"/>
        <v>-50.698324999999997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8.1940000000000008</v>
      </c>
      <c r="D22" s="16">
        <f>$E32</f>
        <v>8.1940000000000008</v>
      </c>
      <c r="E22" s="16">
        <f>$E33</f>
        <v>8.1940000000000008</v>
      </c>
      <c r="F22" s="16">
        <f>$E34</f>
        <v>8.1940000000000008</v>
      </c>
      <c r="G22" s="16">
        <f>$E35</f>
        <v>8.1940000000000008</v>
      </c>
      <c r="H22" s="16">
        <f>$E36</f>
        <v>8.1940000000000008</v>
      </c>
      <c r="I22" s="16">
        <f>$E37</f>
        <v>8.1940000000000008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-167.80600000000001</v>
      </c>
      <c r="D23" s="16">
        <f t="shared" ref="D23:V23" si="3">D22-D21</f>
        <v>-167.80600000000001</v>
      </c>
      <c r="E23" s="16">
        <f t="shared" si="3"/>
        <v>-96.805999999999997</v>
      </c>
      <c r="F23" s="16">
        <f t="shared" si="3"/>
        <v>-96.805999999999997</v>
      </c>
      <c r="G23" s="16">
        <f t="shared" si="3"/>
        <v>-167.80600000000001</v>
      </c>
      <c r="H23" s="16">
        <f t="shared" si="3"/>
        <v>-167.80600000000001</v>
      </c>
      <c r="I23" s="16">
        <f t="shared" si="3"/>
        <v>-96.805999999999997</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39" t="s">
        <v>56</v>
      </c>
      <c r="D27" s="139" t="s">
        <v>54</v>
      </c>
      <c r="E27" s="139" t="s">
        <v>54</v>
      </c>
      <c r="F27" s="139" t="s">
        <v>54</v>
      </c>
      <c r="G27" s="139" t="s">
        <v>54</v>
      </c>
      <c r="H27" s="139" t="s">
        <v>54</v>
      </c>
      <c r="I27" s="139" t="s">
        <v>54</v>
      </c>
      <c r="J27" s="139" t="s">
        <v>54</v>
      </c>
      <c r="K27" s="139" t="s">
        <v>54</v>
      </c>
      <c r="L27" s="139" t="s">
        <v>54</v>
      </c>
      <c r="M27" s="139" t="s">
        <v>54</v>
      </c>
      <c r="N27" s="139" t="s">
        <v>54</v>
      </c>
      <c r="O27" s="139" t="s">
        <v>54</v>
      </c>
      <c r="P27" s="139" t="s">
        <v>54</v>
      </c>
      <c r="Q27" s="139" t="s">
        <v>54</v>
      </c>
      <c r="R27" s="107"/>
      <c r="S27" s="107"/>
      <c r="T27" s="107"/>
      <c r="U27" s="107"/>
    </row>
    <row r="28" spans="1:40" s="57" customFormat="1" x14ac:dyDescent="0.35">
      <c r="A28" s="108"/>
      <c r="B28" s="24">
        <v>2.2999999999999998</v>
      </c>
      <c r="C28" s="137">
        <v>0.01</v>
      </c>
      <c r="D28" s="137">
        <v>33.700000000000003</v>
      </c>
      <c r="E28" s="137">
        <v>27.2</v>
      </c>
      <c r="F28" s="137">
        <v>54.2</v>
      </c>
      <c r="G28" s="137">
        <v>0.67</v>
      </c>
      <c r="H28" s="137">
        <v>3.31</v>
      </c>
      <c r="I28" s="137">
        <v>0.69</v>
      </c>
      <c r="J28" s="137">
        <v>0.01</v>
      </c>
      <c r="K28" s="138">
        <v>0.05</v>
      </c>
      <c r="L28" s="137">
        <v>0.47</v>
      </c>
      <c r="M28" s="137">
        <v>0.7</v>
      </c>
      <c r="N28" s="137">
        <v>2674</v>
      </c>
      <c r="O28" s="137">
        <v>414</v>
      </c>
      <c r="P28" s="137">
        <v>15</v>
      </c>
      <c r="Q28" s="137">
        <v>147</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19.301674999999999</v>
      </c>
      <c r="E31" s="77">
        <f>(IF(E$27="%w/w SAR",((E$28*10)*$B31),IF(E$27="%w/w DM",(((E$28*10)*($B$28/100))*$B31),IF(E$27="kg/t SAR",(E$28*$B31),IF(E$27="kg/t DM",((E$28*($B$28/100))*$B31),IF(E$27="mg/kg SAR",((E$28*0.001)*$B31),IF(E$27="mg/kg DM",(((E$28*0.001)*($B$28/100))*$B31),"0")))))))*1.205</f>
        <v>8.1940000000000008</v>
      </c>
      <c r="F31" s="77">
        <f>(IF(F$27="%w/w SAR",((F$28*10)*$B31),IF(F$27="%w/w DM",(((F$28*10)*($B$28/100))*$B31),IF(F$27="kg/t SAR",(F$28*$B31),IF(F$27="kg/t DM",((F$28*($B$28/100))*$B31),IF(F$27="mg/kg SAR",((F$28*0.001)*$B31),IF(F$27="mg/kg DM",(((F$28*0.001)*($B$28/100))*$B31),"0")))))))*1.658</f>
        <v>22.465900000000001</v>
      </c>
      <c r="G31" s="77">
        <f t="shared" ref="G31:P46" si="5">IF(G$27="%w/w SAR",((G$28*10)*$B31),IF(G$27="%w/w DM",(((G$28*10)*($B$28/100))*$B31),IF(G$27="kg/t SAR",(G$28*$B31),IF(G$27="kg/t DM",((G$28*($B$28/100))*$B31),IF(G$27="mg/kg SAR",((G$28*0.001)*$B31),IF(G$27="mg/kg DM",(((G$28*0.001)*($B$28/100))*$B31),0))))))</f>
        <v>0.16750000000000001</v>
      </c>
      <c r="H31" s="77">
        <f t="shared" si="5"/>
        <v>0.82750000000000001</v>
      </c>
      <c r="I31" s="77">
        <f t="shared" si="5"/>
        <v>0.17249999999999999</v>
      </c>
      <c r="J31" s="77">
        <f t="shared" si="5"/>
        <v>2.5000000000000001E-3</v>
      </c>
      <c r="K31" s="77">
        <f t="shared" si="5"/>
        <v>1.2500000000000001E-2</v>
      </c>
      <c r="L31" s="77">
        <f t="shared" si="5"/>
        <v>0.11749999999999999</v>
      </c>
      <c r="M31" s="77">
        <f t="shared" si="5"/>
        <v>0.17499999999999999</v>
      </c>
      <c r="N31" s="77">
        <f t="shared" si="5"/>
        <v>668.5</v>
      </c>
      <c r="O31" s="77">
        <f t="shared" si="5"/>
        <v>103.50000000000001</v>
      </c>
      <c r="P31" s="77">
        <f t="shared" si="5"/>
        <v>3.75</v>
      </c>
      <c r="Q31" s="77">
        <f>(IF(Q$27="%w/w SAR",((Q$28*10)*$B31),IF(Q$27="%w/w DM",(((Q$28*10)*($B$28/100))*$B31),IF(Q$27="kg/t SAR",(Q$28*$B31),IF(Q$27="kg/t DM",((Q$28*($B$28/100))*$B31),IF(Q$27="mg/kg SAR",((Q$28*0.001)*$B31),IF(Q$27="mg/kg DM",(((Q$28*0.001)*($B$28/100))*$B31),0)))))))*2.5</f>
        <v>91.875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37">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19.301674999999999</v>
      </c>
      <c r="E32" s="77">
        <f t="shared" ref="E32:E50" si="8">(IF(E$27="%w/w SAR",((E$28*10)*$B32),IF(E$27="%w/w DM",(((E$28*10)*($B$28/100))*$B32),IF(E$27="kg/t SAR",(E$28*$B32),IF(E$27="kg/t DM",((E$28*($B$28/100))*$B32),IF(E$27="mg/kg SAR",((E$28*0.001)*$B32),IF(E$27="mg/kg DM",(((E$28*0.001)*($B$28/100))*$B32),"0")))))))*1.205</f>
        <v>8.1940000000000008</v>
      </c>
      <c r="F32" s="77">
        <f t="shared" ref="F32:F50" si="9">(IF(F$27="%w/w SAR",((F$28*10)*$B32),IF(F$27="%w/w DM",(((F$28*10)*($B$28/100))*$B32),IF(F$27="kg/t SAR",(F$28*$B32),IF(F$27="kg/t DM",((F$28*($B$28/100))*$B32),IF(F$27="mg/kg SAR",((F$28*0.001)*$B32),IF(F$27="mg/kg DM",(((F$28*0.001)*($B$28/100))*$B32),"0")))))))*1.658</f>
        <v>22.465900000000001</v>
      </c>
      <c r="G32" s="77">
        <f t="shared" si="5"/>
        <v>0.16750000000000001</v>
      </c>
      <c r="H32" s="77">
        <f t="shared" si="5"/>
        <v>0.82750000000000001</v>
      </c>
      <c r="I32" s="77">
        <f t="shared" si="5"/>
        <v>0.17249999999999999</v>
      </c>
      <c r="J32" s="77">
        <f t="shared" si="5"/>
        <v>2.5000000000000001E-3</v>
      </c>
      <c r="K32" s="77">
        <f t="shared" si="5"/>
        <v>1.2500000000000001E-2</v>
      </c>
      <c r="L32" s="77">
        <f t="shared" si="5"/>
        <v>0.11749999999999999</v>
      </c>
      <c r="M32" s="77">
        <f t="shared" si="5"/>
        <v>0.17499999999999999</v>
      </c>
      <c r="N32" s="77">
        <f t="shared" si="5"/>
        <v>668.5</v>
      </c>
      <c r="O32" s="77">
        <f t="shared" si="5"/>
        <v>103.50000000000001</v>
      </c>
      <c r="P32" s="77">
        <f t="shared" si="5"/>
        <v>3.75</v>
      </c>
      <c r="Q32" s="77">
        <f t="shared" ref="Q32:Q50" si="10">(IF(Q$27="%w/w SAR",((Q$28*10)*$B32),IF(Q$27="%w/w DM",(((Q$28*10)*($B$28/100))*$B32),IF(Q$27="kg/t SAR",(Q$28*$B32),IF(Q$27="kg/t DM",((Q$28*($B$28/100))*$B32),IF(Q$27="mg/kg SAR",((Q$28*0.001)*$B32),IF(Q$27="mg/kg DM",(((Q$28*0.001)*($B$28/100))*$B32),0)))))))*2.5</f>
        <v>91.875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37">
        <v>250</v>
      </c>
      <c r="C33" s="77">
        <f t="shared" si="6"/>
        <v>25</v>
      </c>
      <c r="D33" s="77">
        <f t="shared" si="7"/>
        <v>19.301674999999999</v>
      </c>
      <c r="E33" s="77">
        <f t="shared" si="8"/>
        <v>8.1940000000000008</v>
      </c>
      <c r="F33" s="77">
        <f t="shared" si="9"/>
        <v>22.465900000000001</v>
      </c>
      <c r="G33" s="77">
        <f t="shared" si="5"/>
        <v>0.16750000000000001</v>
      </c>
      <c r="H33" s="77">
        <f t="shared" si="5"/>
        <v>0.82750000000000001</v>
      </c>
      <c r="I33" s="77">
        <f t="shared" si="5"/>
        <v>0.17249999999999999</v>
      </c>
      <c r="J33" s="77">
        <f t="shared" si="5"/>
        <v>2.5000000000000001E-3</v>
      </c>
      <c r="K33" s="77">
        <f t="shared" si="5"/>
        <v>1.2500000000000001E-2</v>
      </c>
      <c r="L33" s="77">
        <f t="shared" si="5"/>
        <v>0.11749999999999999</v>
      </c>
      <c r="M33" s="77">
        <f t="shared" si="5"/>
        <v>0.17499999999999999</v>
      </c>
      <c r="N33" s="77">
        <f t="shared" si="5"/>
        <v>668.5</v>
      </c>
      <c r="O33" s="77">
        <f t="shared" si="5"/>
        <v>103.50000000000001</v>
      </c>
      <c r="P33" s="77">
        <f t="shared" si="5"/>
        <v>3.75</v>
      </c>
      <c r="Q33" s="77">
        <f t="shared" si="10"/>
        <v>91.875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37">
        <v>250</v>
      </c>
      <c r="C34" s="77">
        <f t="shared" si="6"/>
        <v>25</v>
      </c>
      <c r="D34" s="77">
        <f t="shared" si="7"/>
        <v>19.301674999999999</v>
      </c>
      <c r="E34" s="77">
        <f t="shared" si="8"/>
        <v>8.1940000000000008</v>
      </c>
      <c r="F34" s="77">
        <f t="shared" si="9"/>
        <v>22.465900000000001</v>
      </c>
      <c r="G34" s="77">
        <f t="shared" si="5"/>
        <v>0.16750000000000001</v>
      </c>
      <c r="H34" s="77">
        <f t="shared" si="5"/>
        <v>0.82750000000000001</v>
      </c>
      <c r="I34" s="77">
        <f t="shared" si="5"/>
        <v>0.17249999999999999</v>
      </c>
      <c r="J34" s="77">
        <f t="shared" si="5"/>
        <v>2.5000000000000001E-3</v>
      </c>
      <c r="K34" s="77">
        <f t="shared" si="5"/>
        <v>1.2500000000000001E-2</v>
      </c>
      <c r="L34" s="77">
        <f t="shared" si="5"/>
        <v>0.11749999999999999</v>
      </c>
      <c r="M34" s="77">
        <f t="shared" si="5"/>
        <v>0.17499999999999999</v>
      </c>
      <c r="N34" s="77">
        <f t="shared" si="5"/>
        <v>668.5</v>
      </c>
      <c r="O34" s="77">
        <f t="shared" si="5"/>
        <v>103.50000000000001</v>
      </c>
      <c r="P34" s="77">
        <f t="shared" si="5"/>
        <v>3.75</v>
      </c>
      <c r="Q34" s="77">
        <f t="shared" si="10"/>
        <v>91.875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37">
        <v>250</v>
      </c>
      <c r="C35" s="77">
        <f t="shared" si="6"/>
        <v>25</v>
      </c>
      <c r="D35" s="77">
        <f t="shared" si="7"/>
        <v>19.301674999999999</v>
      </c>
      <c r="E35" s="77">
        <f t="shared" si="8"/>
        <v>8.1940000000000008</v>
      </c>
      <c r="F35" s="77">
        <f t="shared" si="9"/>
        <v>22.465900000000001</v>
      </c>
      <c r="G35" s="77">
        <f t="shared" si="5"/>
        <v>0.16750000000000001</v>
      </c>
      <c r="H35" s="77">
        <f t="shared" si="5"/>
        <v>0.82750000000000001</v>
      </c>
      <c r="I35" s="77">
        <f t="shared" si="5"/>
        <v>0.17249999999999999</v>
      </c>
      <c r="J35" s="77">
        <f t="shared" si="5"/>
        <v>2.5000000000000001E-3</v>
      </c>
      <c r="K35" s="77">
        <f t="shared" si="5"/>
        <v>1.2500000000000001E-2</v>
      </c>
      <c r="L35" s="77">
        <f t="shared" si="5"/>
        <v>0.11749999999999999</v>
      </c>
      <c r="M35" s="77">
        <f t="shared" si="5"/>
        <v>0.17499999999999999</v>
      </c>
      <c r="N35" s="77">
        <f t="shared" si="5"/>
        <v>668.5</v>
      </c>
      <c r="O35" s="77">
        <f t="shared" si="5"/>
        <v>103.50000000000001</v>
      </c>
      <c r="P35" s="77">
        <f t="shared" si="5"/>
        <v>3.75</v>
      </c>
      <c r="Q35" s="77">
        <f t="shared" si="10"/>
        <v>91.875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37">
        <v>250</v>
      </c>
      <c r="C36" s="77">
        <f t="shared" si="6"/>
        <v>25</v>
      </c>
      <c r="D36" s="77">
        <f t="shared" si="7"/>
        <v>19.301674999999999</v>
      </c>
      <c r="E36" s="77">
        <f t="shared" si="8"/>
        <v>8.1940000000000008</v>
      </c>
      <c r="F36" s="77">
        <f t="shared" si="9"/>
        <v>22.465900000000001</v>
      </c>
      <c r="G36" s="77">
        <f t="shared" si="5"/>
        <v>0.16750000000000001</v>
      </c>
      <c r="H36" s="77">
        <f t="shared" si="5"/>
        <v>0.82750000000000001</v>
      </c>
      <c r="I36" s="77">
        <f t="shared" si="5"/>
        <v>0.17249999999999999</v>
      </c>
      <c r="J36" s="77">
        <f t="shared" si="5"/>
        <v>2.5000000000000001E-3</v>
      </c>
      <c r="K36" s="77">
        <f t="shared" si="5"/>
        <v>1.2500000000000001E-2</v>
      </c>
      <c r="L36" s="77">
        <f t="shared" si="5"/>
        <v>0.11749999999999999</v>
      </c>
      <c r="M36" s="77">
        <f t="shared" si="5"/>
        <v>0.17499999999999999</v>
      </c>
      <c r="N36" s="77">
        <f t="shared" si="5"/>
        <v>668.5</v>
      </c>
      <c r="O36" s="77">
        <f t="shared" si="5"/>
        <v>103.50000000000001</v>
      </c>
      <c r="P36" s="77">
        <f t="shared" si="5"/>
        <v>3.75</v>
      </c>
      <c r="Q36" s="77">
        <f t="shared" si="10"/>
        <v>91.875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37">
        <v>250</v>
      </c>
      <c r="C37" s="77">
        <f t="shared" si="6"/>
        <v>25</v>
      </c>
      <c r="D37" s="77">
        <f t="shared" si="7"/>
        <v>19.301674999999999</v>
      </c>
      <c r="E37" s="77">
        <f t="shared" si="8"/>
        <v>8.1940000000000008</v>
      </c>
      <c r="F37" s="77">
        <f t="shared" si="9"/>
        <v>22.465900000000001</v>
      </c>
      <c r="G37" s="77">
        <f t="shared" si="5"/>
        <v>0.16750000000000001</v>
      </c>
      <c r="H37" s="77">
        <f t="shared" si="5"/>
        <v>0.82750000000000001</v>
      </c>
      <c r="I37" s="77">
        <f t="shared" si="5"/>
        <v>0.17249999999999999</v>
      </c>
      <c r="J37" s="77">
        <f t="shared" si="5"/>
        <v>2.5000000000000001E-3</v>
      </c>
      <c r="K37" s="77">
        <f t="shared" si="5"/>
        <v>1.2500000000000001E-2</v>
      </c>
      <c r="L37" s="77">
        <f t="shared" si="5"/>
        <v>0.11749999999999999</v>
      </c>
      <c r="M37" s="77">
        <f t="shared" si="5"/>
        <v>0.17499999999999999</v>
      </c>
      <c r="N37" s="77">
        <f t="shared" si="5"/>
        <v>668.5</v>
      </c>
      <c r="O37" s="77">
        <f t="shared" si="5"/>
        <v>103.50000000000001</v>
      </c>
      <c r="P37" s="77">
        <f t="shared" si="5"/>
        <v>3.75</v>
      </c>
      <c r="Q37" s="77">
        <f t="shared" si="10"/>
        <v>91.875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Arable</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f>VLOOKUP(I$14,Table245810[],5,FALSE)</f>
        <v>6.7</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L12" sqref="L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6.41</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184</v>
      </c>
      <c r="G2" s="159" t="s">
        <v>110</v>
      </c>
      <c r="H2" s="160"/>
      <c r="I2" s="118">
        <v>158</v>
      </c>
      <c r="J2" s="161" t="s">
        <v>158</v>
      </c>
      <c r="K2" s="161"/>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77</v>
      </c>
      <c r="G3" s="161" t="s">
        <v>159</v>
      </c>
      <c r="H3" s="161"/>
      <c r="I3" s="118">
        <v>200</v>
      </c>
      <c r="J3" s="157" t="s">
        <v>154</v>
      </c>
      <c r="K3" s="158"/>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183</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2.86375</v>
      </c>
      <c r="D18" s="16">
        <f>$D32</f>
        <v>2.86375</v>
      </c>
      <c r="E18" s="16">
        <f>$D33</f>
        <v>2.86375</v>
      </c>
      <c r="F18" s="16">
        <f>$D34</f>
        <v>2.86375</v>
      </c>
      <c r="G18" s="16">
        <f>$D35</f>
        <v>2.86375</v>
      </c>
      <c r="H18" s="16">
        <f>$D36</f>
        <v>2.86375</v>
      </c>
      <c r="I18" s="16">
        <f>$D37</f>
        <v>2.86375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-53.136249999999997</v>
      </c>
      <c r="D19" s="16">
        <f t="shared" ref="D19:V19" si="1">D18-D17</f>
        <v>-53.136249999999997</v>
      </c>
      <c r="E19" s="16">
        <f t="shared" si="1"/>
        <v>-67.136250000000004</v>
      </c>
      <c r="F19" s="16">
        <f t="shared" si="1"/>
        <v>-67.136250000000004</v>
      </c>
      <c r="G19" s="16">
        <f t="shared" si="1"/>
        <v>-53.136249999999997</v>
      </c>
      <c r="H19" s="16">
        <f t="shared" si="1"/>
        <v>-53.136249999999997</v>
      </c>
      <c r="I19" s="16">
        <f t="shared" si="1"/>
        <v>-67.136250000000004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3.0125000000000002</v>
      </c>
      <c r="D22" s="16">
        <f>$E32</f>
        <v>3.0125000000000002</v>
      </c>
      <c r="E22" s="16">
        <f>$E33</f>
        <v>3.0125000000000002</v>
      </c>
      <c r="F22" s="16">
        <f>$E34</f>
        <v>3.0125000000000002</v>
      </c>
      <c r="G22" s="16">
        <f>$E35</f>
        <v>3.0125000000000002</v>
      </c>
      <c r="H22" s="16">
        <f>$E36</f>
        <v>3.0125000000000002</v>
      </c>
      <c r="I22" s="16">
        <f>$E37</f>
        <v>3.0125000000000002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-172.98750000000001</v>
      </c>
      <c r="D23" s="16">
        <f t="shared" ref="D23:V23" si="3">D22-D21</f>
        <v>-172.98750000000001</v>
      </c>
      <c r="E23" s="16">
        <f t="shared" si="3"/>
        <v>-101.9875</v>
      </c>
      <c r="F23" s="16">
        <f t="shared" si="3"/>
        <v>-101.9875</v>
      </c>
      <c r="G23" s="16">
        <f t="shared" si="3"/>
        <v>-172.98750000000001</v>
      </c>
      <c r="H23" s="16">
        <f t="shared" si="3"/>
        <v>-172.98750000000001</v>
      </c>
      <c r="I23" s="16">
        <f t="shared" si="3"/>
        <v>-101.9875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42" t="s">
        <v>56</v>
      </c>
      <c r="D27" s="142" t="s">
        <v>54</v>
      </c>
      <c r="E27" s="142" t="s">
        <v>54</v>
      </c>
      <c r="F27" s="142" t="s">
        <v>54</v>
      </c>
      <c r="G27" s="142" t="s">
        <v>54</v>
      </c>
      <c r="H27" s="142" t="s">
        <v>54</v>
      </c>
      <c r="I27" s="142" t="s">
        <v>54</v>
      </c>
      <c r="J27" s="142" t="s">
        <v>54</v>
      </c>
      <c r="K27" s="142" t="s">
        <v>54</v>
      </c>
      <c r="L27" s="142" t="s">
        <v>54</v>
      </c>
      <c r="M27" s="142" t="s">
        <v>54</v>
      </c>
      <c r="N27" s="142" t="s">
        <v>54</v>
      </c>
      <c r="O27" s="142" t="s">
        <v>54</v>
      </c>
      <c r="P27" s="142" t="s">
        <v>54</v>
      </c>
      <c r="Q27" s="142" t="s">
        <v>54</v>
      </c>
      <c r="R27" s="107"/>
      <c r="S27" s="107"/>
      <c r="T27" s="107"/>
      <c r="U27" s="107"/>
    </row>
    <row r="28" spans="1:40" s="57" customFormat="1" x14ac:dyDescent="0.35">
      <c r="A28" s="108"/>
      <c r="B28" s="24">
        <v>0.41</v>
      </c>
      <c r="C28" s="140">
        <v>0.01</v>
      </c>
      <c r="D28" s="140">
        <v>5</v>
      </c>
      <c r="E28" s="140">
        <v>10</v>
      </c>
      <c r="F28" s="140">
        <v>10</v>
      </c>
      <c r="G28" s="140">
        <v>0.2</v>
      </c>
      <c r="H28" s="140">
        <v>0.5</v>
      </c>
      <c r="I28" s="140">
        <v>0.5</v>
      </c>
      <c r="J28" s="140">
        <v>0.01</v>
      </c>
      <c r="K28" s="141">
        <v>0.05</v>
      </c>
      <c r="L28" s="140">
        <v>0.2</v>
      </c>
      <c r="M28" s="140">
        <v>0.2</v>
      </c>
      <c r="N28" s="140">
        <v>2</v>
      </c>
      <c r="O28" s="140">
        <v>20</v>
      </c>
      <c r="P28" s="140">
        <v>258</v>
      </c>
      <c r="Q28" s="140">
        <v>21.8</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2.86375</v>
      </c>
      <c r="E31" s="77">
        <f>(IF(E$27="%w/w SAR",((E$28*10)*$B31),IF(E$27="%w/w DM",(((E$28*10)*($B$28/100))*$B31),IF(E$27="kg/t SAR",(E$28*$B31),IF(E$27="kg/t DM",((E$28*($B$28/100))*$B31),IF(E$27="mg/kg SAR",((E$28*0.001)*$B31),IF(E$27="mg/kg DM",(((E$28*0.001)*($B$28/100))*$B31),"0")))))))*1.205</f>
        <v>3.0125000000000002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0.5</v>
      </c>
      <c r="O31" s="77">
        <f t="shared" si="5"/>
        <v>5</v>
      </c>
      <c r="P31" s="77">
        <f t="shared" si="5"/>
        <v>64.5</v>
      </c>
      <c r="Q31" s="77">
        <f>(IF(Q$27="%w/w SAR",((Q$28*10)*$B31),IF(Q$27="%w/w DM",(((Q$28*10)*($B$28/100))*$B31),IF(Q$27="kg/t SAR",(Q$28*$B31),IF(Q$27="kg/t DM",((Q$28*($B$28/100))*$B31),IF(Q$27="mg/kg SAR",((Q$28*0.001)*$B31),IF(Q$27="mg/kg DM",(((Q$28*0.001)*($B$28/100))*$B31),0)))))))*2.5</f>
        <v>13.625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40">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2.86375</v>
      </c>
      <c r="E32" s="77">
        <f t="shared" ref="E32:E50" si="8">(IF(E$27="%w/w SAR",((E$28*10)*$B32),IF(E$27="%w/w DM",(((E$28*10)*($B$28/100))*$B32),IF(E$27="kg/t SAR",(E$28*$B32),IF(E$27="kg/t DM",((E$28*($B$28/100))*$B32),IF(E$27="mg/kg SAR",((E$28*0.001)*$B32),IF(E$27="mg/kg DM",(((E$28*0.001)*($B$28/100))*$B32),"0")))))))*1.205</f>
        <v>3.0125000000000002</v>
      </c>
      <c r="F32" s="77">
        <f t="shared" ref="F32:F50" si="9">(IF(F$27="%w/w SAR",((F$28*10)*$B32),IF(F$27="%w/w DM",(((F$28*10)*($B$28/100))*$B32),IF(F$27="kg/t SAR",(F$28*$B32),IF(F$27="kg/t DM",((F$28*($B$28/100))*$B32),IF(F$27="mg/kg SAR",((F$28*0.001)*$B32),IF(F$27="mg/kg DM",(((F$28*0.001)*($B$28/100))*$B32),"0")))))))*1.658</f>
        <v>4.1449999999999996</v>
      </c>
      <c r="G32" s="77">
        <f t="shared" si="5"/>
        <v>0.05</v>
      </c>
      <c r="H32" s="77">
        <f t="shared" si="5"/>
        <v>0.125</v>
      </c>
      <c r="I32" s="77">
        <f t="shared" si="5"/>
        <v>0.125</v>
      </c>
      <c r="J32" s="77">
        <f t="shared" si="5"/>
        <v>2.5000000000000001E-3</v>
      </c>
      <c r="K32" s="77">
        <f t="shared" si="5"/>
        <v>1.2500000000000001E-2</v>
      </c>
      <c r="L32" s="77">
        <f t="shared" si="5"/>
        <v>0.05</v>
      </c>
      <c r="M32" s="77">
        <f t="shared" si="5"/>
        <v>0.05</v>
      </c>
      <c r="N32" s="77">
        <f t="shared" si="5"/>
        <v>0.5</v>
      </c>
      <c r="O32" s="77">
        <f t="shared" si="5"/>
        <v>5</v>
      </c>
      <c r="P32" s="77">
        <f t="shared" si="5"/>
        <v>64.5</v>
      </c>
      <c r="Q32" s="77">
        <f t="shared" ref="Q32:Q50" si="10">(IF(Q$27="%w/w SAR",((Q$28*10)*$B32),IF(Q$27="%w/w DM",(((Q$28*10)*($B$28/100))*$B32),IF(Q$27="kg/t SAR",(Q$28*$B32),IF(Q$27="kg/t DM",((Q$28*($B$28/100))*$B32),IF(Q$27="mg/kg SAR",((Q$28*0.001)*$B32),IF(Q$27="mg/kg DM",(((Q$28*0.001)*($B$28/100))*$B32),0)))))))*2.5</f>
        <v>13.625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40">
        <v>250</v>
      </c>
      <c r="C33" s="77">
        <f t="shared" si="6"/>
        <v>25</v>
      </c>
      <c r="D33" s="77">
        <f t="shared" si="7"/>
        <v>2.86375</v>
      </c>
      <c r="E33" s="77">
        <f t="shared" si="8"/>
        <v>3.0125000000000002</v>
      </c>
      <c r="F33" s="77">
        <f t="shared" si="9"/>
        <v>4.1449999999999996</v>
      </c>
      <c r="G33" s="77">
        <f t="shared" si="5"/>
        <v>0.05</v>
      </c>
      <c r="H33" s="77">
        <f t="shared" si="5"/>
        <v>0.125</v>
      </c>
      <c r="I33" s="77">
        <f t="shared" si="5"/>
        <v>0.125</v>
      </c>
      <c r="J33" s="77">
        <f t="shared" si="5"/>
        <v>2.5000000000000001E-3</v>
      </c>
      <c r="K33" s="77">
        <f t="shared" si="5"/>
        <v>1.2500000000000001E-2</v>
      </c>
      <c r="L33" s="77">
        <f t="shared" si="5"/>
        <v>0.05</v>
      </c>
      <c r="M33" s="77">
        <f t="shared" si="5"/>
        <v>0.05</v>
      </c>
      <c r="N33" s="77">
        <f t="shared" si="5"/>
        <v>0.5</v>
      </c>
      <c r="O33" s="77">
        <f t="shared" si="5"/>
        <v>5</v>
      </c>
      <c r="P33" s="77">
        <f t="shared" si="5"/>
        <v>64.5</v>
      </c>
      <c r="Q33" s="77">
        <f t="shared" si="10"/>
        <v>13.625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40">
        <v>250</v>
      </c>
      <c r="C34" s="77">
        <f t="shared" si="6"/>
        <v>25</v>
      </c>
      <c r="D34" s="77">
        <f t="shared" si="7"/>
        <v>2.86375</v>
      </c>
      <c r="E34" s="77">
        <f t="shared" si="8"/>
        <v>3.0125000000000002</v>
      </c>
      <c r="F34" s="77">
        <f t="shared" si="9"/>
        <v>4.1449999999999996</v>
      </c>
      <c r="G34" s="77">
        <f t="shared" si="5"/>
        <v>0.05</v>
      </c>
      <c r="H34" s="77">
        <f t="shared" si="5"/>
        <v>0.125</v>
      </c>
      <c r="I34" s="77">
        <f t="shared" si="5"/>
        <v>0.125</v>
      </c>
      <c r="J34" s="77">
        <f t="shared" si="5"/>
        <v>2.5000000000000001E-3</v>
      </c>
      <c r="K34" s="77">
        <f t="shared" si="5"/>
        <v>1.2500000000000001E-2</v>
      </c>
      <c r="L34" s="77">
        <f t="shared" si="5"/>
        <v>0.05</v>
      </c>
      <c r="M34" s="77">
        <f t="shared" si="5"/>
        <v>0.05</v>
      </c>
      <c r="N34" s="77">
        <f t="shared" si="5"/>
        <v>0.5</v>
      </c>
      <c r="O34" s="77">
        <f t="shared" si="5"/>
        <v>5</v>
      </c>
      <c r="P34" s="77">
        <f t="shared" si="5"/>
        <v>64.5</v>
      </c>
      <c r="Q34" s="77">
        <f t="shared" si="10"/>
        <v>13.625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40">
        <v>250</v>
      </c>
      <c r="C35" s="77">
        <f t="shared" si="6"/>
        <v>25</v>
      </c>
      <c r="D35" s="77">
        <f t="shared" si="7"/>
        <v>2.86375</v>
      </c>
      <c r="E35" s="77">
        <f t="shared" si="8"/>
        <v>3.0125000000000002</v>
      </c>
      <c r="F35" s="77">
        <f t="shared" si="9"/>
        <v>4.1449999999999996</v>
      </c>
      <c r="G35" s="77">
        <f t="shared" si="5"/>
        <v>0.05</v>
      </c>
      <c r="H35" s="77">
        <f t="shared" si="5"/>
        <v>0.125</v>
      </c>
      <c r="I35" s="77">
        <f t="shared" si="5"/>
        <v>0.125</v>
      </c>
      <c r="J35" s="77">
        <f t="shared" si="5"/>
        <v>2.5000000000000001E-3</v>
      </c>
      <c r="K35" s="77">
        <f t="shared" si="5"/>
        <v>1.2500000000000001E-2</v>
      </c>
      <c r="L35" s="77">
        <f t="shared" si="5"/>
        <v>0.05</v>
      </c>
      <c r="M35" s="77">
        <f t="shared" si="5"/>
        <v>0.05</v>
      </c>
      <c r="N35" s="77">
        <f t="shared" si="5"/>
        <v>0.5</v>
      </c>
      <c r="O35" s="77">
        <f t="shared" si="5"/>
        <v>5</v>
      </c>
      <c r="P35" s="77">
        <f t="shared" si="5"/>
        <v>64.5</v>
      </c>
      <c r="Q35" s="77">
        <f t="shared" si="10"/>
        <v>13.625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40">
        <v>250</v>
      </c>
      <c r="C36" s="77">
        <f t="shared" si="6"/>
        <v>25</v>
      </c>
      <c r="D36" s="77">
        <f t="shared" si="7"/>
        <v>2.86375</v>
      </c>
      <c r="E36" s="77">
        <f t="shared" si="8"/>
        <v>3.0125000000000002</v>
      </c>
      <c r="F36" s="77">
        <f t="shared" si="9"/>
        <v>4.1449999999999996</v>
      </c>
      <c r="G36" s="77">
        <f t="shared" si="5"/>
        <v>0.05</v>
      </c>
      <c r="H36" s="77">
        <f t="shared" si="5"/>
        <v>0.125</v>
      </c>
      <c r="I36" s="77">
        <f t="shared" si="5"/>
        <v>0.125</v>
      </c>
      <c r="J36" s="77">
        <f t="shared" si="5"/>
        <v>2.5000000000000001E-3</v>
      </c>
      <c r="K36" s="77">
        <f t="shared" si="5"/>
        <v>1.2500000000000001E-2</v>
      </c>
      <c r="L36" s="77">
        <f t="shared" si="5"/>
        <v>0.05</v>
      </c>
      <c r="M36" s="77">
        <f t="shared" si="5"/>
        <v>0.05</v>
      </c>
      <c r="N36" s="77">
        <f t="shared" si="5"/>
        <v>0.5</v>
      </c>
      <c r="O36" s="77">
        <f t="shared" si="5"/>
        <v>5</v>
      </c>
      <c r="P36" s="77">
        <f t="shared" si="5"/>
        <v>64.5</v>
      </c>
      <c r="Q36" s="77">
        <f t="shared" si="10"/>
        <v>13.625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40">
        <v>250</v>
      </c>
      <c r="C37" s="77">
        <f t="shared" si="6"/>
        <v>25</v>
      </c>
      <c r="D37" s="77">
        <f t="shared" si="7"/>
        <v>2.86375</v>
      </c>
      <c r="E37" s="77">
        <f t="shared" si="8"/>
        <v>3.0125000000000002</v>
      </c>
      <c r="F37" s="77">
        <f t="shared" si="9"/>
        <v>4.1449999999999996</v>
      </c>
      <c r="G37" s="77">
        <f t="shared" si="5"/>
        <v>0.05</v>
      </c>
      <c r="H37" s="77">
        <f t="shared" si="5"/>
        <v>0.125</v>
      </c>
      <c r="I37" s="77">
        <f t="shared" si="5"/>
        <v>0.125</v>
      </c>
      <c r="J37" s="77">
        <f t="shared" si="5"/>
        <v>2.5000000000000001E-3</v>
      </c>
      <c r="K37" s="77">
        <f t="shared" si="5"/>
        <v>1.2500000000000001E-2</v>
      </c>
      <c r="L37" s="77">
        <f t="shared" si="5"/>
        <v>0.05</v>
      </c>
      <c r="M37" s="77">
        <f t="shared" si="5"/>
        <v>0.05</v>
      </c>
      <c r="N37" s="77">
        <f t="shared" si="5"/>
        <v>0.5</v>
      </c>
      <c r="O37" s="77">
        <f t="shared" si="5"/>
        <v>5</v>
      </c>
      <c r="P37" s="77">
        <f t="shared" si="5"/>
        <v>64.5</v>
      </c>
      <c r="Q37" s="77">
        <f t="shared" si="10"/>
        <v>13.625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Arable</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f>VLOOKUP(I$14,Table2458[],5,FALSE)</f>
        <v>6.7</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4.4800000000000004</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185</v>
      </c>
      <c r="G2" s="159" t="s">
        <v>110</v>
      </c>
      <c r="H2" s="160"/>
      <c r="I2" s="118">
        <v>325</v>
      </c>
      <c r="J2" s="161" t="s">
        <v>158</v>
      </c>
      <c r="K2" s="161"/>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143" t="s">
        <v>77</v>
      </c>
      <c r="G3" s="161" t="s">
        <v>159</v>
      </c>
      <c r="H3" s="161"/>
      <c r="I3" s="118">
        <v>540</v>
      </c>
      <c r="J3" s="157" t="s">
        <v>154</v>
      </c>
      <c r="K3" s="158"/>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144" t="s">
        <v>190</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7.8466750000000003</v>
      </c>
      <c r="D18" s="16">
        <f>$D32</f>
        <v>7.8466750000000003</v>
      </c>
      <c r="E18" s="16">
        <f>$D33</f>
        <v>7.8466750000000003</v>
      </c>
      <c r="F18" s="16">
        <f>$D34</f>
        <v>7.8466750000000003</v>
      </c>
      <c r="G18" s="16">
        <f>$D35</f>
        <v>7.8466750000000003</v>
      </c>
      <c r="H18" s="16">
        <f>$D36</f>
        <v>7.8466750000000003</v>
      </c>
      <c r="I18" s="16">
        <f>$D37</f>
        <v>7.8466750000000003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-48.153325000000002</v>
      </c>
      <c r="D19" s="16">
        <f t="shared" ref="D19:V19" si="1">D18-D17</f>
        <v>-48.153325000000002</v>
      </c>
      <c r="E19" s="16">
        <f t="shared" si="1"/>
        <v>-62.153325000000002</v>
      </c>
      <c r="F19" s="16">
        <f t="shared" si="1"/>
        <v>-62.153325000000002</v>
      </c>
      <c r="G19" s="16">
        <f t="shared" si="1"/>
        <v>-48.153325000000002</v>
      </c>
      <c r="H19" s="16">
        <f t="shared" si="1"/>
        <v>-48.153325000000002</v>
      </c>
      <c r="I19" s="16">
        <f t="shared" si="1"/>
        <v>-62.153325000000002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6.4467499999999998</v>
      </c>
      <c r="D22" s="16">
        <f>$E32</f>
        <v>6.4467499999999998</v>
      </c>
      <c r="E22" s="16">
        <f>$E33</f>
        <v>6.4467499999999998</v>
      </c>
      <c r="F22" s="16">
        <f>$E34</f>
        <v>6.4467499999999998</v>
      </c>
      <c r="G22" s="16">
        <f>$E35</f>
        <v>6.4467499999999998</v>
      </c>
      <c r="H22" s="16">
        <f>$E36</f>
        <v>6.4467499999999998</v>
      </c>
      <c r="I22" s="16">
        <f>$E37</f>
        <v>6.4467499999999998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-169.55324999999999</v>
      </c>
      <c r="D23" s="16">
        <f t="shared" ref="D23:V23" si="3">D22-D21</f>
        <v>-169.55324999999999</v>
      </c>
      <c r="E23" s="16">
        <f t="shared" si="3"/>
        <v>-98.553250000000006</v>
      </c>
      <c r="F23" s="16">
        <f t="shared" si="3"/>
        <v>-98.553250000000006</v>
      </c>
      <c r="G23" s="16">
        <f t="shared" si="3"/>
        <v>-169.55324999999999</v>
      </c>
      <c r="H23" s="16">
        <f t="shared" si="3"/>
        <v>-169.55324999999999</v>
      </c>
      <c r="I23" s="16">
        <f t="shared" si="3"/>
        <v>-98.553250000000006</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47" t="s">
        <v>56</v>
      </c>
      <c r="D27" s="147" t="s">
        <v>54</v>
      </c>
      <c r="E27" s="147" t="s">
        <v>54</v>
      </c>
      <c r="F27" s="147" t="s">
        <v>54</v>
      </c>
      <c r="G27" s="147" t="s">
        <v>54</v>
      </c>
      <c r="H27" s="147" t="s">
        <v>54</v>
      </c>
      <c r="I27" s="147" t="s">
        <v>54</v>
      </c>
      <c r="J27" s="147" t="s">
        <v>54</v>
      </c>
      <c r="K27" s="147" t="s">
        <v>54</v>
      </c>
      <c r="L27" s="147" t="s">
        <v>54</v>
      </c>
      <c r="M27" s="147" t="s">
        <v>54</v>
      </c>
      <c r="N27" s="147" t="s">
        <v>54</v>
      </c>
      <c r="O27" s="147" t="s">
        <v>54</v>
      </c>
      <c r="P27" s="147" t="s">
        <v>54</v>
      </c>
      <c r="Q27" s="147" t="s">
        <v>54</v>
      </c>
      <c r="R27" s="107"/>
      <c r="S27" s="107"/>
      <c r="T27" s="107"/>
      <c r="U27" s="107"/>
    </row>
    <row r="28" spans="1:40" s="57" customFormat="1" x14ac:dyDescent="0.35">
      <c r="A28" s="108"/>
      <c r="B28" s="24">
        <v>0.24</v>
      </c>
      <c r="C28" s="145">
        <v>0.01</v>
      </c>
      <c r="D28" s="145">
        <v>13.7</v>
      </c>
      <c r="E28" s="145">
        <v>21.4</v>
      </c>
      <c r="F28" s="145">
        <v>21</v>
      </c>
      <c r="G28" s="145">
        <v>0.2</v>
      </c>
      <c r="H28" s="145">
        <v>0.5</v>
      </c>
      <c r="I28" s="145">
        <v>0.5</v>
      </c>
      <c r="J28" s="145">
        <v>0.01</v>
      </c>
      <c r="K28" s="146">
        <v>0.05</v>
      </c>
      <c r="L28" s="145">
        <v>0.2</v>
      </c>
      <c r="M28" s="145">
        <v>0.31</v>
      </c>
      <c r="N28" s="145">
        <v>10.1</v>
      </c>
      <c r="O28" s="145">
        <v>20</v>
      </c>
      <c r="P28" s="145">
        <v>288</v>
      </c>
      <c r="Q28" s="145">
        <v>25.9</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7.8466750000000003</v>
      </c>
      <c r="E31" s="77">
        <f>(IF(E$27="%w/w SAR",((E$28*10)*$B31),IF(E$27="%w/w DM",(((E$28*10)*($B$28/100))*$B31),IF(E$27="kg/t SAR",(E$28*$B31),IF(E$27="kg/t DM",((E$28*($B$28/100))*$B31),IF(E$27="mg/kg SAR",((E$28*0.001)*$B31),IF(E$27="mg/kg DM",(((E$28*0.001)*($B$28/100))*$B31),"0")))))))*1.205</f>
        <v>6.4467499999999998</v>
      </c>
      <c r="F31" s="77">
        <f>(IF(F$27="%w/w SAR",((F$28*10)*$B31),IF(F$27="%w/w DM",(((F$28*10)*($B$28/100))*$B31),IF(F$27="kg/t SAR",(F$28*$B31),IF(F$27="kg/t DM",((F$28*($B$28/100))*$B31),IF(F$27="mg/kg SAR",((F$28*0.001)*$B31),IF(F$27="mg/kg DM",(((F$28*0.001)*($B$28/100))*$B31),"0")))))))*1.658</f>
        <v>8.7044999999999995</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7.7499999999999999E-2</v>
      </c>
      <c r="N31" s="77">
        <f t="shared" si="5"/>
        <v>2.5249999999999999</v>
      </c>
      <c r="O31" s="77">
        <f t="shared" si="5"/>
        <v>5</v>
      </c>
      <c r="P31" s="77">
        <f t="shared" si="5"/>
        <v>72.000000000000014</v>
      </c>
      <c r="Q31" s="77">
        <f>(IF(Q$27="%w/w SAR",((Q$28*10)*$B31),IF(Q$27="%w/w DM",(((Q$28*10)*($B$28/100))*$B31),IF(Q$27="kg/t SAR",(Q$28*$B31),IF(Q$27="kg/t DM",((Q$28*($B$28/100))*$B31),IF(Q$27="mg/kg SAR",((Q$28*0.001)*$B31),IF(Q$27="mg/kg DM",(((Q$28*0.001)*($B$28/100))*$B31),0)))))))*2.5</f>
        <v>16.1875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4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7.8466750000000003</v>
      </c>
      <c r="E32" s="77">
        <f t="shared" ref="E32:E50" si="8">(IF(E$27="%w/w SAR",((E$28*10)*$B32),IF(E$27="%w/w DM",(((E$28*10)*($B$28/100))*$B32),IF(E$27="kg/t SAR",(E$28*$B32),IF(E$27="kg/t DM",((E$28*($B$28/100))*$B32),IF(E$27="mg/kg SAR",((E$28*0.001)*$B32),IF(E$27="mg/kg DM",(((E$28*0.001)*($B$28/100))*$B32),"0")))))))*1.205</f>
        <v>6.4467499999999998</v>
      </c>
      <c r="F32" s="77">
        <f t="shared" ref="F32:F50" si="9">(IF(F$27="%w/w SAR",((F$28*10)*$B32),IF(F$27="%w/w DM",(((F$28*10)*($B$28/100))*$B32),IF(F$27="kg/t SAR",(F$28*$B32),IF(F$27="kg/t DM",((F$28*($B$28/100))*$B32),IF(F$27="mg/kg SAR",((F$28*0.001)*$B32),IF(F$27="mg/kg DM",(((F$28*0.001)*($B$28/100))*$B32),"0")))))))*1.658</f>
        <v>8.7044999999999995</v>
      </c>
      <c r="G32" s="77">
        <f t="shared" si="5"/>
        <v>0.05</v>
      </c>
      <c r="H32" s="77">
        <f t="shared" si="5"/>
        <v>0.125</v>
      </c>
      <c r="I32" s="77">
        <f t="shared" si="5"/>
        <v>0.125</v>
      </c>
      <c r="J32" s="77">
        <f t="shared" si="5"/>
        <v>2.5000000000000001E-3</v>
      </c>
      <c r="K32" s="77">
        <f t="shared" si="5"/>
        <v>1.2500000000000001E-2</v>
      </c>
      <c r="L32" s="77">
        <f t="shared" si="5"/>
        <v>0.05</v>
      </c>
      <c r="M32" s="77">
        <f t="shared" si="5"/>
        <v>7.7499999999999999E-2</v>
      </c>
      <c r="N32" s="77">
        <f t="shared" si="5"/>
        <v>2.5249999999999999</v>
      </c>
      <c r="O32" s="77">
        <f t="shared" si="5"/>
        <v>5</v>
      </c>
      <c r="P32" s="77">
        <f t="shared" si="5"/>
        <v>72.000000000000014</v>
      </c>
      <c r="Q32" s="77">
        <f t="shared" ref="Q32:Q50" si="10">(IF(Q$27="%w/w SAR",((Q$28*10)*$B32),IF(Q$27="%w/w DM",(((Q$28*10)*($B$28/100))*$B32),IF(Q$27="kg/t SAR",(Q$28*$B32),IF(Q$27="kg/t DM",((Q$28*($B$28/100))*$B32),IF(Q$27="mg/kg SAR",((Q$28*0.001)*$B32),IF(Q$27="mg/kg DM",(((Q$28*0.001)*($B$28/100))*$B32),0)))))))*2.5</f>
        <v>16.1875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45">
        <v>250</v>
      </c>
      <c r="C33" s="77">
        <f t="shared" si="6"/>
        <v>25</v>
      </c>
      <c r="D33" s="77">
        <f t="shared" si="7"/>
        <v>7.8466750000000003</v>
      </c>
      <c r="E33" s="77">
        <f t="shared" si="8"/>
        <v>6.4467499999999998</v>
      </c>
      <c r="F33" s="77">
        <f t="shared" si="9"/>
        <v>8.7044999999999995</v>
      </c>
      <c r="G33" s="77">
        <f t="shared" si="5"/>
        <v>0.05</v>
      </c>
      <c r="H33" s="77">
        <f t="shared" si="5"/>
        <v>0.125</v>
      </c>
      <c r="I33" s="77">
        <f t="shared" si="5"/>
        <v>0.125</v>
      </c>
      <c r="J33" s="77">
        <f t="shared" si="5"/>
        <v>2.5000000000000001E-3</v>
      </c>
      <c r="K33" s="77">
        <f t="shared" si="5"/>
        <v>1.2500000000000001E-2</v>
      </c>
      <c r="L33" s="77">
        <f t="shared" si="5"/>
        <v>0.05</v>
      </c>
      <c r="M33" s="77">
        <f t="shared" si="5"/>
        <v>7.7499999999999999E-2</v>
      </c>
      <c r="N33" s="77">
        <f t="shared" si="5"/>
        <v>2.5249999999999999</v>
      </c>
      <c r="O33" s="77">
        <f t="shared" si="5"/>
        <v>5</v>
      </c>
      <c r="P33" s="77">
        <f t="shared" si="5"/>
        <v>72.000000000000014</v>
      </c>
      <c r="Q33" s="77">
        <f t="shared" si="10"/>
        <v>16.1875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45">
        <v>250</v>
      </c>
      <c r="C34" s="77">
        <f t="shared" si="6"/>
        <v>25</v>
      </c>
      <c r="D34" s="77">
        <f t="shared" si="7"/>
        <v>7.8466750000000003</v>
      </c>
      <c r="E34" s="77">
        <f t="shared" si="8"/>
        <v>6.4467499999999998</v>
      </c>
      <c r="F34" s="77">
        <f t="shared" si="9"/>
        <v>8.7044999999999995</v>
      </c>
      <c r="G34" s="77">
        <f t="shared" si="5"/>
        <v>0.05</v>
      </c>
      <c r="H34" s="77">
        <f t="shared" si="5"/>
        <v>0.125</v>
      </c>
      <c r="I34" s="77">
        <f t="shared" si="5"/>
        <v>0.125</v>
      </c>
      <c r="J34" s="77">
        <f t="shared" si="5"/>
        <v>2.5000000000000001E-3</v>
      </c>
      <c r="K34" s="77">
        <f t="shared" si="5"/>
        <v>1.2500000000000001E-2</v>
      </c>
      <c r="L34" s="77">
        <f t="shared" si="5"/>
        <v>0.05</v>
      </c>
      <c r="M34" s="77">
        <f t="shared" si="5"/>
        <v>7.7499999999999999E-2</v>
      </c>
      <c r="N34" s="77">
        <f t="shared" si="5"/>
        <v>2.5249999999999999</v>
      </c>
      <c r="O34" s="77">
        <f t="shared" si="5"/>
        <v>5</v>
      </c>
      <c r="P34" s="77">
        <f t="shared" si="5"/>
        <v>72.000000000000014</v>
      </c>
      <c r="Q34" s="77">
        <f t="shared" si="10"/>
        <v>16.1875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45">
        <v>250</v>
      </c>
      <c r="C35" s="77">
        <f t="shared" si="6"/>
        <v>25</v>
      </c>
      <c r="D35" s="77">
        <f t="shared" si="7"/>
        <v>7.8466750000000003</v>
      </c>
      <c r="E35" s="77">
        <f t="shared" si="8"/>
        <v>6.4467499999999998</v>
      </c>
      <c r="F35" s="77">
        <f t="shared" si="9"/>
        <v>8.7044999999999995</v>
      </c>
      <c r="G35" s="77">
        <f t="shared" si="5"/>
        <v>0.05</v>
      </c>
      <c r="H35" s="77">
        <f t="shared" si="5"/>
        <v>0.125</v>
      </c>
      <c r="I35" s="77">
        <f t="shared" si="5"/>
        <v>0.125</v>
      </c>
      <c r="J35" s="77">
        <f t="shared" si="5"/>
        <v>2.5000000000000001E-3</v>
      </c>
      <c r="K35" s="77">
        <f t="shared" si="5"/>
        <v>1.2500000000000001E-2</v>
      </c>
      <c r="L35" s="77">
        <f t="shared" si="5"/>
        <v>0.05</v>
      </c>
      <c r="M35" s="77">
        <f t="shared" si="5"/>
        <v>7.7499999999999999E-2</v>
      </c>
      <c r="N35" s="77">
        <f t="shared" si="5"/>
        <v>2.5249999999999999</v>
      </c>
      <c r="O35" s="77">
        <f t="shared" si="5"/>
        <v>5</v>
      </c>
      <c r="P35" s="77">
        <f t="shared" si="5"/>
        <v>72.000000000000014</v>
      </c>
      <c r="Q35" s="77">
        <f t="shared" si="10"/>
        <v>16.1875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45">
        <v>250</v>
      </c>
      <c r="C36" s="77">
        <f t="shared" si="6"/>
        <v>25</v>
      </c>
      <c r="D36" s="77">
        <f t="shared" si="7"/>
        <v>7.8466750000000003</v>
      </c>
      <c r="E36" s="77">
        <f t="shared" si="8"/>
        <v>6.4467499999999998</v>
      </c>
      <c r="F36" s="77">
        <f t="shared" si="9"/>
        <v>8.7044999999999995</v>
      </c>
      <c r="G36" s="77">
        <f t="shared" si="5"/>
        <v>0.05</v>
      </c>
      <c r="H36" s="77">
        <f t="shared" si="5"/>
        <v>0.125</v>
      </c>
      <c r="I36" s="77">
        <f t="shared" si="5"/>
        <v>0.125</v>
      </c>
      <c r="J36" s="77">
        <f t="shared" si="5"/>
        <v>2.5000000000000001E-3</v>
      </c>
      <c r="K36" s="77">
        <f t="shared" si="5"/>
        <v>1.2500000000000001E-2</v>
      </c>
      <c r="L36" s="77">
        <f t="shared" si="5"/>
        <v>0.05</v>
      </c>
      <c r="M36" s="77">
        <f t="shared" si="5"/>
        <v>7.7499999999999999E-2</v>
      </c>
      <c r="N36" s="77">
        <f t="shared" si="5"/>
        <v>2.5249999999999999</v>
      </c>
      <c r="O36" s="77">
        <f t="shared" si="5"/>
        <v>5</v>
      </c>
      <c r="P36" s="77">
        <f t="shared" si="5"/>
        <v>72.000000000000014</v>
      </c>
      <c r="Q36" s="77">
        <f t="shared" si="10"/>
        <v>16.1875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45">
        <v>250</v>
      </c>
      <c r="C37" s="77">
        <f t="shared" si="6"/>
        <v>25</v>
      </c>
      <c r="D37" s="77">
        <f t="shared" si="7"/>
        <v>7.8466750000000003</v>
      </c>
      <c r="E37" s="77">
        <f t="shared" si="8"/>
        <v>6.4467499999999998</v>
      </c>
      <c r="F37" s="77">
        <f t="shared" si="9"/>
        <v>8.7044999999999995</v>
      </c>
      <c r="G37" s="77">
        <f t="shared" si="5"/>
        <v>0.05</v>
      </c>
      <c r="H37" s="77">
        <f t="shared" si="5"/>
        <v>0.125</v>
      </c>
      <c r="I37" s="77">
        <f t="shared" si="5"/>
        <v>0.125</v>
      </c>
      <c r="J37" s="77">
        <f t="shared" si="5"/>
        <v>2.5000000000000001E-3</v>
      </c>
      <c r="K37" s="77">
        <f t="shared" si="5"/>
        <v>1.2500000000000001E-2</v>
      </c>
      <c r="L37" s="77">
        <f t="shared" si="5"/>
        <v>0.05</v>
      </c>
      <c r="M37" s="77">
        <f t="shared" si="5"/>
        <v>7.7499999999999999E-2</v>
      </c>
      <c r="N37" s="77">
        <f t="shared" si="5"/>
        <v>2.5249999999999999</v>
      </c>
      <c r="O37" s="77">
        <f t="shared" si="5"/>
        <v>5</v>
      </c>
      <c r="P37" s="77">
        <f t="shared" si="5"/>
        <v>72.000000000000014</v>
      </c>
      <c r="Q37" s="77">
        <f t="shared" si="10"/>
        <v>16.1875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Arable</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f>VLOOKUP(I$14,Table24581113[],5,FALSE)</f>
        <v>6.7</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4.66</v>
      </c>
      <c r="J1" s="161" t="s">
        <v>153</v>
      </c>
      <c r="K1" s="161"/>
      <c r="L1" s="97">
        <v>73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185</v>
      </c>
      <c r="G2" s="159" t="s">
        <v>110</v>
      </c>
      <c r="H2" s="160"/>
      <c r="I2" s="118">
        <v>569</v>
      </c>
      <c r="J2" s="161" t="s">
        <v>158</v>
      </c>
      <c r="K2" s="161"/>
      <c r="L2" s="97">
        <v>0.13</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77</v>
      </c>
      <c r="G3" s="161" t="s">
        <v>159</v>
      </c>
      <c r="H3" s="161"/>
      <c r="I3" s="118">
        <v>12280</v>
      </c>
      <c r="J3" s="157" t="s">
        <v>154</v>
      </c>
      <c r="K3" s="158"/>
      <c r="L3" s="97">
        <f>(L1/(L2*10000))*100</f>
        <v>5.615384615384615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186</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38.809539999999991</v>
      </c>
      <c r="D18" s="16">
        <f>$D32</f>
        <v>38.809539999999991</v>
      </c>
      <c r="E18" s="16">
        <f>$D33</f>
        <v>38.809539999999991</v>
      </c>
      <c r="F18" s="16">
        <f>$D34</f>
        <v>38.809539999999991</v>
      </c>
      <c r="G18" s="16">
        <f>$D35</f>
        <v>38.809539999999991</v>
      </c>
      <c r="H18" s="16">
        <f>$D36</f>
        <v>38.809539999999991</v>
      </c>
      <c r="I18" s="16">
        <f>$D37</f>
        <v>38.809539999999991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-17.190460000000009</v>
      </c>
      <c r="D19" s="16">
        <f t="shared" ref="D19:V19" si="1">D18-D17</f>
        <v>-17.190460000000009</v>
      </c>
      <c r="E19" s="16">
        <f t="shared" si="1"/>
        <v>-31.190460000000009</v>
      </c>
      <c r="F19" s="16">
        <f t="shared" si="1"/>
        <v>-31.190460000000009</v>
      </c>
      <c r="G19" s="16">
        <f t="shared" si="1"/>
        <v>-17.190460000000009</v>
      </c>
      <c r="H19" s="16">
        <f t="shared" si="1"/>
        <v>-17.190460000000009</v>
      </c>
      <c r="I19" s="16">
        <f t="shared" si="1"/>
        <v>-31.190460000000009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8.0975999999999999</v>
      </c>
      <c r="D22" s="16">
        <f>$E32</f>
        <v>8.0975999999999999</v>
      </c>
      <c r="E22" s="16">
        <f>$E33</f>
        <v>8.0975999999999999</v>
      </c>
      <c r="F22" s="16">
        <f>$E34</f>
        <v>8.0975999999999999</v>
      </c>
      <c r="G22" s="16">
        <f>$E35</f>
        <v>8.0975999999999999</v>
      </c>
      <c r="H22" s="16">
        <f>$E36</f>
        <v>8.0975999999999999</v>
      </c>
      <c r="I22" s="16">
        <f>$E37</f>
        <v>8.0975999999999999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-167.9024</v>
      </c>
      <c r="D23" s="16">
        <f t="shared" ref="D23:V23" si="3">D22-D21</f>
        <v>-167.9024</v>
      </c>
      <c r="E23" s="16">
        <f t="shared" si="3"/>
        <v>-96.9024</v>
      </c>
      <c r="F23" s="16">
        <f t="shared" si="3"/>
        <v>-96.9024</v>
      </c>
      <c r="G23" s="16">
        <f t="shared" si="3"/>
        <v>-167.9024</v>
      </c>
      <c r="H23" s="16">
        <f t="shared" si="3"/>
        <v>-167.9024</v>
      </c>
      <c r="I23" s="16">
        <f t="shared" si="3"/>
        <v>-96.9024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47" t="s">
        <v>54</v>
      </c>
      <c r="F27" s="147" t="s">
        <v>54</v>
      </c>
      <c r="G27" s="147" t="s">
        <v>54</v>
      </c>
      <c r="H27" s="147" t="s">
        <v>54</v>
      </c>
      <c r="I27" s="147" t="s">
        <v>54</v>
      </c>
      <c r="J27" s="147" t="s">
        <v>54</v>
      </c>
      <c r="K27" s="147" t="s">
        <v>54</v>
      </c>
      <c r="L27" s="147" t="s">
        <v>54</v>
      </c>
      <c r="M27" s="147" t="s">
        <v>54</v>
      </c>
      <c r="N27" s="147" t="s">
        <v>54</v>
      </c>
      <c r="O27" s="147" t="s">
        <v>54</v>
      </c>
      <c r="P27" s="147" t="s">
        <v>54</v>
      </c>
      <c r="Q27" s="147" t="s">
        <v>54</v>
      </c>
      <c r="R27" s="147" t="s">
        <v>54</v>
      </c>
      <c r="S27" s="147" t="s">
        <v>54</v>
      </c>
      <c r="T27" s="147" t="s">
        <v>54</v>
      </c>
      <c r="U27" s="147" t="s">
        <v>54</v>
      </c>
    </row>
    <row r="28" spans="1:40" s="57" customFormat="1" x14ac:dyDescent="0.35">
      <c r="A28" s="108"/>
      <c r="B28" s="24">
        <v>4.28</v>
      </c>
      <c r="C28" s="148">
        <v>0.13</v>
      </c>
      <c r="D28" s="148">
        <v>96.8</v>
      </c>
      <c r="E28" s="148">
        <v>38.4</v>
      </c>
      <c r="F28" s="148">
        <v>13</v>
      </c>
      <c r="G28" s="148">
        <v>1.23</v>
      </c>
      <c r="H28" s="148">
        <v>9.34</v>
      </c>
      <c r="I28" s="148">
        <v>0.5</v>
      </c>
      <c r="J28" s="148">
        <v>0.01</v>
      </c>
      <c r="K28" s="149">
        <v>0.05</v>
      </c>
      <c r="L28" s="148">
        <v>0.88</v>
      </c>
      <c r="M28" s="148">
        <v>1.0900000000000001</v>
      </c>
      <c r="N28" s="148">
        <v>16.7</v>
      </c>
      <c r="O28" s="148">
        <v>53.3</v>
      </c>
      <c r="P28" s="148">
        <v>57.1</v>
      </c>
      <c r="Q28" s="148">
        <v>87.7</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175</v>
      </c>
      <c r="C31" s="77">
        <f>IF(C$27="%w/w SAR",((C$28*10)*$B31),IF(C$27="%w/w DM",(((C$28*10)*($B$28/100))*$B31),IF(C$27="kg/t SAR",(C$28*$B31),IF(C$27="kg/t DM",((C$28*($B$28/100))*$B31),IF(C$27="mg/kg SAR",((C$28*0.001)*$B31),IF(C$27="mg/kg DM",(((C$28*0.001)*($B$28/100))*$B31),0))))))</f>
        <v>227.5</v>
      </c>
      <c r="D31" s="77">
        <f>(IF(D$27="%w/w SAR",((D$28*10)*$B31),IF(D$27="%w/w DM",(((D$28*10)*($B$28/100))*$B31),IF(D$27="kg/t SAR",(D$28*$B31),IF(D$27="kg/t DM",((D$28*($B$28/100))*$B31),IF(D$27="mg/kg SAR",((D$28*0.001)*$B31),IF(D$27="mg/kg DM",(((D$28*0.001)*($B$28/100))*$B31),"0")))))))*2.291</f>
        <v>38.809539999999991</v>
      </c>
      <c r="E31" s="77">
        <f>(IF(E$27="%w/w SAR",((E$28*10)*$B31),IF(E$27="%w/w DM",(((E$28*10)*($B$28/100))*$B31),IF(E$27="kg/t SAR",(E$28*$B31),IF(E$27="kg/t DM",((E$28*($B$28/100))*$B31),IF(E$27="mg/kg SAR",((E$28*0.001)*$B31),IF(E$27="mg/kg DM",(((E$28*0.001)*($B$28/100))*$B31),"0")))))))*1.205</f>
        <v>8.0975999999999999</v>
      </c>
      <c r="F31" s="77">
        <f>(IF(F$27="%w/w SAR",((F$28*10)*$B31),IF(F$27="%w/w DM",(((F$28*10)*($B$28/100))*$B31),IF(F$27="kg/t SAR",(F$28*$B31),IF(F$27="kg/t DM",((F$28*($B$28/100))*$B31),IF(F$27="mg/kg SAR",((F$28*0.001)*$B31),IF(F$27="mg/kg DM",(((F$28*0.001)*($B$28/100))*$B31),"0")))))))*1.658</f>
        <v>3.7719500000000004</v>
      </c>
      <c r="G31" s="77">
        <f t="shared" ref="G31:P46" si="5">IF(G$27="%w/w SAR",((G$28*10)*$B31),IF(G$27="%w/w DM",(((G$28*10)*($B$28/100))*$B31),IF(G$27="kg/t SAR",(G$28*$B31),IF(G$27="kg/t DM",((G$28*($B$28/100))*$B31),IF(G$27="mg/kg SAR",((G$28*0.001)*$B31),IF(G$27="mg/kg DM",(((G$28*0.001)*($B$28/100))*$B31),0))))))</f>
        <v>0.21525</v>
      </c>
      <c r="H31" s="77">
        <f t="shared" si="5"/>
        <v>1.6344999999999998</v>
      </c>
      <c r="I31" s="77">
        <f t="shared" si="5"/>
        <v>8.7500000000000008E-2</v>
      </c>
      <c r="J31" s="77">
        <f t="shared" si="5"/>
        <v>1.75E-3</v>
      </c>
      <c r="K31" s="77">
        <f t="shared" si="5"/>
        <v>8.7500000000000008E-3</v>
      </c>
      <c r="L31" s="77">
        <f t="shared" si="5"/>
        <v>0.154</v>
      </c>
      <c r="M31" s="77">
        <f t="shared" si="5"/>
        <v>0.19075</v>
      </c>
      <c r="N31" s="77">
        <f t="shared" si="5"/>
        <v>2.9224999999999999</v>
      </c>
      <c r="O31" s="77">
        <f t="shared" si="5"/>
        <v>9.3275000000000006</v>
      </c>
      <c r="P31" s="77">
        <f t="shared" si="5"/>
        <v>9.9925000000000015</v>
      </c>
      <c r="Q31" s="77">
        <f>(IF(Q$27="%w/w SAR",((Q$28*10)*$B31),IF(Q$27="%w/w DM",(((Q$28*10)*($B$28/100))*$B31),IF(Q$27="kg/t SAR",(Q$28*$B31),IF(Q$27="kg/t DM",((Q$28*($B$28/100))*$B31),IF(Q$27="mg/kg SAR",((Q$28*0.001)*$B31),IF(Q$27="mg/kg DM",(((Q$28*0.001)*($B$28/100))*$B31),0)))))))*2.5</f>
        <v>38.368749999999999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48">
        <v>175</v>
      </c>
      <c r="C32" s="77">
        <f t="shared" ref="C32:C50" si="6">IF(C$27="%w/w SAR",((C$28*10)*$B32),IF(C$27="%w/w DM",(((C$28*10)*($B$28/100))*$B32),IF(C$27="kg/t SAR",(C$28*$B32),IF(C$27="kg/t DM",((C$28*($B$28/100))*$B32),IF(C$27="mg/kg SAR",((C$28*0.001)*$B32),IF(C$27="mg/kg DM",(((C$28*0.001)*($B$28/100))*$B32),0))))))</f>
        <v>227.5</v>
      </c>
      <c r="D32" s="77">
        <f t="shared" ref="D32:D50" si="7">(IF(D$27="%w/w SAR",((D$28*10)*$B32),IF(D$27="%w/w DM",(((D$28*10)*($B$28/100))*$B32),IF(D$27="kg/t SAR",(D$28*$B32),IF(D$27="kg/t DM",((D$28*($B$28/100))*$B32),IF(D$27="mg/kg SAR",((D$28*0.001)*$B32),IF(D$27="mg/kg DM",(((D$28*0.001)*($B$28/100))*$B32),"0")))))))*2.291</f>
        <v>38.809539999999991</v>
      </c>
      <c r="E32" s="77">
        <f t="shared" ref="E32:E50" si="8">(IF(E$27="%w/w SAR",((E$28*10)*$B32),IF(E$27="%w/w DM",(((E$28*10)*($B$28/100))*$B32),IF(E$27="kg/t SAR",(E$28*$B32),IF(E$27="kg/t DM",((E$28*($B$28/100))*$B32),IF(E$27="mg/kg SAR",((E$28*0.001)*$B32),IF(E$27="mg/kg DM",(((E$28*0.001)*($B$28/100))*$B32),"0")))))))*1.205</f>
        <v>8.0975999999999999</v>
      </c>
      <c r="F32" s="77">
        <f t="shared" ref="F32:F50" si="9">(IF(F$27="%w/w SAR",((F$28*10)*$B32),IF(F$27="%w/w DM",(((F$28*10)*($B$28/100))*$B32),IF(F$27="kg/t SAR",(F$28*$B32),IF(F$27="kg/t DM",((F$28*($B$28/100))*$B32),IF(F$27="mg/kg SAR",((F$28*0.001)*$B32),IF(F$27="mg/kg DM",(((F$28*0.001)*($B$28/100))*$B32),"0")))))))*1.658</f>
        <v>3.7719500000000004</v>
      </c>
      <c r="G32" s="77">
        <f t="shared" si="5"/>
        <v>0.21525</v>
      </c>
      <c r="H32" s="77">
        <f t="shared" si="5"/>
        <v>1.6344999999999998</v>
      </c>
      <c r="I32" s="77">
        <f t="shared" si="5"/>
        <v>8.7500000000000008E-2</v>
      </c>
      <c r="J32" s="77">
        <f t="shared" si="5"/>
        <v>1.75E-3</v>
      </c>
      <c r="K32" s="77">
        <f t="shared" si="5"/>
        <v>8.7500000000000008E-3</v>
      </c>
      <c r="L32" s="77">
        <f t="shared" si="5"/>
        <v>0.154</v>
      </c>
      <c r="M32" s="77">
        <f t="shared" si="5"/>
        <v>0.19075</v>
      </c>
      <c r="N32" s="77">
        <f t="shared" si="5"/>
        <v>2.9224999999999999</v>
      </c>
      <c r="O32" s="77">
        <f t="shared" si="5"/>
        <v>9.3275000000000006</v>
      </c>
      <c r="P32" s="77">
        <f t="shared" si="5"/>
        <v>9.9925000000000015</v>
      </c>
      <c r="Q32" s="77">
        <f t="shared" ref="Q32:Q50" si="10">(IF(Q$27="%w/w SAR",((Q$28*10)*$B32),IF(Q$27="%w/w DM",(((Q$28*10)*($B$28/100))*$B32),IF(Q$27="kg/t SAR",(Q$28*$B32),IF(Q$27="kg/t DM",((Q$28*($B$28/100))*$B32),IF(Q$27="mg/kg SAR",((Q$28*0.001)*$B32),IF(Q$27="mg/kg DM",(((Q$28*0.001)*($B$28/100))*$B32),0)))))))*2.5</f>
        <v>38.368749999999999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48">
        <v>175</v>
      </c>
      <c r="C33" s="77">
        <f t="shared" si="6"/>
        <v>227.5</v>
      </c>
      <c r="D33" s="77">
        <f t="shared" si="7"/>
        <v>38.809539999999991</v>
      </c>
      <c r="E33" s="77">
        <f t="shared" si="8"/>
        <v>8.0975999999999999</v>
      </c>
      <c r="F33" s="77">
        <f t="shared" si="9"/>
        <v>3.7719500000000004</v>
      </c>
      <c r="G33" s="77">
        <f t="shared" si="5"/>
        <v>0.21525</v>
      </c>
      <c r="H33" s="77">
        <f t="shared" si="5"/>
        <v>1.6344999999999998</v>
      </c>
      <c r="I33" s="77">
        <f t="shared" si="5"/>
        <v>8.7500000000000008E-2</v>
      </c>
      <c r="J33" s="77">
        <f t="shared" si="5"/>
        <v>1.75E-3</v>
      </c>
      <c r="K33" s="77">
        <f t="shared" si="5"/>
        <v>8.7500000000000008E-3</v>
      </c>
      <c r="L33" s="77">
        <f t="shared" si="5"/>
        <v>0.154</v>
      </c>
      <c r="M33" s="77">
        <f t="shared" si="5"/>
        <v>0.19075</v>
      </c>
      <c r="N33" s="77">
        <f t="shared" si="5"/>
        <v>2.9224999999999999</v>
      </c>
      <c r="O33" s="77">
        <f t="shared" si="5"/>
        <v>9.3275000000000006</v>
      </c>
      <c r="P33" s="77">
        <f t="shared" si="5"/>
        <v>9.9925000000000015</v>
      </c>
      <c r="Q33" s="77">
        <f t="shared" si="10"/>
        <v>38.368749999999999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48">
        <v>175</v>
      </c>
      <c r="C34" s="77">
        <f t="shared" si="6"/>
        <v>227.5</v>
      </c>
      <c r="D34" s="77">
        <f t="shared" si="7"/>
        <v>38.809539999999991</v>
      </c>
      <c r="E34" s="77">
        <f t="shared" si="8"/>
        <v>8.0975999999999999</v>
      </c>
      <c r="F34" s="77">
        <f t="shared" si="9"/>
        <v>3.7719500000000004</v>
      </c>
      <c r="G34" s="77">
        <f t="shared" si="5"/>
        <v>0.21525</v>
      </c>
      <c r="H34" s="77">
        <f t="shared" si="5"/>
        <v>1.6344999999999998</v>
      </c>
      <c r="I34" s="77">
        <f t="shared" si="5"/>
        <v>8.7500000000000008E-2</v>
      </c>
      <c r="J34" s="77">
        <f t="shared" si="5"/>
        <v>1.75E-3</v>
      </c>
      <c r="K34" s="77">
        <f t="shared" si="5"/>
        <v>8.7500000000000008E-3</v>
      </c>
      <c r="L34" s="77">
        <f t="shared" si="5"/>
        <v>0.154</v>
      </c>
      <c r="M34" s="77">
        <f t="shared" si="5"/>
        <v>0.19075</v>
      </c>
      <c r="N34" s="77">
        <f t="shared" si="5"/>
        <v>2.9224999999999999</v>
      </c>
      <c r="O34" s="77">
        <f t="shared" si="5"/>
        <v>9.3275000000000006</v>
      </c>
      <c r="P34" s="77">
        <f t="shared" si="5"/>
        <v>9.9925000000000015</v>
      </c>
      <c r="Q34" s="77">
        <f t="shared" si="10"/>
        <v>38.368749999999999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48">
        <v>175</v>
      </c>
      <c r="C35" s="77">
        <f t="shared" si="6"/>
        <v>227.5</v>
      </c>
      <c r="D35" s="77">
        <f t="shared" si="7"/>
        <v>38.809539999999991</v>
      </c>
      <c r="E35" s="77">
        <f t="shared" si="8"/>
        <v>8.0975999999999999</v>
      </c>
      <c r="F35" s="77">
        <f t="shared" si="9"/>
        <v>3.7719500000000004</v>
      </c>
      <c r="G35" s="77">
        <f t="shared" si="5"/>
        <v>0.21525</v>
      </c>
      <c r="H35" s="77">
        <f t="shared" si="5"/>
        <v>1.6344999999999998</v>
      </c>
      <c r="I35" s="77">
        <f t="shared" si="5"/>
        <v>8.7500000000000008E-2</v>
      </c>
      <c r="J35" s="77">
        <f t="shared" si="5"/>
        <v>1.75E-3</v>
      </c>
      <c r="K35" s="77">
        <f t="shared" si="5"/>
        <v>8.7500000000000008E-3</v>
      </c>
      <c r="L35" s="77">
        <f t="shared" si="5"/>
        <v>0.154</v>
      </c>
      <c r="M35" s="77">
        <f t="shared" si="5"/>
        <v>0.19075</v>
      </c>
      <c r="N35" s="77">
        <f t="shared" si="5"/>
        <v>2.9224999999999999</v>
      </c>
      <c r="O35" s="77">
        <f t="shared" si="5"/>
        <v>9.3275000000000006</v>
      </c>
      <c r="P35" s="77">
        <f t="shared" si="5"/>
        <v>9.9925000000000015</v>
      </c>
      <c r="Q35" s="77">
        <f t="shared" si="10"/>
        <v>38.368749999999999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48">
        <v>175</v>
      </c>
      <c r="C36" s="77">
        <f t="shared" si="6"/>
        <v>227.5</v>
      </c>
      <c r="D36" s="77">
        <f t="shared" si="7"/>
        <v>38.809539999999991</v>
      </c>
      <c r="E36" s="77">
        <f t="shared" si="8"/>
        <v>8.0975999999999999</v>
      </c>
      <c r="F36" s="77">
        <f t="shared" si="9"/>
        <v>3.7719500000000004</v>
      </c>
      <c r="G36" s="77">
        <f t="shared" si="5"/>
        <v>0.21525</v>
      </c>
      <c r="H36" s="77">
        <f t="shared" si="5"/>
        <v>1.6344999999999998</v>
      </c>
      <c r="I36" s="77">
        <f t="shared" si="5"/>
        <v>8.7500000000000008E-2</v>
      </c>
      <c r="J36" s="77">
        <f t="shared" si="5"/>
        <v>1.75E-3</v>
      </c>
      <c r="K36" s="77">
        <f t="shared" si="5"/>
        <v>8.7500000000000008E-3</v>
      </c>
      <c r="L36" s="77">
        <f t="shared" si="5"/>
        <v>0.154</v>
      </c>
      <c r="M36" s="77">
        <f t="shared" si="5"/>
        <v>0.19075</v>
      </c>
      <c r="N36" s="77">
        <f t="shared" si="5"/>
        <v>2.9224999999999999</v>
      </c>
      <c r="O36" s="77">
        <f t="shared" si="5"/>
        <v>9.3275000000000006</v>
      </c>
      <c r="P36" s="77">
        <f t="shared" si="5"/>
        <v>9.9925000000000015</v>
      </c>
      <c r="Q36" s="77">
        <f t="shared" si="10"/>
        <v>38.368749999999999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48">
        <v>175</v>
      </c>
      <c r="C37" s="77">
        <f t="shared" si="6"/>
        <v>227.5</v>
      </c>
      <c r="D37" s="77">
        <f t="shared" si="7"/>
        <v>38.809539999999991</v>
      </c>
      <c r="E37" s="77">
        <f t="shared" si="8"/>
        <v>8.0975999999999999</v>
      </c>
      <c r="F37" s="77">
        <f t="shared" si="9"/>
        <v>3.7719500000000004</v>
      </c>
      <c r="G37" s="77">
        <f t="shared" si="5"/>
        <v>0.21525</v>
      </c>
      <c r="H37" s="77">
        <f t="shared" si="5"/>
        <v>1.6344999999999998</v>
      </c>
      <c r="I37" s="77">
        <f t="shared" si="5"/>
        <v>8.7500000000000008E-2</v>
      </c>
      <c r="J37" s="77">
        <f t="shared" si="5"/>
        <v>1.75E-3</v>
      </c>
      <c r="K37" s="77">
        <f t="shared" si="5"/>
        <v>8.7500000000000008E-3</v>
      </c>
      <c r="L37" s="77">
        <f t="shared" si="5"/>
        <v>0.154</v>
      </c>
      <c r="M37" s="77">
        <f t="shared" si="5"/>
        <v>0.19075</v>
      </c>
      <c r="N37" s="77">
        <f t="shared" si="5"/>
        <v>2.9224999999999999</v>
      </c>
      <c r="O37" s="77">
        <f t="shared" si="5"/>
        <v>9.3275000000000006</v>
      </c>
      <c r="P37" s="77">
        <f t="shared" si="5"/>
        <v>9.9925000000000015</v>
      </c>
      <c r="Q37" s="77">
        <f t="shared" si="10"/>
        <v>38.368749999999999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Arable</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f>VLOOKUP(I$14,Table24567[],5,FALSE)</f>
        <v>6.7</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175</v>
      </c>
      <c r="C62" s="77">
        <f>B32</f>
        <v>175</v>
      </c>
      <c r="D62" s="77">
        <f>B33</f>
        <v>175</v>
      </c>
      <c r="E62" s="77">
        <f>B34</f>
        <v>175</v>
      </c>
      <c r="F62" s="77">
        <f>B35</f>
        <v>175</v>
      </c>
      <c r="G62" s="77">
        <f>B36</f>
        <v>175</v>
      </c>
      <c r="H62" s="77">
        <f>B37</f>
        <v>175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C4" sqref="C4:D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61" t="s">
        <v>41</v>
      </c>
      <c r="B1" s="161"/>
      <c r="C1" s="174" t="str">
        <f>'Field data and Waste 1'!C1:D1</f>
        <v>PAN-021069</v>
      </c>
      <c r="D1" s="175"/>
      <c r="E1" s="93" t="s">
        <v>45</v>
      </c>
      <c r="F1" s="39">
        <f>'Field data and Waste 1'!F1</f>
        <v>50</v>
      </c>
      <c r="G1" s="157" t="s">
        <v>43</v>
      </c>
      <c r="H1" s="158"/>
      <c r="I1" s="118">
        <v>4.13</v>
      </c>
      <c r="J1" s="161" t="s">
        <v>153</v>
      </c>
      <c r="K1" s="16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61" t="s">
        <v>87</v>
      </c>
      <c r="B2" s="161"/>
      <c r="C2" s="176" t="str">
        <f>'Field data and Waste 1'!C2:D2</f>
        <v>EPR/JP3094EF</v>
      </c>
      <c r="D2" s="177"/>
      <c r="E2" s="93" t="s">
        <v>109</v>
      </c>
      <c r="F2" s="96" t="s">
        <v>188</v>
      </c>
      <c r="G2" s="159" t="s">
        <v>110</v>
      </c>
      <c r="H2" s="160"/>
      <c r="I2" s="118">
        <v>107</v>
      </c>
      <c r="J2" s="161" t="s">
        <v>158</v>
      </c>
      <c r="K2" s="161"/>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57" t="s">
        <v>42</v>
      </c>
      <c r="B3" s="158"/>
      <c r="C3" s="176" t="str">
        <f>'Field data and Waste 1'!C3:D3</f>
        <v>John Willis</v>
      </c>
      <c r="D3" s="177"/>
      <c r="E3" s="93" t="s">
        <v>108</v>
      </c>
      <c r="F3" s="31" t="s">
        <v>77</v>
      </c>
      <c r="G3" s="161" t="s">
        <v>159</v>
      </c>
      <c r="H3" s="161"/>
      <c r="I3" s="118">
        <v>200</v>
      </c>
      <c r="J3" s="157" t="s">
        <v>154</v>
      </c>
      <c r="K3" s="158"/>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61" t="s">
        <v>0</v>
      </c>
      <c r="B4" s="161"/>
      <c r="C4" s="174" t="str">
        <f>'Field data and Waste 1'!C4:D4</f>
        <v>Bank Farm II, Deeside Lane, CH1 6BX</v>
      </c>
      <c r="D4" s="175"/>
      <c r="E4" s="94" t="s">
        <v>1</v>
      </c>
      <c r="F4" s="96" t="s">
        <v>187</v>
      </c>
      <c r="G4" s="157"/>
      <c r="H4" s="158"/>
      <c r="I4" s="39"/>
      <c r="J4" s="157"/>
      <c r="K4" s="158"/>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61" t="s">
        <v>47</v>
      </c>
      <c r="B5" s="161"/>
      <c r="C5" s="174" t="str">
        <f>'Field data and Waste 1'!C5:D5</f>
        <v>Ethan Banfield</v>
      </c>
      <c r="D5" s="175"/>
      <c r="E5" s="93"/>
      <c r="F5" s="39"/>
      <c r="G5" s="157"/>
      <c r="H5" s="158"/>
      <c r="I5" s="39"/>
      <c r="J5" s="157"/>
      <c r="K5" s="15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66" t="s">
        <v>63</v>
      </c>
      <c r="B7" s="16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61" t="s">
        <v>2</v>
      </c>
      <c r="B8" s="161"/>
      <c r="C8" s="60" t="str">
        <f>'Field data and Waste 1'!C8</f>
        <v>SID2</v>
      </c>
      <c r="D8" s="60" t="str">
        <f>'Field data and Waste 1'!D8</f>
        <v>SID3</v>
      </c>
      <c r="E8" s="60" t="str">
        <f>'Field data and Waste 1'!E8</f>
        <v>WF11</v>
      </c>
      <c r="F8" s="60" t="str">
        <f>'Field data and Waste 1'!F8</f>
        <v>WF12</v>
      </c>
      <c r="G8" s="60" t="str">
        <f>'Field data and Waste 1'!G8</f>
        <v>WF30</v>
      </c>
      <c r="H8" s="60" t="str">
        <f>'Field data and Waste 1'!H8</f>
        <v>WF31</v>
      </c>
      <c r="I8" s="60" t="str">
        <f>'Field data and Waste 1'!I8</f>
        <v>WF7/8</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61" t="s">
        <v>3</v>
      </c>
      <c r="B9" s="161"/>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61" t="s">
        <v>4</v>
      </c>
      <c r="B10" s="161"/>
      <c r="C10" s="60">
        <f>'Field data and Waste 1'!C10</f>
        <v>7.1</v>
      </c>
      <c r="D10" s="60">
        <f>'Field data and Waste 1'!D10</f>
        <v>7.2</v>
      </c>
      <c r="E10" s="60">
        <f>'Field data and Waste 1'!E10</f>
        <v>7.2</v>
      </c>
      <c r="F10" s="60">
        <f>'Field data and Waste 1'!F10</f>
        <v>7.2</v>
      </c>
      <c r="G10" s="60">
        <f>'Field data and Waste 1'!G10</f>
        <v>7.2</v>
      </c>
      <c r="H10" s="60">
        <f>'Field data and Waste 1'!H10</f>
        <v>7.2</v>
      </c>
      <c r="I10" s="60">
        <f>'Field data and Waste 1'!I10</f>
        <v>7.2</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61" t="s">
        <v>5</v>
      </c>
      <c r="B11" s="161"/>
      <c r="C11" s="60">
        <f>'Field data and Waste 1'!C11</f>
        <v>1</v>
      </c>
      <c r="D11" s="60">
        <f>'Field data and Waste 1'!D11</f>
        <v>1</v>
      </c>
      <c r="E11" s="60">
        <f>'Field data and Waste 1'!E11</f>
        <v>1</v>
      </c>
      <c r="F11" s="60">
        <f>'Field data and Waste 1'!F11</f>
        <v>1</v>
      </c>
      <c r="G11" s="60">
        <f>'Field data and Waste 1'!G11</f>
        <v>1</v>
      </c>
      <c r="H11" s="60">
        <f>'Field data and Waste 1'!H11</f>
        <v>1</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61" t="s">
        <v>6</v>
      </c>
      <c r="B12" s="161"/>
      <c r="C12" s="60" t="str">
        <f>'Field data and Waste 1'!C12</f>
        <v>2-</v>
      </c>
      <c r="D12" s="60" t="str">
        <f>'Field data and Waste 1'!D12</f>
        <v>2-</v>
      </c>
      <c r="E12" s="60" t="str">
        <f>'Field data and Waste 1'!E12</f>
        <v>2-</v>
      </c>
      <c r="F12" s="60" t="str">
        <f>'Field data and Waste 1'!F12</f>
        <v>2-</v>
      </c>
      <c r="G12" s="60" t="str">
        <f>'Field data and Waste 1'!G12</f>
        <v>2-</v>
      </c>
      <c r="H12" s="60" t="str">
        <f>'Field data and Waste 1'!H12</f>
        <v>2-</v>
      </c>
      <c r="I12" s="60" t="str">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61" t="s">
        <v>7</v>
      </c>
      <c r="B13" s="161"/>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70" t="s">
        <v>8</v>
      </c>
      <c r="B14" s="170"/>
      <c r="C14" s="102" t="str">
        <f>'Field data and Waste 1'!C14</f>
        <v>Maize- Silage (30% DM)</v>
      </c>
      <c r="D14" s="102" t="str">
        <f>'Field data and Waste 1'!D14</f>
        <v>Maize- Silage (30% DM)</v>
      </c>
      <c r="E14" s="102" t="str">
        <f>'Field data and Waste 1'!E14</f>
        <v>Winter wheat- grain &amp; straw</v>
      </c>
      <c r="F14" s="102" t="str">
        <f>'Field data and Waste 1'!F14</f>
        <v>Winter wheat- grain &amp; straw</v>
      </c>
      <c r="G14" s="102" t="str">
        <f>'Field data and Waste 1'!G14</f>
        <v>Maize- Silage (30% DM)</v>
      </c>
      <c r="H14" s="102" t="str">
        <f>'Field data and Waste 1'!H14</f>
        <v>Maize- Silage (30% DM)</v>
      </c>
      <c r="I14" s="102" t="str">
        <f>'Field data and Waste 1'!I14</f>
        <v>Winter wheat- grain &amp; straw</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69" t="s">
        <v>9</v>
      </c>
      <c r="B15" s="169"/>
      <c r="C15" s="60">
        <f>'Field data and Waste 1'!C15</f>
        <v>40</v>
      </c>
      <c r="D15" s="60">
        <f>'Field data and Waste 1'!D15</f>
        <v>40</v>
      </c>
      <c r="E15" s="60">
        <f>'Field data and Waste 1'!E15</f>
        <v>10</v>
      </c>
      <c r="F15" s="60">
        <f>'Field data and Waste 1'!F15</f>
        <v>10</v>
      </c>
      <c r="G15" s="60">
        <f>'Field data and Waste 1'!G15</f>
        <v>40</v>
      </c>
      <c r="H15" s="60">
        <f>'Field data and Waste 1'!H15</f>
        <v>40</v>
      </c>
      <c r="I15" s="60">
        <f>'Field data and Waste 1'!I15</f>
        <v>10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71" t="s">
        <v>44</v>
      </c>
      <c r="B16" s="17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67" t="s">
        <v>69</v>
      </c>
      <c r="B17" s="168"/>
      <c r="C17" s="28">
        <f>(VLOOKUP(C$14,$AI2:$AK26,2,FALSE))*C$15</f>
        <v>56</v>
      </c>
      <c r="D17" s="28">
        <f t="shared" ref="D17:V17" si="0">(VLOOKUP(D$14,$AI2:$AK26,2,FALSE))*D$15</f>
        <v>56</v>
      </c>
      <c r="E17" s="28">
        <f t="shared" si="0"/>
        <v>70</v>
      </c>
      <c r="F17" s="28">
        <f t="shared" si="0"/>
        <v>70</v>
      </c>
      <c r="G17" s="28">
        <f t="shared" si="0"/>
        <v>56</v>
      </c>
      <c r="H17" s="28">
        <f t="shared" si="0"/>
        <v>56</v>
      </c>
      <c r="I17" s="28">
        <f t="shared" si="0"/>
        <v>70</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65" t="s">
        <v>23</v>
      </c>
      <c r="B18" s="166"/>
      <c r="C18" s="16">
        <f>$D31</f>
        <v>14.719674999999999</v>
      </c>
      <c r="D18" s="16">
        <f>$D32</f>
        <v>14.719674999999999</v>
      </c>
      <c r="E18" s="16">
        <f>$D33</f>
        <v>14.719674999999999</v>
      </c>
      <c r="F18" s="16">
        <f>$D34</f>
        <v>14.719674999999999</v>
      </c>
      <c r="G18" s="16">
        <f>$D35</f>
        <v>14.719674999999999</v>
      </c>
      <c r="H18" s="16">
        <f>$D36</f>
        <v>14.719674999999999</v>
      </c>
      <c r="I18" s="16">
        <f>$D37</f>
        <v>14.719674999999999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65" t="s">
        <v>90</v>
      </c>
      <c r="B19" s="166"/>
      <c r="C19" s="16">
        <f>C18-C17</f>
        <v>-41.280325000000005</v>
      </c>
      <c r="D19" s="16">
        <f t="shared" ref="D19:V19" si="1">D18-D17</f>
        <v>-41.280325000000005</v>
      </c>
      <c r="E19" s="16">
        <f t="shared" si="1"/>
        <v>-55.280325000000005</v>
      </c>
      <c r="F19" s="16">
        <f t="shared" si="1"/>
        <v>-55.280325000000005</v>
      </c>
      <c r="G19" s="16">
        <f t="shared" si="1"/>
        <v>-41.280325000000005</v>
      </c>
      <c r="H19" s="16">
        <f t="shared" si="1"/>
        <v>-41.280325000000005</v>
      </c>
      <c r="I19" s="16">
        <f t="shared" si="1"/>
        <v>-55.280325000000005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63" t="s">
        <v>91</v>
      </c>
      <c r="B20" s="16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67" t="s">
        <v>88</v>
      </c>
      <c r="B21" s="168"/>
      <c r="C21" s="28">
        <f>(VLOOKUP(C$14,$AI2:$AK26,3,FALSE))*C$15</f>
        <v>176</v>
      </c>
      <c r="D21" s="28">
        <f t="shared" ref="D21:V21" si="2">(VLOOKUP(D$14,$AI2:$AK26,3,FALSE))*D$15</f>
        <v>176</v>
      </c>
      <c r="E21" s="28">
        <f t="shared" si="2"/>
        <v>105</v>
      </c>
      <c r="F21" s="28">
        <f t="shared" si="2"/>
        <v>105</v>
      </c>
      <c r="G21" s="28">
        <f t="shared" si="2"/>
        <v>176</v>
      </c>
      <c r="H21" s="28">
        <f t="shared" si="2"/>
        <v>176</v>
      </c>
      <c r="I21" s="28">
        <f t="shared" si="2"/>
        <v>105</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65" t="s">
        <v>89</v>
      </c>
      <c r="B22" s="166"/>
      <c r="C22" s="16">
        <f>$E31</f>
        <v>34.342500000000001</v>
      </c>
      <c r="D22" s="16">
        <f>$E32</f>
        <v>34.342500000000001</v>
      </c>
      <c r="E22" s="16">
        <f>$E33</f>
        <v>34.342500000000001</v>
      </c>
      <c r="F22" s="16">
        <f>$E34</f>
        <v>34.342500000000001</v>
      </c>
      <c r="G22" s="16">
        <f>$E35</f>
        <v>34.342500000000001</v>
      </c>
      <c r="H22" s="16">
        <f>$E36</f>
        <v>34.342500000000001</v>
      </c>
      <c r="I22" s="16">
        <f>$E37</f>
        <v>34.342500000000001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65" t="s">
        <v>92</v>
      </c>
      <c r="B23" s="166"/>
      <c r="C23" s="16">
        <f>C22-C21</f>
        <v>-141.6575</v>
      </c>
      <c r="D23" s="16">
        <f t="shared" ref="D23:V23" si="3">D22-D21</f>
        <v>-141.6575</v>
      </c>
      <c r="E23" s="16">
        <f t="shared" si="3"/>
        <v>-70.657499999999999</v>
      </c>
      <c r="F23" s="16">
        <f t="shared" si="3"/>
        <v>-70.657499999999999</v>
      </c>
      <c r="G23" s="16">
        <f t="shared" si="3"/>
        <v>-141.6575</v>
      </c>
      <c r="H23" s="16">
        <f t="shared" si="3"/>
        <v>-141.6575</v>
      </c>
      <c r="I23" s="16">
        <f t="shared" si="3"/>
        <v>-70.657499999999999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63" t="s">
        <v>93</v>
      </c>
      <c r="B24" s="16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52" t="s">
        <v>56</v>
      </c>
      <c r="D27" s="152" t="s">
        <v>54</v>
      </c>
      <c r="E27" s="152" t="s">
        <v>54</v>
      </c>
      <c r="F27" s="152" t="s">
        <v>54</v>
      </c>
      <c r="G27" s="152" t="s">
        <v>54</v>
      </c>
      <c r="H27" s="152" t="s">
        <v>54</v>
      </c>
      <c r="I27" s="152" t="s">
        <v>54</v>
      </c>
      <c r="J27" s="152" t="s">
        <v>54</v>
      </c>
      <c r="K27" s="152" t="s">
        <v>54</v>
      </c>
      <c r="L27" s="152" t="s">
        <v>54</v>
      </c>
      <c r="M27" s="152" t="s">
        <v>54</v>
      </c>
      <c r="N27" s="152" t="s">
        <v>54</v>
      </c>
      <c r="O27" s="152" t="s">
        <v>54</v>
      </c>
      <c r="P27" s="152" t="s">
        <v>54</v>
      </c>
      <c r="Q27" s="152" t="s">
        <v>54</v>
      </c>
      <c r="R27" s="107"/>
      <c r="S27" s="107"/>
      <c r="T27" s="107"/>
      <c r="U27" s="107"/>
    </row>
    <row r="28" spans="1:40" s="57" customFormat="1" x14ac:dyDescent="0.35">
      <c r="A28" s="108"/>
      <c r="B28" s="24">
        <v>0.77</v>
      </c>
      <c r="C28" s="150">
        <v>0.01</v>
      </c>
      <c r="D28" s="150">
        <v>25.7</v>
      </c>
      <c r="E28" s="150">
        <v>114</v>
      </c>
      <c r="F28" s="150">
        <v>11.6</v>
      </c>
      <c r="G28" s="150">
        <v>0.2</v>
      </c>
      <c r="H28" s="150">
        <v>0.73</v>
      </c>
      <c r="I28" s="150">
        <v>0.5</v>
      </c>
      <c r="J28" s="150">
        <v>0.01</v>
      </c>
      <c r="K28" s="151">
        <v>0.05</v>
      </c>
      <c r="L28" s="150">
        <v>0.2</v>
      </c>
      <c r="M28" s="150">
        <v>0.22</v>
      </c>
      <c r="N28" s="150">
        <v>3.13</v>
      </c>
      <c r="O28" s="150">
        <v>20</v>
      </c>
      <c r="P28" s="150">
        <v>15</v>
      </c>
      <c r="Q28" s="150">
        <v>28.3</v>
      </c>
      <c r="R28" s="15"/>
      <c r="S28" s="15"/>
      <c r="T28" s="15"/>
      <c r="U28" s="15"/>
    </row>
    <row r="29" spans="1:40" s="7" customFormat="1" ht="28" x14ac:dyDescent="0.35">
      <c r="A29" s="17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7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SID2</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14.719674999999999</v>
      </c>
      <c r="E31" s="77">
        <f>(IF(E$27="%w/w SAR",((E$28*10)*$B31),IF(E$27="%w/w DM",(((E$28*10)*($B$28/100))*$B31),IF(E$27="kg/t SAR",(E$28*$B31),IF(E$27="kg/t DM",((E$28*($B$28/100))*$B31),IF(E$27="mg/kg SAR",((E$28*0.001)*$B31),IF(E$27="mg/kg DM",(((E$28*0.001)*($B$28/100))*$B31),"0")))))))*1.205</f>
        <v>34.342500000000001</v>
      </c>
      <c r="F31" s="77">
        <f>(IF(F$27="%w/w SAR",((F$28*10)*$B31),IF(F$27="%w/w DM",(((F$28*10)*($B$28/100))*$B31),IF(F$27="kg/t SAR",(F$28*$B31),IF(F$27="kg/t DM",((F$28*($B$28/100))*$B31),IF(F$27="mg/kg SAR",((F$28*0.001)*$B31),IF(F$27="mg/kg DM",(((F$28*0.001)*($B$28/100))*$B31),"0")))))))*1.658</f>
        <v>4.8081999999999994</v>
      </c>
      <c r="G31" s="77">
        <f t="shared" ref="G31:P46" si="5">IF(G$27="%w/w SAR",((G$28*10)*$B31),IF(G$27="%w/w DM",(((G$28*10)*($B$28/100))*$B31),IF(G$27="kg/t SAR",(G$28*$B31),IF(G$27="kg/t DM",((G$28*($B$28/100))*$B31),IF(G$27="mg/kg SAR",((G$28*0.001)*$B31),IF(G$27="mg/kg DM",(((G$28*0.001)*($B$28/100))*$B31),0))))))</f>
        <v>0.05</v>
      </c>
      <c r="H31" s="77">
        <f t="shared" si="5"/>
        <v>0.1825</v>
      </c>
      <c r="I31" s="77">
        <f t="shared" si="5"/>
        <v>0.125</v>
      </c>
      <c r="J31" s="77">
        <f t="shared" si="5"/>
        <v>2.5000000000000001E-3</v>
      </c>
      <c r="K31" s="77">
        <f t="shared" si="5"/>
        <v>1.2500000000000001E-2</v>
      </c>
      <c r="L31" s="77">
        <f t="shared" si="5"/>
        <v>0.05</v>
      </c>
      <c r="M31" s="77">
        <f t="shared" si="5"/>
        <v>5.5E-2</v>
      </c>
      <c r="N31" s="77">
        <f t="shared" si="5"/>
        <v>0.78249999999999997</v>
      </c>
      <c r="O31" s="77">
        <f t="shared" si="5"/>
        <v>5</v>
      </c>
      <c r="P31" s="77">
        <f t="shared" si="5"/>
        <v>3.75</v>
      </c>
      <c r="Q31" s="77">
        <f>(IF(Q$27="%w/w SAR",((Q$28*10)*$B31),IF(Q$27="%w/w DM",(((Q$28*10)*($B$28/100))*$B31),IF(Q$27="kg/t SAR",(Q$28*$B31),IF(Q$27="kg/t DM",((Q$28*($B$28/100))*$B31),IF(Q$27="mg/kg SAR",((Q$28*0.001)*$B31),IF(Q$27="mg/kg DM",(((Q$28*0.001)*($B$28/100))*$B31),0)))))))*2.5</f>
        <v>17.6875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SID3</v>
      </c>
      <c r="B32" s="148">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14.719674999999999</v>
      </c>
      <c r="E32" s="77">
        <f t="shared" ref="E32:E50" si="8">(IF(E$27="%w/w SAR",((E$28*10)*$B32),IF(E$27="%w/w DM",(((E$28*10)*($B$28/100))*$B32),IF(E$27="kg/t SAR",(E$28*$B32),IF(E$27="kg/t DM",((E$28*($B$28/100))*$B32),IF(E$27="mg/kg SAR",((E$28*0.001)*$B32),IF(E$27="mg/kg DM",(((E$28*0.001)*($B$28/100))*$B32),"0")))))))*1.205</f>
        <v>34.342500000000001</v>
      </c>
      <c r="F32" s="77">
        <f t="shared" ref="F32:F50" si="9">(IF(F$27="%w/w SAR",((F$28*10)*$B32),IF(F$27="%w/w DM",(((F$28*10)*($B$28/100))*$B32),IF(F$27="kg/t SAR",(F$28*$B32),IF(F$27="kg/t DM",((F$28*($B$28/100))*$B32),IF(F$27="mg/kg SAR",((F$28*0.001)*$B32),IF(F$27="mg/kg DM",(((F$28*0.001)*($B$28/100))*$B32),"0")))))))*1.658</f>
        <v>4.8081999999999994</v>
      </c>
      <c r="G32" s="77">
        <f t="shared" si="5"/>
        <v>0.05</v>
      </c>
      <c r="H32" s="77">
        <f t="shared" si="5"/>
        <v>0.1825</v>
      </c>
      <c r="I32" s="77">
        <f t="shared" si="5"/>
        <v>0.125</v>
      </c>
      <c r="J32" s="77">
        <f t="shared" si="5"/>
        <v>2.5000000000000001E-3</v>
      </c>
      <c r="K32" s="77">
        <f t="shared" si="5"/>
        <v>1.2500000000000001E-2</v>
      </c>
      <c r="L32" s="77">
        <f t="shared" si="5"/>
        <v>0.05</v>
      </c>
      <c r="M32" s="77">
        <f t="shared" si="5"/>
        <v>5.5E-2</v>
      </c>
      <c r="N32" s="77">
        <f t="shared" si="5"/>
        <v>0.78249999999999997</v>
      </c>
      <c r="O32" s="77">
        <f t="shared" si="5"/>
        <v>5</v>
      </c>
      <c r="P32" s="77">
        <f t="shared" si="5"/>
        <v>3.75</v>
      </c>
      <c r="Q32" s="77">
        <f t="shared" ref="Q32:Q50" si="10">(IF(Q$27="%w/w SAR",((Q$28*10)*$B32),IF(Q$27="%w/w DM",(((Q$28*10)*($B$28/100))*$B32),IF(Q$27="kg/t SAR",(Q$28*$B32),IF(Q$27="kg/t DM",((Q$28*($B$28/100))*$B32),IF(Q$27="mg/kg SAR",((Q$28*0.001)*$B32),IF(Q$27="mg/kg DM",(((Q$28*0.001)*($B$28/100))*$B32),0)))))))*2.5</f>
        <v>17.6875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WF11</v>
      </c>
      <c r="B33" s="148">
        <v>250</v>
      </c>
      <c r="C33" s="77">
        <f t="shared" si="6"/>
        <v>25</v>
      </c>
      <c r="D33" s="77">
        <f t="shared" si="7"/>
        <v>14.719674999999999</v>
      </c>
      <c r="E33" s="77">
        <f t="shared" si="8"/>
        <v>34.342500000000001</v>
      </c>
      <c r="F33" s="77">
        <f t="shared" si="9"/>
        <v>4.8081999999999994</v>
      </c>
      <c r="G33" s="77">
        <f t="shared" si="5"/>
        <v>0.05</v>
      </c>
      <c r="H33" s="77">
        <f t="shared" si="5"/>
        <v>0.1825</v>
      </c>
      <c r="I33" s="77">
        <f t="shared" si="5"/>
        <v>0.125</v>
      </c>
      <c r="J33" s="77">
        <f t="shared" si="5"/>
        <v>2.5000000000000001E-3</v>
      </c>
      <c r="K33" s="77">
        <f t="shared" si="5"/>
        <v>1.2500000000000001E-2</v>
      </c>
      <c r="L33" s="77">
        <f t="shared" si="5"/>
        <v>0.05</v>
      </c>
      <c r="M33" s="77">
        <f t="shared" si="5"/>
        <v>5.5E-2</v>
      </c>
      <c r="N33" s="77">
        <f t="shared" si="5"/>
        <v>0.78249999999999997</v>
      </c>
      <c r="O33" s="77">
        <f t="shared" si="5"/>
        <v>5</v>
      </c>
      <c r="P33" s="77">
        <f t="shared" si="5"/>
        <v>3.75</v>
      </c>
      <c r="Q33" s="77">
        <f t="shared" si="10"/>
        <v>17.6875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WF12</v>
      </c>
      <c r="B34" s="148">
        <v>250</v>
      </c>
      <c r="C34" s="77">
        <f t="shared" si="6"/>
        <v>25</v>
      </c>
      <c r="D34" s="77">
        <f t="shared" si="7"/>
        <v>14.719674999999999</v>
      </c>
      <c r="E34" s="77">
        <f t="shared" si="8"/>
        <v>34.342500000000001</v>
      </c>
      <c r="F34" s="77">
        <f t="shared" si="9"/>
        <v>4.8081999999999994</v>
      </c>
      <c r="G34" s="77">
        <f t="shared" si="5"/>
        <v>0.05</v>
      </c>
      <c r="H34" s="77">
        <f t="shared" si="5"/>
        <v>0.1825</v>
      </c>
      <c r="I34" s="77">
        <f t="shared" si="5"/>
        <v>0.125</v>
      </c>
      <c r="J34" s="77">
        <f t="shared" si="5"/>
        <v>2.5000000000000001E-3</v>
      </c>
      <c r="K34" s="77">
        <f t="shared" si="5"/>
        <v>1.2500000000000001E-2</v>
      </c>
      <c r="L34" s="77">
        <f t="shared" si="5"/>
        <v>0.05</v>
      </c>
      <c r="M34" s="77">
        <f t="shared" si="5"/>
        <v>5.5E-2</v>
      </c>
      <c r="N34" s="77">
        <f t="shared" si="5"/>
        <v>0.78249999999999997</v>
      </c>
      <c r="O34" s="77">
        <f t="shared" si="5"/>
        <v>5</v>
      </c>
      <c r="P34" s="77">
        <f t="shared" si="5"/>
        <v>3.75</v>
      </c>
      <c r="Q34" s="77">
        <f t="shared" si="10"/>
        <v>17.6875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WF30</v>
      </c>
      <c r="B35" s="148">
        <v>250</v>
      </c>
      <c r="C35" s="77">
        <f t="shared" si="6"/>
        <v>25</v>
      </c>
      <c r="D35" s="77">
        <f t="shared" si="7"/>
        <v>14.719674999999999</v>
      </c>
      <c r="E35" s="77">
        <f t="shared" si="8"/>
        <v>34.342500000000001</v>
      </c>
      <c r="F35" s="77">
        <f t="shared" si="9"/>
        <v>4.8081999999999994</v>
      </c>
      <c r="G35" s="77">
        <f t="shared" si="5"/>
        <v>0.05</v>
      </c>
      <c r="H35" s="77">
        <f t="shared" si="5"/>
        <v>0.1825</v>
      </c>
      <c r="I35" s="77">
        <f t="shared" si="5"/>
        <v>0.125</v>
      </c>
      <c r="J35" s="77">
        <f t="shared" si="5"/>
        <v>2.5000000000000001E-3</v>
      </c>
      <c r="K35" s="77">
        <f t="shared" si="5"/>
        <v>1.2500000000000001E-2</v>
      </c>
      <c r="L35" s="77">
        <f t="shared" si="5"/>
        <v>0.05</v>
      </c>
      <c r="M35" s="77">
        <f t="shared" si="5"/>
        <v>5.5E-2</v>
      </c>
      <c r="N35" s="77">
        <f t="shared" si="5"/>
        <v>0.78249999999999997</v>
      </c>
      <c r="O35" s="77">
        <f t="shared" si="5"/>
        <v>5</v>
      </c>
      <c r="P35" s="77">
        <f t="shared" si="5"/>
        <v>3.75</v>
      </c>
      <c r="Q35" s="77">
        <f t="shared" si="10"/>
        <v>17.6875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WF31</v>
      </c>
      <c r="B36" s="148">
        <v>250</v>
      </c>
      <c r="C36" s="77">
        <f t="shared" si="6"/>
        <v>25</v>
      </c>
      <c r="D36" s="77">
        <f t="shared" si="7"/>
        <v>14.719674999999999</v>
      </c>
      <c r="E36" s="77">
        <f t="shared" si="8"/>
        <v>34.342500000000001</v>
      </c>
      <c r="F36" s="77">
        <f t="shared" si="9"/>
        <v>4.8081999999999994</v>
      </c>
      <c r="G36" s="77">
        <f t="shared" si="5"/>
        <v>0.05</v>
      </c>
      <c r="H36" s="77">
        <f t="shared" si="5"/>
        <v>0.1825</v>
      </c>
      <c r="I36" s="77">
        <f t="shared" si="5"/>
        <v>0.125</v>
      </c>
      <c r="J36" s="77">
        <f t="shared" si="5"/>
        <v>2.5000000000000001E-3</v>
      </c>
      <c r="K36" s="77">
        <f t="shared" si="5"/>
        <v>1.2500000000000001E-2</v>
      </c>
      <c r="L36" s="77">
        <f t="shared" si="5"/>
        <v>0.05</v>
      </c>
      <c r="M36" s="77">
        <f t="shared" si="5"/>
        <v>5.5E-2</v>
      </c>
      <c r="N36" s="77">
        <f t="shared" si="5"/>
        <v>0.78249999999999997</v>
      </c>
      <c r="O36" s="77">
        <f t="shared" si="5"/>
        <v>5</v>
      </c>
      <c r="P36" s="77">
        <f t="shared" si="5"/>
        <v>3.75</v>
      </c>
      <c r="Q36" s="77">
        <f t="shared" si="10"/>
        <v>17.6875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WF7/8</v>
      </c>
      <c r="B37" s="148">
        <v>250</v>
      </c>
      <c r="C37" s="77">
        <f t="shared" si="6"/>
        <v>25</v>
      </c>
      <c r="D37" s="77">
        <f t="shared" si="7"/>
        <v>14.719674999999999</v>
      </c>
      <c r="E37" s="77">
        <f t="shared" si="8"/>
        <v>34.342500000000001</v>
      </c>
      <c r="F37" s="77">
        <f t="shared" si="9"/>
        <v>4.8081999999999994</v>
      </c>
      <c r="G37" s="77">
        <f t="shared" si="5"/>
        <v>0.05</v>
      </c>
      <c r="H37" s="77">
        <f t="shared" si="5"/>
        <v>0.1825</v>
      </c>
      <c r="I37" s="77">
        <f t="shared" si="5"/>
        <v>0.125</v>
      </c>
      <c r="J37" s="77">
        <f t="shared" si="5"/>
        <v>2.5000000000000001E-3</v>
      </c>
      <c r="K37" s="77">
        <f t="shared" si="5"/>
        <v>1.2500000000000001E-2</v>
      </c>
      <c r="L37" s="77">
        <f t="shared" si="5"/>
        <v>0.05</v>
      </c>
      <c r="M37" s="77">
        <f t="shared" si="5"/>
        <v>5.5E-2</v>
      </c>
      <c r="N37" s="77">
        <f t="shared" si="5"/>
        <v>0.78249999999999997</v>
      </c>
      <c r="O37" s="77">
        <f t="shared" si="5"/>
        <v>5</v>
      </c>
      <c r="P37" s="77">
        <f t="shared" si="5"/>
        <v>3.75</v>
      </c>
      <c r="Q37" s="77">
        <f t="shared" si="10"/>
        <v>17.6875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SID2</v>
      </c>
      <c r="C57" s="8" t="str">
        <f t="shared" ref="C57:U57" si="13">D8</f>
        <v>SID3</v>
      </c>
      <c r="D57" s="8" t="str">
        <f t="shared" si="13"/>
        <v>WF11</v>
      </c>
      <c r="E57" s="8" t="str">
        <f t="shared" si="13"/>
        <v>WF12</v>
      </c>
      <c r="F57" s="8" t="str">
        <f t="shared" si="13"/>
        <v>WF30</v>
      </c>
      <c r="G57" s="8" t="str">
        <f t="shared" si="13"/>
        <v>WF31</v>
      </c>
      <c r="H57" s="8" t="str">
        <f t="shared" si="13"/>
        <v>WF7/8</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Arable</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f>VLOOKUP(I$14,Table2456[],5,FALSE)</f>
        <v>6.7</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7.1</v>
      </c>
      <c r="C60" s="76">
        <f t="shared" ref="C60:U60" si="14">D10</f>
        <v>7.2</v>
      </c>
      <c r="D60" s="76">
        <f t="shared" si="14"/>
        <v>7.2</v>
      </c>
      <c r="E60" s="76">
        <f t="shared" si="14"/>
        <v>7.2</v>
      </c>
      <c r="F60" s="76">
        <f t="shared" si="14"/>
        <v>7.2</v>
      </c>
      <c r="G60" s="76">
        <f t="shared" si="14"/>
        <v>7.2</v>
      </c>
      <c r="H60" s="76">
        <f t="shared" si="14"/>
        <v>7.2</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-3.1999999999999957</v>
      </c>
      <c r="C64" s="77">
        <f t="shared" ref="C64:U64" si="17">(C59-C60)*C61</f>
        <v>-4</v>
      </c>
      <c r="D64" s="77">
        <f t="shared" si="17"/>
        <v>-4</v>
      </c>
      <c r="E64" s="77">
        <f t="shared" si="17"/>
        <v>-4</v>
      </c>
      <c r="F64" s="77">
        <f t="shared" si="17"/>
        <v>-4</v>
      </c>
      <c r="G64" s="77">
        <f t="shared" si="17"/>
        <v>-4</v>
      </c>
      <c r="H64" s="77">
        <f t="shared" si="17"/>
        <v>-4</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3.1999999999999957</v>
      </c>
      <c r="C65" s="77">
        <f t="shared" ref="C65:U65" si="18">C63-C64</f>
        <v>4</v>
      </c>
      <c r="D65" s="77">
        <f t="shared" si="18"/>
        <v>4</v>
      </c>
      <c r="E65" s="77">
        <f t="shared" si="18"/>
        <v>4</v>
      </c>
      <c r="F65" s="77">
        <f t="shared" si="18"/>
        <v>4</v>
      </c>
      <c r="G65" s="77">
        <f t="shared" si="18"/>
        <v>4</v>
      </c>
      <c r="H65" s="77">
        <f t="shared" si="18"/>
        <v>4</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78"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78"/>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250</v>
      </c>
      <c r="C3" s="33">
        <f>'Field data and Waste 1'!C31</f>
        <v>50</v>
      </c>
      <c r="D3" s="33">
        <f>'Field data and Waste 1'!D31</f>
        <v>29.210250000000002</v>
      </c>
      <c r="E3" s="33">
        <f>'Field data and Waste 1'!E31</f>
        <v>7.0492500000000007</v>
      </c>
      <c r="F3" s="33">
        <f>'Field data and Waste 1'!F31</f>
        <v>5.7201000000000004</v>
      </c>
      <c r="G3" s="33">
        <f>'Field data and Waste 1'!G31</f>
        <v>0.38250000000000001</v>
      </c>
      <c r="H3" s="33">
        <f>'Field data and Waste 1'!H31</f>
        <v>0.48250000000000004</v>
      </c>
      <c r="I3" s="33">
        <f>'Field data and Waste 1'!I31</f>
        <v>0.55750000000000011</v>
      </c>
      <c r="J3" s="33">
        <f>'Field data and Waste 1'!J31</f>
        <v>2.5000000000000001E-3</v>
      </c>
      <c r="K3" s="33">
        <f>'Field data and Waste 1'!K31</f>
        <v>1.2500000000000001E-2</v>
      </c>
      <c r="L3" s="33">
        <f>'Field data and Waste 1'!L31</f>
        <v>0.54</v>
      </c>
      <c r="M3" s="33">
        <f>'Field data and Waste 1'!M31</f>
        <v>0.54</v>
      </c>
      <c r="N3" s="33">
        <f>'Field data and Waste 1'!N31</f>
        <v>5.5250000000000004</v>
      </c>
      <c r="O3" s="33">
        <f>'Field data and Waste 1'!O31</f>
        <v>9.375</v>
      </c>
      <c r="P3" s="33">
        <f>'Field data and Waste 1'!P31</f>
        <v>13.4</v>
      </c>
      <c r="Q3" s="33">
        <f>'Field data and Waste 1'!Q31</f>
        <v>60.9375</v>
      </c>
      <c r="R3" s="33">
        <f>'Field data and Waste 1'!R31</f>
        <v>0</v>
      </c>
      <c r="S3" s="33">
        <f>'Field data and Waste 1'!S31</f>
        <v>0</v>
      </c>
      <c r="T3" s="33">
        <f>'Field data and Waste 1'!T31</f>
        <v>0</v>
      </c>
      <c r="U3" s="33">
        <f>'Field data and Waste 1'!U31</f>
        <v>0</v>
      </c>
    </row>
    <row r="4" spans="1:21" x14ac:dyDescent="0.25">
      <c r="A4" s="36">
        <v>2</v>
      </c>
      <c r="B4" s="33">
        <f>'Waste 2'!B31</f>
        <v>250</v>
      </c>
      <c r="C4" s="33">
        <f>'Waste 2'!C31</f>
        <v>50</v>
      </c>
      <c r="D4" s="33">
        <f>'Waste 2'!D31</f>
        <v>17.06795</v>
      </c>
      <c r="E4" s="33">
        <f>'Waste 2'!E31</f>
        <v>11.778875000000001</v>
      </c>
      <c r="F4" s="33">
        <f>'Waste 2'!F31</f>
        <v>4.76675</v>
      </c>
      <c r="G4" s="33">
        <f>'Waste 2'!G31</f>
        <v>0.29749999999999999</v>
      </c>
      <c r="H4" s="33">
        <f>'Waste 2'!H31</f>
        <v>0.44</v>
      </c>
      <c r="I4" s="33">
        <f>'Waste 2'!I31</f>
        <v>0.125</v>
      </c>
      <c r="J4" s="33">
        <f>'Waste 2'!J31</f>
        <v>2.5000000000000001E-3</v>
      </c>
      <c r="K4" s="33">
        <f>'Waste 2'!K31</f>
        <v>1.2500000000000001E-2</v>
      </c>
      <c r="L4" s="33">
        <f>'Waste 2'!L31</f>
        <v>0.3</v>
      </c>
      <c r="M4" s="33">
        <f>'Waste 2'!M31</f>
        <v>0.67249999999999999</v>
      </c>
      <c r="N4" s="33">
        <f>'Waste 2'!N31</f>
        <v>2.2450000000000001</v>
      </c>
      <c r="O4" s="33">
        <f>'Waste 2'!O31</f>
        <v>22.024999999999999</v>
      </c>
      <c r="P4" s="33">
        <f>'Waste 2'!P31</f>
        <v>30.25</v>
      </c>
      <c r="Q4" s="33">
        <f>'Waste 2'!Q31</f>
        <v>63.125</v>
      </c>
      <c r="R4" s="33">
        <f>'Waste 2'!R31</f>
        <v>0</v>
      </c>
      <c r="S4" s="33">
        <f>'Waste 2'!S31</f>
        <v>0</v>
      </c>
      <c r="T4" s="33">
        <f>'Waste 2'!T31</f>
        <v>0</v>
      </c>
      <c r="U4" s="33">
        <f>'Waste 2'!U31</f>
        <v>0</v>
      </c>
    </row>
    <row r="5" spans="1:21" x14ac:dyDescent="0.25">
      <c r="A5" s="36">
        <v>3</v>
      </c>
      <c r="B5" s="33">
        <f>'Waste 3'!B31</f>
        <v>75</v>
      </c>
      <c r="C5" s="33">
        <f>'Waste 3'!C31</f>
        <v>82.5</v>
      </c>
      <c r="D5" s="33">
        <f>'Waste 3'!D31</f>
        <v>55.155825</v>
      </c>
      <c r="E5" s="33">
        <f>'Waste 3'!E31</f>
        <v>24.039750000000005</v>
      </c>
      <c r="F5" s="33">
        <f>'Waste 3'!F31</f>
        <v>8.0330099999999973</v>
      </c>
      <c r="G5" s="33">
        <f>'Waste 3'!G31</f>
        <v>0.72075</v>
      </c>
      <c r="H5" s="33">
        <f>'Waste 3'!H31</f>
        <v>1.2149999999999999</v>
      </c>
      <c r="I5" s="33">
        <f>'Waste 3'!I31</f>
        <v>0.21975000000000003</v>
      </c>
      <c r="J5" s="33">
        <f>'Waste 3'!J31</f>
        <v>2.2500000000000003E-3</v>
      </c>
      <c r="K5" s="33">
        <f>'Waste 3'!K31</f>
        <v>3.7500000000000003E-3</v>
      </c>
      <c r="L5" s="33">
        <f>'Waste 3'!L31</f>
        <v>0.10425</v>
      </c>
      <c r="M5" s="33">
        <f>'Waste 3'!M31</f>
        <v>0.10275000000000001</v>
      </c>
      <c r="N5" s="33">
        <f>'Waste 3'!N31</f>
        <v>8.1750000000000007</v>
      </c>
      <c r="O5" s="33">
        <f>'Waste 3'!O31</f>
        <v>16.5</v>
      </c>
      <c r="P5" s="33">
        <f>'Waste 3'!P31</f>
        <v>14.625</v>
      </c>
      <c r="Q5" s="33">
        <f>'Waste 3'!Q31</f>
        <v>59.0625</v>
      </c>
      <c r="R5" s="33">
        <f>'Waste 3'!R31</f>
        <v>0</v>
      </c>
      <c r="S5" s="33">
        <f>'Waste 3'!S31</f>
        <v>0</v>
      </c>
      <c r="T5" s="33">
        <f>'Waste 3'!T31</f>
        <v>0</v>
      </c>
      <c r="U5" s="33">
        <f>'Waste 3'!U31</f>
        <v>0</v>
      </c>
    </row>
    <row r="6" spans="1:21" x14ac:dyDescent="0.25">
      <c r="A6" s="36">
        <v>4</v>
      </c>
      <c r="B6" s="33">
        <f>'Waste 4'!B31</f>
        <v>250</v>
      </c>
      <c r="C6" s="33">
        <f>'Waste 4'!C31</f>
        <v>25</v>
      </c>
      <c r="D6" s="33">
        <f>'Waste 4'!D31</f>
        <v>12.142299999999999</v>
      </c>
      <c r="E6" s="33">
        <f>'Waste 4'!E31</f>
        <v>8.7965</v>
      </c>
      <c r="F6" s="33">
        <f>'Waste 4'!F31</f>
        <v>12.22775</v>
      </c>
      <c r="G6" s="33">
        <f>'Waste 4'!G31</f>
        <v>0.11749999999999999</v>
      </c>
      <c r="H6" s="33">
        <f>'Waste 4'!H31</f>
        <v>0.66500000000000004</v>
      </c>
      <c r="I6" s="33">
        <f>'Waste 4'!I31</f>
        <v>0.125</v>
      </c>
      <c r="J6" s="33">
        <f>'Waste 4'!J31</f>
        <v>2.5000000000000001E-3</v>
      </c>
      <c r="K6" s="33">
        <f>'Waste 4'!K31</f>
        <v>1.2500000000000001E-2</v>
      </c>
      <c r="L6" s="33">
        <f>'Waste 4'!L31</f>
        <v>0.05</v>
      </c>
      <c r="M6" s="33">
        <f>'Waste 4'!M31</f>
        <v>0.05</v>
      </c>
      <c r="N6" s="33">
        <f>'Waste 4'!N31</f>
        <v>13.15</v>
      </c>
      <c r="O6" s="33">
        <f>'Waste 4'!O31</f>
        <v>33.5</v>
      </c>
      <c r="P6" s="33">
        <f>'Waste 4'!P31</f>
        <v>107.5</v>
      </c>
      <c r="Q6" s="33">
        <f>'Waste 4'!Q31</f>
        <v>361.875</v>
      </c>
      <c r="R6" s="33">
        <f>'Waste 4'!R31</f>
        <v>0</v>
      </c>
      <c r="S6" s="33">
        <f>'Waste 4'!S31</f>
        <v>0</v>
      </c>
      <c r="T6" s="33">
        <f>'Waste 4'!T31</f>
        <v>0</v>
      </c>
      <c r="U6" s="33">
        <f>'Waste 4'!U31</f>
        <v>0</v>
      </c>
    </row>
    <row r="7" spans="1:21" x14ac:dyDescent="0.25">
      <c r="A7" s="36">
        <v>5</v>
      </c>
      <c r="B7" s="33">
        <f>'Waste 5'!B31</f>
        <v>250</v>
      </c>
      <c r="C7" s="33">
        <f>'Waste 5'!C31</f>
        <v>50</v>
      </c>
      <c r="D7" s="33">
        <f>'Waste 5'!D31</f>
        <v>40.951625000000007</v>
      </c>
      <c r="E7" s="33">
        <f>'Waste 5'!E31</f>
        <v>4.8802500000000002</v>
      </c>
      <c r="F7" s="33">
        <f>'Waste 5'!F31</f>
        <v>4.1449999999999996</v>
      </c>
      <c r="G7" s="33">
        <f>'Waste 5'!G31</f>
        <v>0.05</v>
      </c>
      <c r="H7" s="33">
        <f>'Waste 5'!H31</f>
        <v>0.31</v>
      </c>
      <c r="I7" s="33">
        <f>'Waste 5'!I31</f>
        <v>0.125</v>
      </c>
      <c r="J7" s="33">
        <f>'Waste 5'!J31</f>
        <v>2.5000000000000001E-3</v>
      </c>
      <c r="K7" s="33">
        <f>'Waste 5'!K31</f>
        <v>1.2500000000000001E-2</v>
      </c>
      <c r="L7" s="33">
        <f>'Waste 5'!L31</f>
        <v>0.05</v>
      </c>
      <c r="M7" s="33">
        <f>'Waste 5'!M31</f>
        <v>5.2500000000000005E-2</v>
      </c>
      <c r="N7" s="33">
        <f>'Waste 5'!N31</f>
        <v>296.75</v>
      </c>
      <c r="O7" s="33">
        <f>'Waste 5'!O31</f>
        <v>16.600000000000001</v>
      </c>
      <c r="P7" s="33">
        <f>'Waste 5'!P31</f>
        <v>44</v>
      </c>
      <c r="Q7" s="33">
        <f>'Waste 5'!Q31</f>
        <v>43.875</v>
      </c>
      <c r="R7" s="33">
        <f>'Waste 5'!R31</f>
        <v>0</v>
      </c>
      <c r="S7" s="33">
        <f>'Waste 5'!S31</f>
        <v>0</v>
      </c>
      <c r="T7" s="33">
        <f>'Waste 5'!T31</f>
        <v>0</v>
      </c>
      <c r="U7" s="33">
        <f>'Waste 5'!U31</f>
        <v>0</v>
      </c>
    </row>
    <row r="8" spans="1:21" x14ac:dyDescent="0.25">
      <c r="A8" s="36">
        <v>6</v>
      </c>
      <c r="B8" s="33">
        <f>'Waste 6'!B31</f>
        <v>250</v>
      </c>
      <c r="C8" s="33">
        <f>'Waste 6'!C31</f>
        <v>25</v>
      </c>
      <c r="D8" s="33">
        <f>'Waste 6'!D31</f>
        <v>19.301674999999999</v>
      </c>
      <c r="E8" s="33">
        <f>'Waste 6'!E31</f>
        <v>8.1940000000000008</v>
      </c>
      <c r="F8" s="33">
        <f>'Waste 6'!F31</f>
        <v>22.465900000000001</v>
      </c>
      <c r="G8" s="33">
        <f>'Waste 6'!G31</f>
        <v>0.16750000000000001</v>
      </c>
      <c r="H8" s="33">
        <f>'Waste 6'!H31</f>
        <v>0.82750000000000001</v>
      </c>
      <c r="I8" s="33">
        <f>'Waste 6'!I31</f>
        <v>0.17249999999999999</v>
      </c>
      <c r="J8" s="33">
        <f>'Waste 6'!J31</f>
        <v>2.5000000000000001E-3</v>
      </c>
      <c r="K8" s="33">
        <f>'Waste 6'!K31</f>
        <v>1.2500000000000001E-2</v>
      </c>
      <c r="L8" s="33">
        <f>'Waste 6'!L31</f>
        <v>0.11749999999999999</v>
      </c>
      <c r="M8" s="33">
        <f>'Waste 6'!M31</f>
        <v>0.17499999999999999</v>
      </c>
      <c r="N8" s="33">
        <f>'Waste 6'!N31</f>
        <v>668.5</v>
      </c>
      <c r="O8" s="33">
        <f>'Waste 6'!O31</f>
        <v>103.50000000000001</v>
      </c>
      <c r="P8" s="33">
        <f>'Waste 6'!P31</f>
        <v>3.75</v>
      </c>
      <c r="Q8" s="33">
        <f>'Waste 6'!Q31</f>
        <v>91.875</v>
      </c>
      <c r="R8" s="33">
        <f>'Waste 6'!R31</f>
        <v>0</v>
      </c>
      <c r="S8" s="33">
        <f>'Waste 6'!S31</f>
        <v>0</v>
      </c>
      <c r="T8" s="33">
        <f>'Waste 6'!T31</f>
        <v>0</v>
      </c>
      <c r="U8" s="33">
        <f>'Waste 6'!U31</f>
        <v>0</v>
      </c>
    </row>
    <row r="9" spans="1:21" x14ac:dyDescent="0.25">
      <c r="A9" s="36">
        <v>7</v>
      </c>
      <c r="B9" s="33">
        <f>'Waste 7'!B31</f>
        <v>250</v>
      </c>
      <c r="C9" s="33">
        <f>'Waste 7'!C31</f>
        <v>25</v>
      </c>
      <c r="D9" s="33">
        <f>'Waste 7'!D31</f>
        <v>2.86375</v>
      </c>
      <c r="E9" s="33">
        <f>'Waste 7'!E31</f>
        <v>3.0125000000000002</v>
      </c>
      <c r="F9" s="33">
        <f>'Waste 7'!F31</f>
        <v>4.1449999999999996</v>
      </c>
      <c r="G9" s="33">
        <f>'Waste 7'!G31</f>
        <v>0.05</v>
      </c>
      <c r="H9" s="33">
        <f>'Waste 7'!H31</f>
        <v>0.125</v>
      </c>
      <c r="I9" s="33">
        <f>'Waste 7'!I31</f>
        <v>0.125</v>
      </c>
      <c r="J9" s="33">
        <f>'Waste 7'!J31</f>
        <v>2.5000000000000001E-3</v>
      </c>
      <c r="K9" s="33">
        <f>'Waste 7'!K31</f>
        <v>1.2500000000000001E-2</v>
      </c>
      <c r="L9" s="33">
        <f>'Waste 7'!L31</f>
        <v>0.05</v>
      </c>
      <c r="M9" s="33">
        <f>'Waste 7'!M31</f>
        <v>0.05</v>
      </c>
      <c r="N9" s="33">
        <f>'Waste 7'!N31</f>
        <v>0.5</v>
      </c>
      <c r="O9" s="33">
        <f>'Waste 7'!O31</f>
        <v>5</v>
      </c>
      <c r="P9" s="33">
        <f>'Waste 7'!P31</f>
        <v>64.5</v>
      </c>
      <c r="Q9" s="33">
        <f>'Waste 7'!Q31</f>
        <v>13.625</v>
      </c>
      <c r="R9" s="33">
        <f>'Waste 7'!R31</f>
        <v>0</v>
      </c>
      <c r="S9" s="33">
        <f>'Waste 7'!S31</f>
        <v>0</v>
      </c>
      <c r="T9" s="33">
        <f>'Waste 7'!T31</f>
        <v>0</v>
      </c>
      <c r="U9" s="33">
        <f>'Waste 7'!U31</f>
        <v>0</v>
      </c>
    </row>
    <row r="10" spans="1:21" x14ac:dyDescent="0.25">
      <c r="A10" s="36">
        <v>8</v>
      </c>
      <c r="B10" s="33">
        <f>'Waste 8'!B31</f>
        <v>250</v>
      </c>
      <c r="C10" s="33">
        <f>'Waste 8'!C31</f>
        <v>25</v>
      </c>
      <c r="D10" s="33">
        <f>'Waste 8'!D31</f>
        <v>7.8466750000000003</v>
      </c>
      <c r="E10" s="33">
        <f>'Waste 8'!E31</f>
        <v>6.4467499999999998</v>
      </c>
      <c r="F10" s="33">
        <f>'Waste 8'!F31</f>
        <v>8.7044999999999995</v>
      </c>
      <c r="G10" s="33">
        <f>'Waste 8'!G31</f>
        <v>0.05</v>
      </c>
      <c r="H10" s="33">
        <f>'Waste 8'!H31</f>
        <v>0.125</v>
      </c>
      <c r="I10" s="33">
        <f>'Waste 8'!I31</f>
        <v>0.125</v>
      </c>
      <c r="J10" s="33">
        <f>'Waste 8'!J31</f>
        <v>2.5000000000000001E-3</v>
      </c>
      <c r="K10" s="33">
        <f>'Waste 8'!K31</f>
        <v>1.2500000000000001E-2</v>
      </c>
      <c r="L10" s="33">
        <f>'Waste 8'!L31</f>
        <v>0.05</v>
      </c>
      <c r="M10" s="33">
        <f>'Waste 8'!M31</f>
        <v>7.7499999999999999E-2</v>
      </c>
      <c r="N10" s="33">
        <f>'Waste 8'!N31</f>
        <v>2.5249999999999999</v>
      </c>
      <c r="O10" s="33">
        <f>'Waste 8'!O31</f>
        <v>5</v>
      </c>
      <c r="P10" s="33">
        <f>'Waste 8'!P31</f>
        <v>72.000000000000014</v>
      </c>
      <c r="Q10" s="33">
        <f>'Waste 8'!Q31</f>
        <v>16.1875</v>
      </c>
      <c r="R10" s="33">
        <f>'Waste 8'!R31</f>
        <v>0</v>
      </c>
      <c r="S10" s="33">
        <f>'Waste 8'!S31</f>
        <v>0</v>
      </c>
      <c r="T10" s="33">
        <f>'Waste 8'!T31</f>
        <v>0</v>
      </c>
      <c r="U10" s="33">
        <f>'Waste 8'!U31</f>
        <v>0</v>
      </c>
    </row>
    <row r="11" spans="1:21" x14ac:dyDescent="0.25">
      <c r="A11" s="36">
        <v>9</v>
      </c>
      <c r="B11" s="33">
        <f>'Waste 9'!B31</f>
        <v>175</v>
      </c>
      <c r="C11" s="33">
        <f>'Waste 9'!C31</f>
        <v>227.5</v>
      </c>
      <c r="D11" s="33">
        <f>'Waste 9'!D31</f>
        <v>38.809539999999991</v>
      </c>
      <c r="E11" s="33">
        <f>'Waste 9'!E31</f>
        <v>8.0975999999999999</v>
      </c>
      <c r="F11" s="33">
        <f>'Waste 9'!F31</f>
        <v>3.7719500000000004</v>
      </c>
      <c r="G11" s="33">
        <f>'Waste 9'!G31</f>
        <v>0.21525</v>
      </c>
      <c r="H11" s="33">
        <f>'Waste 9'!H31</f>
        <v>1.6344999999999998</v>
      </c>
      <c r="I11" s="33">
        <f>'Waste 9'!I31</f>
        <v>8.7500000000000008E-2</v>
      </c>
      <c r="J11" s="33">
        <f>'Waste 9'!J31</f>
        <v>1.75E-3</v>
      </c>
      <c r="K11" s="33">
        <f>'Waste 9'!K31</f>
        <v>8.7500000000000008E-3</v>
      </c>
      <c r="L11" s="33">
        <f>'Waste 9'!L31</f>
        <v>0.154</v>
      </c>
      <c r="M11" s="33">
        <f>'Waste 9'!M31</f>
        <v>0.19075</v>
      </c>
      <c r="N11" s="33">
        <f>'Waste 9'!N31</f>
        <v>2.9224999999999999</v>
      </c>
      <c r="O11" s="33">
        <f>'Waste 9'!O31</f>
        <v>9.3275000000000006</v>
      </c>
      <c r="P11" s="33">
        <f>'Waste 9'!P31</f>
        <v>9.9925000000000015</v>
      </c>
      <c r="Q11" s="33">
        <f>'Waste 9'!Q31</f>
        <v>38.368749999999999</v>
      </c>
      <c r="R11" s="33">
        <f>'Waste 9'!R31</f>
        <v>0</v>
      </c>
      <c r="S11" s="33">
        <f>'Waste 9'!S31</f>
        <v>0</v>
      </c>
      <c r="T11" s="33">
        <f>'Waste 9'!T31</f>
        <v>0</v>
      </c>
      <c r="U11" s="33">
        <f>'Waste 9'!U31</f>
        <v>0</v>
      </c>
    </row>
    <row r="12" spans="1:21" x14ac:dyDescent="0.25">
      <c r="A12" s="36">
        <v>10</v>
      </c>
      <c r="B12" s="33">
        <f>'Waste 10'!B31</f>
        <v>250</v>
      </c>
      <c r="C12" s="33">
        <f>'Waste 10'!C31</f>
        <v>25</v>
      </c>
      <c r="D12" s="33">
        <f>'Waste 10'!D31</f>
        <v>14.719674999999999</v>
      </c>
      <c r="E12" s="33">
        <f>'Waste 10'!E31</f>
        <v>34.342500000000001</v>
      </c>
      <c r="F12" s="33">
        <f>'Waste 10'!F31</f>
        <v>4.8081999999999994</v>
      </c>
      <c r="G12" s="33">
        <f>'Waste 10'!G31</f>
        <v>0.05</v>
      </c>
      <c r="H12" s="33">
        <f>'Waste 10'!H31</f>
        <v>0.1825</v>
      </c>
      <c r="I12" s="33">
        <f>'Waste 10'!I31</f>
        <v>0.125</v>
      </c>
      <c r="J12" s="33">
        <f>'Waste 10'!J31</f>
        <v>2.5000000000000001E-3</v>
      </c>
      <c r="K12" s="33">
        <f>'Waste 10'!K31</f>
        <v>1.2500000000000001E-2</v>
      </c>
      <c r="L12" s="33">
        <f>'Waste 10'!L31</f>
        <v>0.05</v>
      </c>
      <c r="M12" s="33">
        <f>'Waste 10'!M31</f>
        <v>5.5E-2</v>
      </c>
      <c r="N12" s="33">
        <f>'Waste 10'!N31</f>
        <v>0.78249999999999997</v>
      </c>
      <c r="O12" s="33">
        <f>'Waste 10'!O31</f>
        <v>5</v>
      </c>
      <c r="P12" s="33">
        <f>'Waste 10'!P31</f>
        <v>3.75</v>
      </c>
      <c r="Q12" s="33">
        <f>'Waste 10'!Q31</f>
        <v>17.6875</v>
      </c>
      <c r="R12" s="33">
        <f>'Waste 10'!R31</f>
        <v>0</v>
      </c>
      <c r="S12" s="33">
        <f>'Waste 10'!S31</f>
        <v>0</v>
      </c>
      <c r="T12" s="33">
        <f>'Waste 10'!T31</f>
        <v>0</v>
      </c>
      <c r="U12" s="33">
        <f>'Waste 10'!U31</f>
        <v>0</v>
      </c>
    </row>
    <row r="13" spans="1:21" s="82" customFormat="1" ht="15.5" x14ac:dyDescent="0.35">
      <c r="A13" s="80" t="s">
        <v>85</v>
      </c>
      <c r="B13" s="81">
        <f>SUM(B3:B12)</f>
        <v>2250</v>
      </c>
      <c r="C13" s="81">
        <f t="shared" ref="C13:U13" si="0">SUM(C3:C12)</f>
        <v>585</v>
      </c>
      <c r="D13" s="81">
        <f t="shared" si="0"/>
        <v>238.069265</v>
      </c>
      <c r="E13" s="81">
        <f t="shared" si="0"/>
        <v>116.63797500000001</v>
      </c>
      <c r="F13" s="81">
        <f t="shared" si="0"/>
        <v>78.788159999999991</v>
      </c>
      <c r="G13" s="81">
        <f t="shared" si="0"/>
        <v>2.101</v>
      </c>
      <c r="H13" s="81">
        <f t="shared" si="0"/>
        <v>6.0070000000000006</v>
      </c>
      <c r="I13" s="81">
        <f t="shared" si="0"/>
        <v>1.7872499999999998</v>
      </c>
      <c r="J13" s="81">
        <f t="shared" si="0"/>
        <v>2.4E-2</v>
      </c>
      <c r="K13" s="81">
        <f t="shared" si="0"/>
        <v>0.1125</v>
      </c>
      <c r="L13" s="81">
        <f t="shared" si="0"/>
        <v>1.4657500000000001</v>
      </c>
      <c r="M13" s="81">
        <f t="shared" si="0"/>
        <v>1.9659999999999997</v>
      </c>
      <c r="N13" s="81">
        <f t="shared" si="0"/>
        <v>1001.075</v>
      </c>
      <c r="O13" s="81">
        <f t="shared" si="0"/>
        <v>225.82749999999999</v>
      </c>
      <c r="P13" s="81">
        <f t="shared" si="0"/>
        <v>363.76749999999998</v>
      </c>
      <c r="Q13" s="81">
        <f t="shared" si="0"/>
        <v>766.61874999999998</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79"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79"/>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250</v>
      </c>
      <c r="D3" s="33">
        <f>'Field data and Waste 1'!C31</f>
        <v>50</v>
      </c>
      <c r="E3" s="33">
        <f>'Field data and Waste 1'!D31</f>
        <v>29.210250000000002</v>
      </c>
      <c r="F3" s="33">
        <f>'Field data and Waste 1'!E31</f>
        <v>7.0492500000000007</v>
      </c>
      <c r="G3" s="33">
        <f>'Field data and Waste 1'!F31</f>
        <v>5.7201000000000004</v>
      </c>
      <c r="H3" s="33">
        <f>'Field data and Waste 1'!G31</f>
        <v>0.38250000000000001</v>
      </c>
      <c r="I3" s="33">
        <f>'Field data and Waste 1'!H31</f>
        <v>0.48250000000000004</v>
      </c>
      <c r="J3" s="33">
        <f>'Field data and Waste 1'!I31</f>
        <v>0.55750000000000011</v>
      </c>
      <c r="K3" s="33">
        <f>'Field data and Waste 1'!J31</f>
        <v>2.5000000000000001E-3</v>
      </c>
      <c r="L3" s="33">
        <f>'Field data and Waste 1'!K31</f>
        <v>1.2500000000000001E-2</v>
      </c>
      <c r="M3" s="33">
        <f>'Field data and Waste 1'!L31</f>
        <v>0.54</v>
      </c>
      <c r="N3" s="33">
        <f>'Field data and Waste 1'!M31</f>
        <v>0.54</v>
      </c>
      <c r="O3" s="33">
        <f>'Field data and Waste 1'!N31</f>
        <v>5.5250000000000004</v>
      </c>
      <c r="P3" s="33">
        <f>'Field data and Waste 1'!O31</f>
        <v>9.375</v>
      </c>
      <c r="Q3" s="33">
        <f>'Field data and Waste 1'!P31</f>
        <v>13.4</v>
      </c>
      <c r="R3" s="33">
        <f>'Field data and Waste 1'!Q31</f>
        <v>60.9375</v>
      </c>
      <c r="S3" s="33">
        <f>'Field data and Waste 1'!R31</f>
        <v>0</v>
      </c>
      <c r="T3" s="33">
        <f>'Field data and Waste 1'!S31</f>
        <v>0</v>
      </c>
      <c r="U3" s="33">
        <f>'Field data and Waste 1'!T31</f>
        <v>0</v>
      </c>
      <c r="V3" s="33">
        <f>'Field data and Waste 1'!U31</f>
        <v>0</v>
      </c>
    </row>
    <row r="4" spans="1:22" x14ac:dyDescent="0.25">
      <c r="A4" s="36">
        <v>2</v>
      </c>
      <c r="B4" s="91"/>
      <c r="C4" s="33">
        <f>'Waste 2'!B31</f>
        <v>250</v>
      </c>
      <c r="D4" s="33">
        <f>'Waste 2'!C31</f>
        <v>50</v>
      </c>
      <c r="E4" s="33">
        <f>'Waste 2'!D31</f>
        <v>17.06795</v>
      </c>
      <c r="F4" s="33">
        <f>'Waste 2'!E31</f>
        <v>11.778875000000001</v>
      </c>
      <c r="G4" s="33">
        <f>'Waste 2'!F31</f>
        <v>4.76675</v>
      </c>
      <c r="H4" s="33">
        <f>'Waste 2'!G31</f>
        <v>0.29749999999999999</v>
      </c>
      <c r="I4" s="33">
        <f>'Waste 2'!H31</f>
        <v>0.44</v>
      </c>
      <c r="J4" s="33">
        <f>'Waste 2'!I31</f>
        <v>0.125</v>
      </c>
      <c r="K4" s="33">
        <f>'Waste 2'!J31</f>
        <v>2.5000000000000001E-3</v>
      </c>
      <c r="L4" s="33">
        <f>'Waste 2'!K31</f>
        <v>1.2500000000000001E-2</v>
      </c>
      <c r="M4" s="33">
        <f>'Waste 2'!L31</f>
        <v>0.3</v>
      </c>
      <c r="N4" s="33">
        <f>'Waste 2'!M31</f>
        <v>0.67249999999999999</v>
      </c>
      <c r="O4" s="33">
        <f>'Waste 2'!N31</f>
        <v>2.2450000000000001</v>
      </c>
      <c r="P4" s="33">
        <f>'Waste 2'!O31</f>
        <v>22.024999999999999</v>
      </c>
      <c r="Q4" s="33">
        <f>'Waste 2'!P31</f>
        <v>30.25</v>
      </c>
      <c r="R4" s="33">
        <f>'Waste 2'!Q31</f>
        <v>63.125</v>
      </c>
      <c r="S4" s="33">
        <f>'Waste 2'!R31</f>
        <v>0</v>
      </c>
      <c r="T4" s="33">
        <f>'Waste 2'!S31</f>
        <v>0</v>
      </c>
      <c r="U4" s="33">
        <f>'Waste 2'!T31</f>
        <v>0</v>
      </c>
      <c r="V4" s="33">
        <f>'Waste 2'!U31</f>
        <v>0</v>
      </c>
    </row>
    <row r="5" spans="1:22" x14ac:dyDescent="0.25">
      <c r="A5" s="36">
        <v>3</v>
      </c>
      <c r="B5" s="91"/>
      <c r="C5" s="33">
        <f>'Waste 3'!B31</f>
        <v>75</v>
      </c>
      <c r="D5" s="33">
        <f>'Waste 3'!C31</f>
        <v>82.5</v>
      </c>
      <c r="E5" s="33">
        <f>'Waste 3'!D31</f>
        <v>55.155825</v>
      </c>
      <c r="F5" s="33">
        <f>'Waste 3'!E31</f>
        <v>24.039750000000005</v>
      </c>
      <c r="G5" s="33">
        <f>'Waste 3'!F31</f>
        <v>8.0330099999999973</v>
      </c>
      <c r="H5" s="33">
        <f>'Waste 3'!G31</f>
        <v>0.72075</v>
      </c>
      <c r="I5" s="33">
        <f>'Waste 3'!H31</f>
        <v>1.2149999999999999</v>
      </c>
      <c r="J5" s="33">
        <f>'Waste 3'!I31</f>
        <v>0.21975000000000003</v>
      </c>
      <c r="K5" s="33">
        <f>'Waste 3'!J31</f>
        <v>2.2500000000000003E-3</v>
      </c>
      <c r="L5" s="33">
        <f>'Waste 3'!K31</f>
        <v>3.7500000000000003E-3</v>
      </c>
      <c r="M5" s="33">
        <f>'Waste 3'!L31</f>
        <v>0.10425</v>
      </c>
      <c r="N5" s="33">
        <f>'Waste 3'!M31</f>
        <v>0.10275000000000001</v>
      </c>
      <c r="O5" s="33">
        <f>'Waste 3'!N31</f>
        <v>8.1750000000000007</v>
      </c>
      <c r="P5" s="33">
        <f>'Waste 3'!O31</f>
        <v>16.5</v>
      </c>
      <c r="Q5" s="33">
        <f>'Waste 3'!P31</f>
        <v>14.625</v>
      </c>
      <c r="R5" s="33">
        <f>'Waste 3'!Q31</f>
        <v>59.0625</v>
      </c>
      <c r="S5" s="33">
        <f>'Waste 3'!R31</f>
        <v>0</v>
      </c>
      <c r="T5" s="33">
        <f>'Waste 3'!S31</f>
        <v>0</v>
      </c>
      <c r="U5" s="33">
        <f>'Waste 3'!T31</f>
        <v>0</v>
      </c>
      <c r="V5" s="33">
        <f>'Waste 3'!U31</f>
        <v>0</v>
      </c>
    </row>
    <row r="6" spans="1:22" x14ac:dyDescent="0.25">
      <c r="A6" s="36">
        <v>4</v>
      </c>
      <c r="B6" s="91"/>
      <c r="C6" s="33">
        <f>'Waste 4'!B31</f>
        <v>250</v>
      </c>
      <c r="D6" s="33">
        <f>'Waste 4'!C31</f>
        <v>25</v>
      </c>
      <c r="E6" s="33">
        <f>'Waste 4'!D31</f>
        <v>12.142299999999999</v>
      </c>
      <c r="F6" s="33">
        <f>'Waste 4'!E31</f>
        <v>8.7965</v>
      </c>
      <c r="G6" s="33">
        <f>'Waste 4'!F31</f>
        <v>12.22775</v>
      </c>
      <c r="H6" s="33">
        <f>'Waste 4'!G31</f>
        <v>0.11749999999999999</v>
      </c>
      <c r="I6" s="33">
        <f>'Waste 4'!H31</f>
        <v>0.66500000000000004</v>
      </c>
      <c r="J6" s="33">
        <f>'Waste 4'!I31</f>
        <v>0.125</v>
      </c>
      <c r="K6" s="33">
        <f>'Waste 4'!J31</f>
        <v>2.5000000000000001E-3</v>
      </c>
      <c r="L6" s="33">
        <f>'Waste 4'!K31</f>
        <v>1.2500000000000001E-2</v>
      </c>
      <c r="M6" s="33">
        <f>'Waste 4'!L31</f>
        <v>0.05</v>
      </c>
      <c r="N6" s="33">
        <f>'Waste 4'!M31</f>
        <v>0.05</v>
      </c>
      <c r="O6" s="33">
        <f>'Waste 4'!N31</f>
        <v>13.15</v>
      </c>
      <c r="P6" s="33">
        <f>'Waste 4'!O31</f>
        <v>33.5</v>
      </c>
      <c r="Q6" s="33">
        <f>'Waste 4'!P31</f>
        <v>107.5</v>
      </c>
      <c r="R6" s="33">
        <f>'Waste 4'!Q31</f>
        <v>361.875</v>
      </c>
      <c r="S6" s="33">
        <f>'Waste 4'!R31</f>
        <v>0</v>
      </c>
      <c r="T6" s="33">
        <f>'Waste 4'!S31</f>
        <v>0</v>
      </c>
      <c r="U6" s="33">
        <f>'Waste 4'!T31</f>
        <v>0</v>
      </c>
      <c r="V6" s="33">
        <f>'Waste 4'!U31</f>
        <v>0</v>
      </c>
    </row>
    <row r="7" spans="1:22" x14ac:dyDescent="0.25">
      <c r="A7" s="36">
        <v>5</v>
      </c>
      <c r="B7" s="91"/>
      <c r="C7" s="33">
        <f>'Waste 5'!B31</f>
        <v>250</v>
      </c>
      <c r="D7" s="33">
        <f>'Waste 5'!C31</f>
        <v>50</v>
      </c>
      <c r="E7" s="33">
        <f>'Waste 5'!D31</f>
        <v>40.951625000000007</v>
      </c>
      <c r="F7" s="33">
        <f>'Waste 5'!E31</f>
        <v>4.8802500000000002</v>
      </c>
      <c r="G7" s="33">
        <f>'Waste 5'!F31</f>
        <v>4.1449999999999996</v>
      </c>
      <c r="H7" s="33">
        <f>'Waste 5'!G31</f>
        <v>0.05</v>
      </c>
      <c r="I7" s="33">
        <f>'Waste 5'!H31</f>
        <v>0.31</v>
      </c>
      <c r="J7" s="33">
        <f>'Waste 5'!I31</f>
        <v>0.125</v>
      </c>
      <c r="K7" s="33">
        <f>'Waste 5'!J31</f>
        <v>2.5000000000000001E-3</v>
      </c>
      <c r="L7" s="33">
        <f>'Waste 5'!K31</f>
        <v>1.2500000000000001E-2</v>
      </c>
      <c r="M7" s="33">
        <f>'Waste 5'!L31</f>
        <v>0.05</v>
      </c>
      <c r="N7" s="33">
        <f>'Waste 5'!M31</f>
        <v>5.2500000000000005E-2</v>
      </c>
      <c r="O7" s="33">
        <f>'Waste 5'!N31</f>
        <v>296.75</v>
      </c>
      <c r="P7" s="33">
        <f>'Waste 5'!O31</f>
        <v>16.600000000000001</v>
      </c>
      <c r="Q7" s="33">
        <f>'Waste 5'!P31</f>
        <v>44</v>
      </c>
      <c r="R7" s="33">
        <f>'Waste 5'!Q31</f>
        <v>43.875</v>
      </c>
      <c r="S7" s="33">
        <f>'Waste 5'!R31</f>
        <v>0</v>
      </c>
      <c r="T7" s="33">
        <f>'Waste 5'!S31</f>
        <v>0</v>
      </c>
      <c r="U7" s="33">
        <f>'Waste 5'!T31</f>
        <v>0</v>
      </c>
      <c r="V7" s="33">
        <f>'Waste 5'!U31</f>
        <v>0</v>
      </c>
    </row>
    <row r="8" spans="1:22" x14ac:dyDescent="0.25">
      <c r="A8" s="36">
        <v>6</v>
      </c>
      <c r="B8" s="91"/>
      <c r="C8" s="33">
        <f>'Waste 6'!B31</f>
        <v>250</v>
      </c>
      <c r="D8" s="33">
        <f>'Waste 6'!C31</f>
        <v>25</v>
      </c>
      <c r="E8" s="33">
        <f>'Waste 6'!D31</f>
        <v>19.301674999999999</v>
      </c>
      <c r="F8" s="33">
        <f>'Waste 6'!E31</f>
        <v>8.1940000000000008</v>
      </c>
      <c r="G8" s="33">
        <f>'Waste 6'!F31</f>
        <v>22.465900000000001</v>
      </c>
      <c r="H8" s="33">
        <f>'Waste 6'!G31</f>
        <v>0.16750000000000001</v>
      </c>
      <c r="I8" s="33">
        <f>'Waste 6'!H31</f>
        <v>0.82750000000000001</v>
      </c>
      <c r="J8" s="33">
        <f>'Waste 6'!I31</f>
        <v>0.17249999999999999</v>
      </c>
      <c r="K8" s="33">
        <f>'Waste 6'!J31</f>
        <v>2.5000000000000001E-3</v>
      </c>
      <c r="L8" s="33">
        <f>'Waste 6'!K31</f>
        <v>1.2500000000000001E-2</v>
      </c>
      <c r="M8" s="33">
        <f>'Waste 6'!L31</f>
        <v>0.11749999999999999</v>
      </c>
      <c r="N8" s="33">
        <f>'Waste 6'!M31</f>
        <v>0.17499999999999999</v>
      </c>
      <c r="O8" s="33">
        <f>'Waste 6'!N31</f>
        <v>668.5</v>
      </c>
      <c r="P8" s="33">
        <f>'Waste 6'!O31</f>
        <v>103.50000000000001</v>
      </c>
      <c r="Q8" s="33">
        <f>'Waste 6'!P31</f>
        <v>3.75</v>
      </c>
      <c r="R8" s="33">
        <f>'Waste 6'!Q31</f>
        <v>91.875</v>
      </c>
      <c r="S8" s="33">
        <f>'Waste 6'!R31</f>
        <v>0</v>
      </c>
      <c r="T8" s="33">
        <f>'Waste 6'!S31</f>
        <v>0</v>
      </c>
      <c r="U8" s="33">
        <f>'Waste 6'!T31</f>
        <v>0</v>
      </c>
      <c r="V8" s="33">
        <f>'Waste 6'!U31</f>
        <v>0</v>
      </c>
    </row>
    <row r="9" spans="1:22" x14ac:dyDescent="0.25">
      <c r="A9" s="36">
        <v>7</v>
      </c>
      <c r="B9" s="91"/>
      <c r="C9" s="33">
        <f>'Waste 7'!B31</f>
        <v>250</v>
      </c>
      <c r="D9" s="33">
        <f>'Waste 7'!C31</f>
        <v>25</v>
      </c>
      <c r="E9" s="33">
        <f>'Waste 7'!D31</f>
        <v>2.86375</v>
      </c>
      <c r="F9" s="33">
        <f>'Waste 7'!E31</f>
        <v>3.0125000000000002</v>
      </c>
      <c r="G9" s="33">
        <f>'Waste 7'!F31</f>
        <v>4.1449999999999996</v>
      </c>
      <c r="H9" s="33">
        <f>'Waste 7'!G31</f>
        <v>0.05</v>
      </c>
      <c r="I9" s="33">
        <f>'Waste 7'!H31</f>
        <v>0.125</v>
      </c>
      <c r="J9" s="33">
        <f>'Waste 7'!I31</f>
        <v>0.125</v>
      </c>
      <c r="K9" s="33">
        <f>'Waste 7'!J31</f>
        <v>2.5000000000000001E-3</v>
      </c>
      <c r="L9" s="33">
        <f>'Waste 7'!K31</f>
        <v>1.2500000000000001E-2</v>
      </c>
      <c r="M9" s="33">
        <f>'Waste 7'!L31</f>
        <v>0.05</v>
      </c>
      <c r="N9" s="33">
        <f>'Waste 7'!M31</f>
        <v>0.05</v>
      </c>
      <c r="O9" s="33">
        <f>'Waste 7'!N31</f>
        <v>0.5</v>
      </c>
      <c r="P9" s="33">
        <f>'Waste 7'!O31</f>
        <v>5</v>
      </c>
      <c r="Q9" s="33">
        <f>'Waste 7'!P31</f>
        <v>64.5</v>
      </c>
      <c r="R9" s="33">
        <f>'Waste 7'!Q31</f>
        <v>13.625</v>
      </c>
      <c r="S9" s="33">
        <f>'Waste 7'!R31</f>
        <v>0</v>
      </c>
      <c r="T9" s="33">
        <f>'Waste 7'!S31</f>
        <v>0</v>
      </c>
      <c r="U9" s="33">
        <f>'Waste 7'!T31</f>
        <v>0</v>
      </c>
      <c r="V9" s="33">
        <f>'Waste 7'!U31</f>
        <v>0</v>
      </c>
    </row>
    <row r="10" spans="1:22" x14ac:dyDescent="0.25">
      <c r="A10" s="36">
        <v>8</v>
      </c>
      <c r="B10" s="91"/>
      <c r="C10" s="33">
        <f>'Waste 8'!B31</f>
        <v>250</v>
      </c>
      <c r="D10" s="33">
        <f>'Waste 8'!C31</f>
        <v>25</v>
      </c>
      <c r="E10" s="33">
        <f>'Waste 8'!D31</f>
        <v>7.8466750000000003</v>
      </c>
      <c r="F10" s="33">
        <f>'Waste 8'!E31</f>
        <v>6.4467499999999998</v>
      </c>
      <c r="G10" s="33">
        <f>'Waste 8'!F31</f>
        <v>8.7044999999999995</v>
      </c>
      <c r="H10" s="33">
        <f>'Waste 8'!G31</f>
        <v>0.05</v>
      </c>
      <c r="I10" s="33">
        <f>'Waste 8'!H31</f>
        <v>0.125</v>
      </c>
      <c r="J10" s="33">
        <f>'Waste 8'!I31</f>
        <v>0.125</v>
      </c>
      <c r="K10" s="33">
        <f>'Waste 8'!J31</f>
        <v>2.5000000000000001E-3</v>
      </c>
      <c r="L10" s="33">
        <f>'Waste 8'!K31</f>
        <v>1.2500000000000001E-2</v>
      </c>
      <c r="M10" s="33">
        <f>'Waste 8'!L31</f>
        <v>0.05</v>
      </c>
      <c r="N10" s="33">
        <f>'Waste 8'!M31</f>
        <v>7.7499999999999999E-2</v>
      </c>
      <c r="O10" s="33">
        <f>'Waste 8'!N31</f>
        <v>2.5249999999999999</v>
      </c>
      <c r="P10" s="33">
        <f>'Waste 8'!O31</f>
        <v>5</v>
      </c>
      <c r="Q10" s="33">
        <f>'Waste 8'!P31</f>
        <v>72.000000000000014</v>
      </c>
      <c r="R10" s="33">
        <f>'Waste 8'!Q31</f>
        <v>16.1875</v>
      </c>
      <c r="S10" s="33">
        <f>'Waste 8'!R31</f>
        <v>0</v>
      </c>
      <c r="T10" s="33">
        <f>'Waste 8'!S31</f>
        <v>0</v>
      </c>
      <c r="U10" s="33">
        <f>'Waste 8'!T31</f>
        <v>0</v>
      </c>
      <c r="V10" s="33">
        <f>'Waste 8'!U31</f>
        <v>0</v>
      </c>
    </row>
    <row r="11" spans="1:22" x14ac:dyDescent="0.25">
      <c r="A11" s="36">
        <v>9</v>
      </c>
      <c r="B11" s="91"/>
      <c r="C11" s="33">
        <f>'Waste 9'!B31</f>
        <v>175</v>
      </c>
      <c r="D11" s="33">
        <f>'Waste 9'!C31</f>
        <v>227.5</v>
      </c>
      <c r="E11" s="33">
        <f>'Waste 9'!D31</f>
        <v>38.809539999999991</v>
      </c>
      <c r="F11" s="33">
        <f>'Waste 9'!E31</f>
        <v>8.0975999999999999</v>
      </c>
      <c r="G11" s="33">
        <f>'Waste 9'!F31</f>
        <v>3.7719500000000004</v>
      </c>
      <c r="H11" s="33">
        <f>'Waste 9'!G31</f>
        <v>0.21525</v>
      </c>
      <c r="I11" s="33">
        <f>'Waste 9'!H31</f>
        <v>1.6344999999999998</v>
      </c>
      <c r="J11" s="33">
        <f>'Waste 9'!I31</f>
        <v>8.7500000000000008E-2</v>
      </c>
      <c r="K11" s="33">
        <f>'Waste 9'!J31</f>
        <v>1.75E-3</v>
      </c>
      <c r="L11" s="33">
        <f>'Waste 9'!K31</f>
        <v>8.7500000000000008E-3</v>
      </c>
      <c r="M11" s="33">
        <f>'Waste 9'!L31</f>
        <v>0.154</v>
      </c>
      <c r="N11" s="33">
        <f>'Waste 9'!M31</f>
        <v>0.19075</v>
      </c>
      <c r="O11" s="33">
        <f>'Waste 9'!N31</f>
        <v>2.9224999999999999</v>
      </c>
      <c r="P11" s="33">
        <f>'Waste 9'!O31</f>
        <v>9.3275000000000006</v>
      </c>
      <c r="Q11" s="33">
        <f>'Waste 9'!P31</f>
        <v>9.9925000000000015</v>
      </c>
      <c r="R11" s="33">
        <f>'Waste 9'!Q31</f>
        <v>38.368749999999999</v>
      </c>
      <c r="S11" s="33">
        <f>'Waste 9'!R31</f>
        <v>0</v>
      </c>
      <c r="T11" s="33">
        <f>'Waste 9'!S31</f>
        <v>0</v>
      </c>
      <c r="U11" s="33">
        <f>'Waste 9'!T31</f>
        <v>0</v>
      </c>
      <c r="V11" s="33">
        <f>'Waste 9'!U31</f>
        <v>0</v>
      </c>
    </row>
    <row r="12" spans="1:22" x14ac:dyDescent="0.25">
      <c r="A12" s="36">
        <v>10</v>
      </c>
      <c r="B12" s="91"/>
      <c r="C12" s="33">
        <f>'Waste 10'!B31</f>
        <v>250</v>
      </c>
      <c r="D12" s="33">
        <f>'Waste 10'!C31</f>
        <v>25</v>
      </c>
      <c r="E12" s="33">
        <f>'Waste 10'!D31</f>
        <v>14.719674999999999</v>
      </c>
      <c r="F12" s="33">
        <f>'Waste 10'!E31</f>
        <v>34.342500000000001</v>
      </c>
      <c r="G12" s="33">
        <f>'Waste 10'!F31</f>
        <v>4.8081999999999994</v>
      </c>
      <c r="H12" s="33">
        <f>'Waste 10'!G31</f>
        <v>0.05</v>
      </c>
      <c r="I12" s="33">
        <f>'Waste 10'!H31</f>
        <v>0.1825</v>
      </c>
      <c r="J12" s="33">
        <f>'Waste 10'!I31</f>
        <v>0.125</v>
      </c>
      <c r="K12" s="33">
        <f>'Waste 10'!J31</f>
        <v>2.5000000000000001E-3</v>
      </c>
      <c r="L12" s="33">
        <f>'Waste 10'!K31</f>
        <v>1.2500000000000001E-2</v>
      </c>
      <c r="M12" s="33">
        <f>'Waste 10'!L31</f>
        <v>0.05</v>
      </c>
      <c r="N12" s="33">
        <f>'Waste 10'!M31</f>
        <v>5.5E-2</v>
      </c>
      <c r="O12" s="33">
        <f>'Waste 10'!N31</f>
        <v>0.78249999999999997</v>
      </c>
      <c r="P12" s="33">
        <f>'Waste 10'!O31</f>
        <v>5</v>
      </c>
      <c r="Q12" s="33">
        <f>'Waste 10'!P31</f>
        <v>3.75</v>
      </c>
      <c r="R12" s="33">
        <f>'Waste 10'!Q31</f>
        <v>17.6875</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78"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78"/>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75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175</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80" t="s">
        <v>85</v>
      </c>
      <c r="B27" s="180"/>
      <c r="C27" s="180"/>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526c40320b39f87b89b318a915ba253b">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02edc008cc23bda93555de437b0f114"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REGU-415-1630685</_dlc_DocId>
    <_dlc_DocIdUrl xmlns="9be56660-2c31-41ef-bc00-23e72f632f2a">
      <Url>https://cyfoethnaturiolcymru.sharepoint.com/teams/Regulatory/Permitting/_layouts/15/DocIdRedir.aspx?ID=REGU-415-1630685</Url>
      <Description>REGU-415-1630685</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Holme Farm, Marsh Lane, Ince, Cheshire, CH2 4NR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2023-05-03T23:00:00+00:00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John Willis</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F3017E8B-C03A-445E-AA51-EDDDC11A0150}"/>
</file>

<file path=customXml/itemProps3.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9be56660-2c31-41ef-bc00-23e72f632f2a"/>
    <ds:schemaRef ds:uri="http://www.w3.org/XML/1998/namespace"/>
    <ds:schemaRef ds:uri="http://purl.org/dc/term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7C7376D7-82CC-410D-8EE4-9F2A4C94C4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2023-05-04T12:08:57Z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afe6f472-3df0-405a-b1d6-de6487517fc8</vt:lpwstr>
  </property>
  <property fmtid="{D5CDD505-2E9C-101B-9397-08002B2CF9AE}" pid="4" name="Order">
    <vt:r8>163068500</vt:r8>
  </property>
</Properties>
</file>