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Ethan Banfield/PAN-021790/"/>
    </mc:Choice>
  </mc:AlternateContent>
  <xr:revisionPtr revIDLastSave="0" documentId="13_ncr:1_{9F289A66-6194-4468-A92E-4FDEACBF6B4D}" xr6:coauthVersionLast="47" xr6:coauthVersionMax="47" xr10:uidLastSave="{00000000-0000-0000-0000-000000000000}"/>
  <bookViews>
    <workbookView xWindow="-110" yWindow="-110" windowWidth="19420" windowHeight="10420" tabRatio="870" xr2:uid="{00000000-000D-0000-FFFF-FFFF00000000}"/>
  </bookViews>
  <sheets>
    <sheet name="Field data and Waste 1" sheetId="1" r:id="rId1"/>
    <sheet name="Waste 2" sheetId="21" r:id="rId2"/>
    <sheet name="Waste 3" sheetId="27" r:id="rId3"/>
    <sheet name="Waste 4" sheetId="28" r:id="rId4"/>
    <sheet name="Waste 5" sheetId="30" r:id="rId5"/>
    <sheet name="Waste 6" sheetId="26" r:id="rId6"/>
    <sheet name="Waste 7" sheetId="24" r:id="rId7"/>
    <sheet name="Waste 8" sheetId="29" r:id="rId8"/>
    <sheet name="Waste 9" sheetId="23" r:id="rId9"/>
    <sheet name="Waste 10"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T65" i="1" l="1"/>
  <c r="U65" i="1"/>
  <c r="T65" i="21"/>
  <c r="U65" i="21"/>
  <c r="T65" i="27"/>
  <c r="U65" i="27"/>
  <c r="T65" i="28"/>
  <c r="U65" i="28"/>
  <c r="T65" i="26"/>
  <c r="U65" i="26"/>
  <c r="T65" i="24"/>
  <c r="U65" i="24"/>
  <c r="T65" i="29"/>
  <c r="U65" i="29"/>
  <c r="T65" i="23"/>
  <c r="U65" i="23"/>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U65" i="30" s="1"/>
  <c r="D55" i="30"/>
  <c r="U50" i="30"/>
  <c r="T50" i="30"/>
  <c r="S50" i="30"/>
  <c r="R50" i="30"/>
  <c r="Q50" i="30"/>
  <c r="P50" i="30"/>
  <c r="O50" i="30"/>
  <c r="N50" i="30"/>
  <c r="M50" i="30"/>
  <c r="L50" i="30"/>
  <c r="K50" i="30"/>
  <c r="J50" i="30"/>
  <c r="I50" i="30"/>
  <c r="H50" i="30"/>
  <c r="G50" i="30"/>
  <c r="F50" i="30"/>
  <c r="E50" i="30"/>
  <c r="D50" i="30"/>
  <c r="V18" i="30" s="1"/>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T18" i="30" s="1"/>
  <c r="C48" i="30"/>
  <c r="U47" i="30"/>
  <c r="T47" i="30"/>
  <c r="S47" i="30"/>
  <c r="R47" i="30"/>
  <c r="Q47" i="30"/>
  <c r="P47" i="30"/>
  <c r="O47" i="30"/>
  <c r="N47" i="30"/>
  <c r="M47" i="30"/>
  <c r="L47" i="30"/>
  <c r="K47" i="30"/>
  <c r="J47" i="30"/>
  <c r="I47" i="30"/>
  <c r="H47" i="30"/>
  <c r="G47" i="30"/>
  <c r="F47" i="30"/>
  <c r="E47" i="30"/>
  <c r="S22" i="30" s="1"/>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Q22" i="30" s="1"/>
  <c r="D45" i="30"/>
  <c r="Q18" i="30" s="1"/>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D42" i="30"/>
  <c r="N18" i="30" s="1"/>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I22" i="30" s="1"/>
  <c r="D37" i="30"/>
  <c r="I18" i="30" s="1"/>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2" i="30"/>
  <c r="U22" i="30"/>
  <c r="N22" i="30"/>
  <c r="E22" i="30"/>
  <c r="V20" i="30"/>
  <c r="U20" i="30"/>
  <c r="T20" i="30"/>
  <c r="S20" i="30"/>
  <c r="R20" i="30"/>
  <c r="Q20" i="30"/>
  <c r="P20" i="30"/>
  <c r="J18" i="30"/>
  <c r="H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M24" i="29"/>
  <c r="L24" i="29"/>
  <c r="K24" i="29"/>
  <c r="J24" i="29"/>
  <c r="I24" i="29"/>
  <c r="H24" i="29"/>
  <c r="G24" i="29"/>
  <c r="F24" i="29"/>
  <c r="E24" i="29"/>
  <c r="D24" i="29"/>
  <c r="T22" i="29"/>
  <c r="S22" i="29"/>
  <c r="R22" i="29"/>
  <c r="Q22" i="29"/>
  <c r="L22" i="29"/>
  <c r="J22" i="29"/>
  <c r="V20" i="29"/>
  <c r="U20" i="29"/>
  <c r="T20" i="29"/>
  <c r="S20" i="29"/>
  <c r="R20" i="29"/>
  <c r="Q20" i="29"/>
  <c r="P20" i="29"/>
  <c r="O20" i="29"/>
  <c r="N20" i="29"/>
  <c r="M20" i="29"/>
  <c r="L20" i="29"/>
  <c r="K20" i="29"/>
  <c r="J20" i="29"/>
  <c r="I20" i="29"/>
  <c r="H20" i="29"/>
  <c r="G20" i="29"/>
  <c r="F20" i="29"/>
  <c r="E20" i="29"/>
  <c r="D20" i="29"/>
  <c r="V18" i="29"/>
  <c r="U18" i="29"/>
  <c r="T18" i="29"/>
  <c r="R18" i="29"/>
  <c r="P18" i="29"/>
  <c r="N18" i="29"/>
  <c r="M18" i="29"/>
  <c r="L18" i="29"/>
  <c r="I18" i="29"/>
  <c r="H18" i="29"/>
  <c r="E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U62" i="28"/>
  <c r="T62" i="28"/>
  <c r="S62" i="28"/>
  <c r="R62" i="28"/>
  <c r="Q62" i="28"/>
  <c r="P62" i="28"/>
  <c r="O62" i="28"/>
  <c r="N62" i="28"/>
  <c r="N63" i="28" s="1"/>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U22" i="28"/>
  <c r="M22" i="28"/>
  <c r="V20" i="28"/>
  <c r="U20" i="28"/>
  <c r="T20" i="28"/>
  <c r="S20" i="28"/>
  <c r="R20" i="28"/>
  <c r="Q20" i="28"/>
  <c r="P20" i="28"/>
  <c r="V18" i="28"/>
  <c r="P18" i="28"/>
  <c r="H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G22" i="27"/>
  <c r="V20" i="27"/>
  <c r="U20" i="27"/>
  <c r="T20" i="27"/>
  <c r="S20" i="27"/>
  <c r="R20" i="27"/>
  <c r="Q20" i="27"/>
  <c r="P20" i="27"/>
  <c r="R18" i="27"/>
  <c r="O18" i="27"/>
  <c r="J18" i="27"/>
  <c r="H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P24" i="26"/>
  <c r="O24" i="26"/>
  <c r="N24" i="26"/>
  <c r="M24" i="26"/>
  <c r="L24" i="26"/>
  <c r="K24" i="26"/>
  <c r="J24" i="26"/>
  <c r="I24" i="26"/>
  <c r="H24" i="26"/>
  <c r="G24" i="26"/>
  <c r="F24" i="26"/>
  <c r="E24" i="26"/>
  <c r="D24" i="26"/>
  <c r="Q22" i="26"/>
  <c r="O22" i="26"/>
  <c r="K22" i="26"/>
  <c r="I22" i="26"/>
  <c r="G22" i="26"/>
  <c r="V20" i="26"/>
  <c r="U20" i="26"/>
  <c r="T20" i="26"/>
  <c r="S20" i="26"/>
  <c r="R20" i="26"/>
  <c r="Q20" i="26"/>
  <c r="P20" i="26"/>
  <c r="O20" i="26"/>
  <c r="N20" i="26"/>
  <c r="M20" i="26"/>
  <c r="L20" i="26"/>
  <c r="K20" i="26"/>
  <c r="J20" i="26"/>
  <c r="I20" i="26"/>
  <c r="H20" i="26"/>
  <c r="G20" i="26"/>
  <c r="F20" i="26"/>
  <c r="E20" i="26"/>
  <c r="D20" i="26"/>
  <c r="V18" i="26"/>
  <c r="T18" i="26"/>
  <c r="S18" i="26"/>
  <c r="O18" i="26"/>
  <c r="L18" i="26"/>
  <c r="I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M24" i="24"/>
  <c r="L24" i="24"/>
  <c r="K24" i="24"/>
  <c r="J24" i="24"/>
  <c r="I24" i="24"/>
  <c r="H24" i="24"/>
  <c r="G24" i="24"/>
  <c r="F24" i="24"/>
  <c r="E24" i="24"/>
  <c r="D24" i="24"/>
  <c r="U22" i="24"/>
  <c r="Q22" i="24"/>
  <c r="M22" i="24"/>
  <c r="E22" i="24"/>
  <c r="V20" i="24"/>
  <c r="U20" i="24"/>
  <c r="T20" i="24"/>
  <c r="S20" i="24"/>
  <c r="R20" i="24"/>
  <c r="Q20" i="24"/>
  <c r="P20" i="24"/>
  <c r="O20" i="24"/>
  <c r="N20" i="24"/>
  <c r="M20" i="24"/>
  <c r="L20" i="24"/>
  <c r="K20" i="24"/>
  <c r="J20" i="24"/>
  <c r="I20" i="24"/>
  <c r="H20" i="24"/>
  <c r="G20" i="24"/>
  <c r="F20" i="24"/>
  <c r="E20" i="24"/>
  <c r="D20" i="24"/>
  <c r="V18" i="24"/>
  <c r="U18" i="24"/>
  <c r="P18" i="24"/>
  <c r="M18" i="24"/>
  <c r="H18" i="24"/>
  <c r="G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I24" i="23"/>
  <c r="H24" i="23"/>
  <c r="G24" i="23"/>
  <c r="F24" i="23"/>
  <c r="E24" i="23"/>
  <c r="D24" i="23"/>
  <c r="S22" i="23"/>
  <c r="M22" i="23"/>
  <c r="I22" i="23"/>
  <c r="V20" i="23"/>
  <c r="U20" i="23"/>
  <c r="T20" i="23"/>
  <c r="S20" i="23"/>
  <c r="R20" i="23"/>
  <c r="Q20" i="23"/>
  <c r="P20" i="23"/>
  <c r="O20" i="23"/>
  <c r="N20" i="23"/>
  <c r="M20" i="23"/>
  <c r="L20" i="23"/>
  <c r="K20" i="23"/>
  <c r="J20" i="23"/>
  <c r="I20" i="23"/>
  <c r="H20" i="23"/>
  <c r="G20" i="23"/>
  <c r="F20" i="23"/>
  <c r="E20" i="23"/>
  <c r="D20" i="23"/>
  <c r="S18" i="23"/>
  <c r="Q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V18" i="21"/>
  <c r="T6" i="19" l="1"/>
  <c r="T20" i="19"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G19" i="27" s="1"/>
  <c r="G20" i="27" s="1"/>
  <c r="O17" i="27"/>
  <c r="O19" i="27" s="1"/>
  <c r="O20" i="27" s="1"/>
  <c r="E11" i="19"/>
  <c r="E25" i="19" s="1"/>
  <c r="Q7" i="19"/>
  <c r="Q21" i="19" s="1"/>
  <c r="I7" i="20"/>
  <c r="P10" i="19"/>
  <c r="P24" i="19" s="1"/>
  <c r="I7" i="19"/>
  <c r="I21" i="19" s="1"/>
  <c r="E59" i="26"/>
  <c r="F17" i="26"/>
  <c r="F19" i="26" s="1"/>
  <c r="F21" i="26"/>
  <c r="F23" i="26" s="1"/>
  <c r="M59" i="26"/>
  <c r="N17" i="26"/>
  <c r="N21" i="26"/>
  <c r="U59" i="26"/>
  <c r="V21" i="26"/>
  <c r="V17" i="26"/>
  <c r="V19" i="26" s="1"/>
  <c r="C8" i="20"/>
  <c r="D8" i="19"/>
  <c r="D22" i="19" s="1"/>
  <c r="K8" i="20"/>
  <c r="L8" i="19"/>
  <c r="L22" i="19" s="1"/>
  <c r="S8" i="20"/>
  <c r="T8" i="19"/>
  <c r="T22" i="19" s="1"/>
  <c r="C59" i="29"/>
  <c r="D21" i="29"/>
  <c r="D17" i="29"/>
  <c r="D19"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21" i="28"/>
  <c r="E23" i="28" s="1"/>
  <c r="E24" i="28" s="1"/>
  <c r="L59" i="28"/>
  <c r="M17" i="28"/>
  <c r="M21" i="28"/>
  <c r="T59" i="28"/>
  <c r="U17" i="28"/>
  <c r="U21" i="28"/>
  <c r="U23" i="28" s="1"/>
  <c r="U24" i="28" s="1"/>
  <c r="I4" i="20"/>
  <c r="J4" i="19"/>
  <c r="J18" i="19" s="1"/>
  <c r="I59" i="21"/>
  <c r="J17" i="21"/>
  <c r="J19" i="21" s="1"/>
  <c r="J20" i="21" s="1"/>
  <c r="J21" i="21"/>
  <c r="C59" i="22"/>
  <c r="D21" i="22"/>
  <c r="D23" i="22" s="1"/>
  <c r="D17" i="22"/>
  <c r="O12" i="20"/>
  <c r="P12" i="19"/>
  <c r="P26" i="19" s="1"/>
  <c r="O21" i="23"/>
  <c r="O23" i="23" s="1"/>
  <c r="O17" i="23"/>
  <c r="Q9" i="20"/>
  <c r="R9" i="19"/>
  <c r="R23" i="19" s="1"/>
  <c r="F5" i="20"/>
  <c r="G5" i="19"/>
  <c r="G19" i="19" s="1"/>
  <c r="N5" i="20"/>
  <c r="O5" i="19"/>
  <c r="O19" i="19" s="1"/>
  <c r="Q4" i="20"/>
  <c r="R4" i="19"/>
  <c r="R18" i="19" s="1"/>
  <c r="Q59" i="21"/>
  <c r="R21" i="21"/>
  <c r="R17" i="21"/>
  <c r="R19" i="21" s="1"/>
  <c r="K59" i="22"/>
  <c r="L21" i="22"/>
  <c r="L17" i="22"/>
  <c r="L19" i="22" s="1"/>
  <c r="G12" i="20"/>
  <c r="H12" i="19"/>
  <c r="H26" i="19" s="1"/>
  <c r="J4" i="20"/>
  <c r="K4" i="19"/>
  <c r="K18" i="19" s="1"/>
  <c r="U63" i="21"/>
  <c r="N63" i="21"/>
  <c r="F63" i="21"/>
  <c r="P59" i="21"/>
  <c r="Q21" i="21"/>
  <c r="Q23" i="21" s="1"/>
  <c r="Q24" i="21" s="1"/>
  <c r="Q17" i="21"/>
  <c r="I17" i="21"/>
  <c r="I21" i="21"/>
  <c r="D59" i="22"/>
  <c r="E21" i="22"/>
  <c r="E17" i="22"/>
  <c r="L59" i="22"/>
  <c r="M21" i="22"/>
  <c r="M23" i="22" s="1"/>
  <c r="M17" i="22"/>
  <c r="T59" i="22"/>
  <c r="U21" i="22"/>
  <c r="U17" i="22"/>
  <c r="U19" i="22" s="1"/>
  <c r="D59" i="27"/>
  <c r="E17" i="27"/>
  <c r="E19" i="27" s="1"/>
  <c r="E20" i="27" s="1"/>
  <c r="L59" i="27"/>
  <c r="M17" i="27"/>
  <c r="M19" i="27" s="1"/>
  <c r="M20" i="27" s="1"/>
  <c r="T59" i="27"/>
  <c r="U17" i="27"/>
  <c r="S59" i="22"/>
  <c r="T21" i="22"/>
  <c r="T23" i="22" s="1"/>
  <c r="T17" i="22"/>
  <c r="G21" i="23"/>
  <c r="G23" i="23" s="1"/>
  <c r="G17" i="23"/>
  <c r="G19" i="23" s="1"/>
  <c r="I9" i="20"/>
  <c r="J9" i="19"/>
  <c r="J23" i="19" s="1"/>
  <c r="R4" i="20"/>
  <c r="S4" i="19"/>
  <c r="S18" i="19" s="1"/>
  <c r="R11" i="20"/>
  <c r="S11" i="19"/>
  <c r="S25" i="19" s="1"/>
  <c r="I59" i="24"/>
  <c r="J21" i="24"/>
  <c r="J23" i="24" s="1"/>
  <c r="J17" i="24"/>
  <c r="J19" i="24" s="1"/>
  <c r="Q59" i="24"/>
  <c r="R21" i="24"/>
  <c r="R23" i="24" s="1"/>
  <c r="R17" i="24"/>
  <c r="R19" i="24" s="1"/>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21" i="22"/>
  <c r="J23" i="22" s="1"/>
  <c r="K59" i="23"/>
  <c r="L17" i="23"/>
  <c r="L21" i="23"/>
  <c r="L23" i="23" s="1"/>
  <c r="M57" i="21"/>
  <c r="R59" i="21"/>
  <c r="S21" i="21"/>
  <c r="S23" i="21" s="1"/>
  <c r="S24" i="21" s="1"/>
  <c r="S17" i="21"/>
  <c r="J59" i="21"/>
  <c r="K21" i="21"/>
  <c r="K23" i="21" s="1"/>
  <c r="K24" i="21" s="1"/>
  <c r="K17" i="21"/>
  <c r="J59" i="22"/>
  <c r="K17" i="22"/>
  <c r="K21" i="22"/>
  <c r="R59" i="22"/>
  <c r="S17" i="22"/>
  <c r="S21" i="22"/>
  <c r="S23" i="22" s="1"/>
  <c r="D59" i="23"/>
  <c r="E17" i="23"/>
  <c r="E21" i="23"/>
  <c r="L59" i="23"/>
  <c r="M17" i="23"/>
  <c r="M21" i="23"/>
  <c r="T59" i="23"/>
  <c r="U17" i="23"/>
  <c r="U19" i="23" s="1"/>
  <c r="U21" i="23"/>
  <c r="U23" i="23" s="1"/>
  <c r="H21" i="24"/>
  <c r="H17" i="24"/>
  <c r="H19" i="24" s="1"/>
  <c r="P17" i="24"/>
  <c r="P19" i="24" s="1"/>
  <c r="P21" i="24"/>
  <c r="C59" i="26"/>
  <c r="D21" i="26"/>
  <c r="D23" i="26" s="1"/>
  <c r="D17" i="26"/>
  <c r="D19" i="26" s="1"/>
  <c r="K59" i="26"/>
  <c r="L21" i="26"/>
  <c r="L17" i="26"/>
  <c r="L19" i="26" s="1"/>
  <c r="S59" i="26"/>
  <c r="T21" i="26"/>
  <c r="T23" i="26" s="1"/>
  <c r="T17" i="26"/>
  <c r="N63" i="26"/>
  <c r="J59" i="27"/>
  <c r="K17" i="27"/>
  <c r="K19" i="27" s="1"/>
  <c r="K20" i="27" s="1"/>
  <c r="R59" i="27"/>
  <c r="S17" i="27"/>
  <c r="S19" i="27" s="1"/>
  <c r="J59" i="28"/>
  <c r="K17" i="28"/>
  <c r="K21" i="28"/>
  <c r="R59" i="28"/>
  <c r="S17" i="28"/>
  <c r="S21" i="28"/>
  <c r="S23" i="28" s="1"/>
  <c r="S24" i="28" s="1"/>
  <c r="I59" i="29"/>
  <c r="J17" i="29"/>
  <c r="J19" i="29" s="1"/>
  <c r="J21" i="29"/>
  <c r="Q59" i="29"/>
  <c r="R21" i="29"/>
  <c r="R23" i="29" s="1"/>
  <c r="R17" i="29"/>
  <c r="H59" i="30"/>
  <c r="I17" i="30"/>
  <c r="I19" i="30" s="1"/>
  <c r="I20" i="30" s="1"/>
  <c r="I21" i="30"/>
  <c r="Q17" i="30"/>
  <c r="Q19" i="30" s="1"/>
  <c r="Q21" i="30"/>
  <c r="Q23" i="30" s="1"/>
  <c r="Q24" i="30" s="1"/>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M59" i="23"/>
  <c r="N21" i="23"/>
  <c r="N17" i="23"/>
  <c r="N19" i="23" s="1"/>
  <c r="U59" i="23"/>
  <c r="V21" i="23"/>
  <c r="V23" i="23" s="1"/>
  <c r="V17" i="23"/>
  <c r="I17" i="24"/>
  <c r="I19" i="24" s="1"/>
  <c r="I21" i="24"/>
  <c r="Q17" i="24"/>
  <c r="Q19" i="24" s="1"/>
  <c r="Q21" i="24"/>
  <c r="Q23" i="24" s="1"/>
  <c r="D59" i="26"/>
  <c r="E21" i="26"/>
  <c r="E17" i="26"/>
  <c r="E19" i="26" s="1"/>
  <c r="L59" i="26"/>
  <c r="M21" i="26"/>
  <c r="M17" i="26"/>
  <c r="T59" i="26"/>
  <c r="U21" i="26"/>
  <c r="U23" i="26" s="1"/>
  <c r="U17" i="26"/>
  <c r="U19" i="26" s="1"/>
  <c r="C59" i="27"/>
  <c r="D17" i="27"/>
  <c r="D19" i="27" s="1"/>
  <c r="D20" i="27" s="1"/>
  <c r="K59" i="27"/>
  <c r="L17" i="27"/>
  <c r="S59" i="27"/>
  <c r="T17" i="27"/>
  <c r="T19" i="27" s="1"/>
  <c r="C59" i="28"/>
  <c r="D21" i="28"/>
  <c r="D23" i="28" s="1"/>
  <c r="D24" i="28" s="1"/>
  <c r="D17" i="28"/>
  <c r="K59" i="28"/>
  <c r="L21" i="28"/>
  <c r="L17" i="28"/>
  <c r="S59" i="28"/>
  <c r="T21" i="28"/>
  <c r="T17" i="28"/>
  <c r="T19" i="28" s="1"/>
  <c r="J59" i="29"/>
  <c r="K17" i="29"/>
  <c r="K21" i="29"/>
  <c r="K23" i="29" s="1"/>
  <c r="R59" i="29"/>
  <c r="S21" i="29"/>
  <c r="S17" i="29"/>
  <c r="I59" i="30"/>
  <c r="J21" i="30"/>
  <c r="J23" i="30" s="1"/>
  <c r="J24" i="30" s="1"/>
  <c r="J17" i="30"/>
  <c r="J19" i="30" s="1"/>
  <c r="J20" i="30" s="1"/>
  <c r="Q59" i="30"/>
  <c r="R21" i="30"/>
  <c r="R23" i="30" s="1"/>
  <c r="R24" i="30" s="1"/>
  <c r="R17" i="30"/>
  <c r="R19" i="30" s="1"/>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19" i="30" s="1"/>
  <c r="K20" i="30" s="1"/>
  <c r="K21" i="30"/>
  <c r="K23" i="30" s="1"/>
  <c r="K24" i="30" s="1"/>
  <c r="O59" i="21"/>
  <c r="P21" i="21"/>
  <c r="P23" i="21" s="1"/>
  <c r="P24" i="21" s="1"/>
  <c r="P17" i="21"/>
  <c r="H21" i="21"/>
  <c r="H17" i="21"/>
  <c r="H19" i="21" s="1"/>
  <c r="H20" i="21" s="1"/>
  <c r="E59" i="22"/>
  <c r="F21" i="22"/>
  <c r="F23" i="22" s="1"/>
  <c r="F17" i="22"/>
  <c r="F19" i="22" s="1"/>
  <c r="M59" i="22"/>
  <c r="N21" i="22"/>
  <c r="N23" i="22" s="1"/>
  <c r="N17" i="22"/>
  <c r="U59" i="22"/>
  <c r="V17" i="22"/>
  <c r="V21" i="22"/>
  <c r="C18" i="22"/>
  <c r="H21" i="23"/>
  <c r="H23" i="23" s="1"/>
  <c r="H17" i="23"/>
  <c r="P17" i="23"/>
  <c r="P19" i="23" s="1"/>
  <c r="P21" i="23"/>
  <c r="P23" i="23" s="1"/>
  <c r="J59" i="24"/>
  <c r="K21" i="24"/>
  <c r="K17" i="24"/>
  <c r="R59" i="24"/>
  <c r="S21" i="24"/>
  <c r="S23" i="24" s="1"/>
  <c r="S17" i="24"/>
  <c r="G21" i="26"/>
  <c r="G17" i="26"/>
  <c r="O17" i="26"/>
  <c r="O21" i="26"/>
  <c r="E59" i="27"/>
  <c r="F17" i="27"/>
  <c r="F19" i="27" s="1"/>
  <c r="F20" i="27" s="1"/>
  <c r="M59" i="27"/>
  <c r="N17" i="27"/>
  <c r="U59" i="27"/>
  <c r="V17" i="27"/>
  <c r="E59" i="28"/>
  <c r="F17" i="28"/>
  <c r="F21" i="28"/>
  <c r="M59" i="28"/>
  <c r="N17" i="28"/>
  <c r="N19" i="28" s="1"/>
  <c r="N20" i="28" s="1"/>
  <c r="N21" i="28"/>
  <c r="U59" i="28"/>
  <c r="V17" i="28"/>
  <c r="V21" i="28"/>
  <c r="D59" i="29"/>
  <c r="E17" i="29"/>
  <c r="E21" i="29"/>
  <c r="E23" i="29" s="1"/>
  <c r="L59" i="29"/>
  <c r="M17" i="29"/>
  <c r="M21" i="29"/>
  <c r="T59" i="29"/>
  <c r="U17" i="29"/>
  <c r="U21" i="29"/>
  <c r="C59" i="30"/>
  <c r="D17" i="30"/>
  <c r="D19" i="30" s="1"/>
  <c r="D20" i="30" s="1"/>
  <c r="D21" i="30"/>
  <c r="D23" i="30" s="1"/>
  <c r="D24" i="30" s="1"/>
  <c r="K59" i="30"/>
  <c r="L17" i="30"/>
  <c r="L19" i="30" s="1"/>
  <c r="L20"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19" i="30" s="1"/>
  <c r="S21" i="30"/>
  <c r="A34" i="21"/>
  <c r="N59" i="21"/>
  <c r="N64" i="21" s="1"/>
  <c r="O21" i="21"/>
  <c r="O23" i="21" s="1"/>
  <c r="O24" i="21" s="1"/>
  <c r="O17" i="21"/>
  <c r="O19" i="21" s="1"/>
  <c r="O20" i="21" s="1"/>
  <c r="F59" i="21"/>
  <c r="G21" i="21"/>
  <c r="G17" i="21"/>
  <c r="G17" i="22"/>
  <c r="G21" i="22"/>
  <c r="O17" i="22"/>
  <c r="O19" i="22" s="1"/>
  <c r="O21" i="22"/>
  <c r="O23" i="22" s="1"/>
  <c r="H59" i="23"/>
  <c r="I21" i="23"/>
  <c r="I23" i="23" s="1"/>
  <c r="I17" i="23"/>
  <c r="P59" i="23"/>
  <c r="Q17" i="23"/>
  <c r="Q21" i="23"/>
  <c r="Q23" i="23" s="1"/>
  <c r="C59" i="24"/>
  <c r="D17" i="24"/>
  <c r="D19" i="24" s="1"/>
  <c r="D21" i="24"/>
  <c r="D23" i="24" s="1"/>
  <c r="K59" i="24"/>
  <c r="L21" i="24"/>
  <c r="L17" i="24"/>
  <c r="L19" i="24" s="1"/>
  <c r="S59" i="24"/>
  <c r="T21" i="24"/>
  <c r="T17" i="24"/>
  <c r="T19" i="24" s="1"/>
  <c r="H21" i="26"/>
  <c r="H23" i="26" s="1"/>
  <c r="H17" i="26"/>
  <c r="P21" i="26"/>
  <c r="P23" i="26" s="1"/>
  <c r="P17" i="26"/>
  <c r="F59" i="28"/>
  <c r="G17" i="28"/>
  <c r="G19" i="28" s="1"/>
  <c r="G20" i="28" s="1"/>
  <c r="G21" i="28"/>
  <c r="G23" i="28" s="1"/>
  <c r="G24" i="28" s="1"/>
  <c r="N59" i="28"/>
  <c r="O17" i="28"/>
  <c r="O19" i="28" s="1"/>
  <c r="O20" i="28" s="1"/>
  <c r="O21" i="28"/>
  <c r="E59" i="29"/>
  <c r="F17" i="29"/>
  <c r="F21" i="29"/>
  <c r="M59" i="29"/>
  <c r="N17" i="29"/>
  <c r="N21" i="29"/>
  <c r="N23" i="29" s="1"/>
  <c r="U59" i="29"/>
  <c r="V17" i="29"/>
  <c r="V21" i="29"/>
  <c r="V23" i="29" s="1"/>
  <c r="D59" i="30"/>
  <c r="E17" i="30"/>
  <c r="E21" i="30"/>
  <c r="E23" i="30" s="1"/>
  <c r="E24" i="30" s="1"/>
  <c r="L59" i="30"/>
  <c r="M17" i="30"/>
  <c r="M21" i="30"/>
  <c r="M23" i="30" s="1"/>
  <c r="M24"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0" i="21" s="1"/>
  <c r="N21" i="21"/>
  <c r="G59" i="22"/>
  <c r="H21" i="22"/>
  <c r="H17" i="22"/>
  <c r="H19" i="22" s="1"/>
  <c r="I59" i="23"/>
  <c r="J21" i="23"/>
  <c r="J23" i="23" s="1"/>
  <c r="J17" i="23"/>
  <c r="J19" i="23" s="1"/>
  <c r="Q59" i="23"/>
  <c r="R21" i="23"/>
  <c r="R17" i="23"/>
  <c r="R19" i="23" s="1"/>
  <c r="D59" i="24"/>
  <c r="E17" i="24"/>
  <c r="E21" i="24"/>
  <c r="L59" i="24"/>
  <c r="M17" i="24"/>
  <c r="M19" i="24" s="1"/>
  <c r="M21" i="24"/>
  <c r="M23" i="24" s="1"/>
  <c r="T59" i="24"/>
  <c r="U21" i="24"/>
  <c r="U17" i="24"/>
  <c r="H59" i="26"/>
  <c r="I17" i="26"/>
  <c r="I21" i="26"/>
  <c r="I23" i="26" s="1"/>
  <c r="P59" i="26"/>
  <c r="Q17" i="26"/>
  <c r="Q19" i="26" s="1"/>
  <c r="Q21" i="26"/>
  <c r="Q23" i="26" s="1"/>
  <c r="E63" i="26"/>
  <c r="H17" i="27"/>
  <c r="P17" i="27"/>
  <c r="P19" i="27" s="1"/>
  <c r="H21" i="28"/>
  <c r="H23" i="28" s="1"/>
  <c r="H24" i="28" s="1"/>
  <c r="H17" i="28"/>
  <c r="H19" i="28" s="1"/>
  <c r="H20" i="28" s="1"/>
  <c r="P21" i="28"/>
  <c r="P17" i="28"/>
  <c r="P19" i="28" s="1"/>
  <c r="G17" i="29"/>
  <c r="G21" i="29"/>
  <c r="G23" i="29" s="1"/>
  <c r="O17" i="29"/>
  <c r="O21" i="29"/>
  <c r="E59" i="30"/>
  <c r="F21" i="30"/>
  <c r="F23" i="30" s="1"/>
  <c r="F24" i="30" s="1"/>
  <c r="F17" i="30"/>
  <c r="F19" i="30" s="1"/>
  <c r="F20" i="30" s="1"/>
  <c r="M59" i="30"/>
  <c r="N21" i="30"/>
  <c r="N23" i="30" s="1"/>
  <c r="N24" i="30" s="1"/>
  <c r="N17" i="30"/>
  <c r="U59" i="30"/>
  <c r="V21" i="30"/>
  <c r="V23" i="30" s="1"/>
  <c r="V24"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O59" i="22"/>
  <c r="P21" i="22"/>
  <c r="P17" i="22"/>
  <c r="P19" i="22" s="1"/>
  <c r="T59" i="21"/>
  <c r="T64" i="21" s="1"/>
  <c r="U17" i="21"/>
  <c r="U19" i="21" s="1"/>
  <c r="U21" i="21"/>
  <c r="U23" i="21" s="1"/>
  <c r="U24" i="21" s="1"/>
  <c r="M17" i="21"/>
  <c r="M21" i="21"/>
  <c r="M23" i="21" s="1"/>
  <c r="M24" i="21" s="1"/>
  <c r="E17" i="21"/>
  <c r="E21" i="21"/>
  <c r="E23" i="21" s="1"/>
  <c r="E24" i="21" s="1"/>
  <c r="H59" i="22"/>
  <c r="I17" i="22"/>
  <c r="I19" i="22" s="1"/>
  <c r="I21" i="22"/>
  <c r="I23" i="22" s="1"/>
  <c r="P59" i="22"/>
  <c r="Q17" i="22"/>
  <c r="Q19" i="22" s="1"/>
  <c r="Q21" i="22"/>
  <c r="Q23" i="22" s="1"/>
  <c r="J59" i="23"/>
  <c r="K17" i="23"/>
  <c r="K21" i="23"/>
  <c r="K23" i="23" s="1"/>
  <c r="R59" i="23"/>
  <c r="S17" i="23"/>
  <c r="S19" i="23" s="1"/>
  <c r="S21" i="23"/>
  <c r="E59" i="24"/>
  <c r="F21" i="24"/>
  <c r="F17" i="24"/>
  <c r="M59" i="24"/>
  <c r="N21" i="24"/>
  <c r="N23" i="24" s="1"/>
  <c r="N17" i="24"/>
  <c r="N19" i="24" s="1"/>
  <c r="U59" i="24"/>
  <c r="V21" i="24"/>
  <c r="V17" i="24"/>
  <c r="V19" i="24" s="1"/>
  <c r="I58" i="26"/>
  <c r="I61" i="26" s="1"/>
  <c r="J17" i="26"/>
  <c r="J19" i="26" s="1"/>
  <c r="J21" i="26"/>
  <c r="Q58" i="26"/>
  <c r="Q61" i="26" s="1"/>
  <c r="R21" i="26"/>
  <c r="R23" i="26" s="1"/>
  <c r="R17" i="26"/>
  <c r="R19" i="26" s="1"/>
  <c r="F63" i="26"/>
  <c r="I17" i="27"/>
  <c r="I19" i="27" s="1"/>
  <c r="I20" i="27" s="1"/>
  <c r="Q17" i="27"/>
  <c r="I21" i="28"/>
  <c r="I23" i="28" s="1"/>
  <c r="I24" i="28" s="1"/>
  <c r="I17" i="28"/>
  <c r="Q21" i="28"/>
  <c r="Q23" i="28" s="1"/>
  <c r="Q24" i="28" s="1"/>
  <c r="Q17" i="28"/>
  <c r="Q19" i="28" s="1"/>
  <c r="H21" i="29"/>
  <c r="H23" i="29" s="1"/>
  <c r="H17" i="29"/>
  <c r="H19" i="29" s="1"/>
  <c r="P21" i="29"/>
  <c r="P23" i="29" s="1"/>
  <c r="P17" i="29"/>
  <c r="G21" i="30"/>
  <c r="G17" i="30"/>
  <c r="O21" i="30"/>
  <c r="O17" i="30"/>
  <c r="O19" i="30" s="1"/>
  <c r="O20"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C59" i="23"/>
  <c r="D17" i="23"/>
  <c r="D19" i="23" s="1"/>
  <c r="D21" i="23"/>
  <c r="S59" i="23"/>
  <c r="T17" i="23"/>
  <c r="T21" i="23"/>
  <c r="G17" i="24"/>
  <c r="G19" i="24" s="1"/>
  <c r="G21" i="24"/>
  <c r="G23" i="24" s="1"/>
  <c r="O17" i="24"/>
  <c r="O21" i="24"/>
  <c r="O23" i="24" s="1"/>
  <c r="J59" i="26"/>
  <c r="K17" i="26"/>
  <c r="K19" i="26" s="1"/>
  <c r="K21" i="26"/>
  <c r="R59" i="26"/>
  <c r="S17" i="26"/>
  <c r="S19" i="26" s="1"/>
  <c r="S21" i="26"/>
  <c r="S23" i="26" s="1"/>
  <c r="M63" i="26"/>
  <c r="I59" i="27"/>
  <c r="J17" i="27"/>
  <c r="Q59" i="27"/>
  <c r="R17" i="27"/>
  <c r="R19" i="27" s="1"/>
  <c r="I59" i="28"/>
  <c r="J17" i="28"/>
  <c r="J19" i="28" s="1"/>
  <c r="J20" i="28" s="1"/>
  <c r="J21" i="28"/>
  <c r="J23" i="28" s="1"/>
  <c r="J24" i="28" s="1"/>
  <c r="Q59" i="28"/>
  <c r="R21" i="28"/>
  <c r="R23" i="28" s="1"/>
  <c r="R24" i="28" s="1"/>
  <c r="R17" i="28"/>
  <c r="R19" i="28" s="1"/>
  <c r="I21" i="29"/>
  <c r="I23" i="29" s="1"/>
  <c r="I17" i="29"/>
  <c r="I19" i="29" s="1"/>
  <c r="Q21" i="29"/>
  <c r="Q23" i="29" s="1"/>
  <c r="Q17" i="29"/>
  <c r="Q19" i="29" s="1"/>
  <c r="H17" i="30"/>
  <c r="H19" i="30" s="1"/>
  <c r="H20" i="30" s="1"/>
  <c r="H21" i="30"/>
  <c r="P17" i="30"/>
  <c r="P19" i="30" s="1"/>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C23" i="27" s="1"/>
  <c r="C24" i="27" s="1"/>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B59" i="21"/>
  <c r="C21" i="21"/>
  <c r="C23" i="21" s="1"/>
  <c r="C24" i="21" s="1"/>
  <c r="C17" i="21"/>
  <c r="C19" i="21" s="1"/>
  <c r="C20" i="21" s="1"/>
  <c r="D23" i="21"/>
  <c r="D24" i="21" s="1"/>
  <c r="S58" i="21"/>
  <c r="S61" i="21" s="1"/>
  <c r="C58" i="21"/>
  <c r="C61" i="21" s="1"/>
  <c r="C64" i="21" s="1"/>
  <c r="C65" i="21" s="1"/>
  <c r="G23" i="22"/>
  <c r="K58" i="21"/>
  <c r="K61" i="21" s="1"/>
  <c r="I21" i="27"/>
  <c r="I23" i="27" s="1"/>
  <c r="I24" i="27" s="1"/>
  <c r="Q21" i="27"/>
  <c r="R58" i="21"/>
  <c r="R61" i="21" s="1"/>
  <c r="R64" i="21" s="1"/>
  <c r="R65" i="21" s="1"/>
  <c r="O57" i="21"/>
  <c r="A43" i="21"/>
  <c r="J58" i="21"/>
  <c r="J61" i="21" s="1"/>
  <c r="E19" i="21"/>
  <c r="E20" i="21" s="1"/>
  <c r="G23" i="26"/>
  <c r="D58" i="29"/>
  <c r="D61" i="29" s="1"/>
  <c r="G21" i="27"/>
  <c r="G23" i="27" s="1"/>
  <c r="G24" i="27" s="1"/>
  <c r="O21" i="27"/>
  <c r="O23" i="27" s="1"/>
  <c r="O24" i="27" s="1"/>
  <c r="D58" i="30"/>
  <c r="D61" i="30" s="1"/>
  <c r="D64" i="30" s="1"/>
  <c r="L58" i="30"/>
  <c r="L61" i="30" s="1"/>
  <c r="L64" i="30" s="1"/>
  <c r="R58" i="23"/>
  <c r="R61" i="23" s="1"/>
  <c r="H21" i="27"/>
  <c r="H23" i="27" s="1"/>
  <c r="H24" i="27" s="1"/>
  <c r="P21" i="27"/>
  <c r="P23" i="27" s="1"/>
  <c r="P24" i="27" s="1"/>
  <c r="J58" i="22"/>
  <c r="J61" i="22" s="1"/>
  <c r="J58" i="26"/>
  <c r="J61" i="26" s="1"/>
  <c r="J58" i="27"/>
  <c r="J61" i="27" s="1"/>
  <c r="R58" i="27"/>
  <c r="R61" i="27" s="1"/>
  <c r="R64" i="27" s="1"/>
  <c r="R65" i="27" s="1"/>
  <c r="R58" i="28"/>
  <c r="R61" i="28" s="1"/>
  <c r="R64" i="28" s="1"/>
  <c r="R65" i="28" s="1"/>
  <c r="F58" i="22"/>
  <c r="F61" i="22" s="1"/>
  <c r="N58" i="22"/>
  <c r="N61" i="22" s="1"/>
  <c r="F58" i="23"/>
  <c r="F61" i="23" s="1"/>
  <c r="N58" i="23"/>
  <c r="N61" i="23" s="1"/>
  <c r="L21" i="27"/>
  <c r="L23" i="27" s="1"/>
  <c r="L24" i="27" s="1"/>
  <c r="T21" i="27"/>
  <c r="T23" i="27" s="1"/>
  <c r="T24" i="27" s="1"/>
  <c r="H57" i="29"/>
  <c r="P58" i="21"/>
  <c r="P61" i="21" s="1"/>
  <c r="P64" i="21" s="1"/>
  <c r="P65" i="21" s="1"/>
  <c r="H58" i="21"/>
  <c r="H61" i="21" s="1"/>
  <c r="N59" i="23"/>
  <c r="R58" i="26"/>
  <c r="R61" i="26" s="1"/>
  <c r="R57" i="21"/>
  <c r="H58" i="22"/>
  <c r="H61" i="22" s="1"/>
  <c r="H64" i="22" s="1"/>
  <c r="H65" i="22" s="1"/>
  <c r="P58" i="22"/>
  <c r="P61" i="22" s="1"/>
  <c r="P64" i="22" s="1"/>
  <c r="P65" i="22" s="1"/>
  <c r="F59" i="22"/>
  <c r="K58" i="29"/>
  <c r="K61" i="29" s="1"/>
  <c r="F19" i="23"/>
  <c r="I58" i="23"/>
  <c r="I61" i="23" s="1"/>
  <c r="I64" i="23" s="1"/>
  <c r="I65" i="23" s="1"/>
  <c r="Q58" i="23"/>
  <c r="Q61" i="23" s="1"/>
  <c r="L58" i="29"/>
  <c r="L61" i="29" s="1"/>
  <c r="T58" i="29"/>
  <c r="T61" i="29" s="1"/>
  <c r="T64" i="29" s="1"/>
  <c r="I23" i="30"/>
  <c r="I24" i="30" s="1"/>
  <c r="U23" i="30"/>
  <c r="U24" i="30" s="1"/>
  <c r="J58" i="28"/>
  <c r="J61" i="28" s="1"/>
  <c r="J64" i="28" s="1"/>
  <c r="J65" i="28" s="1"/>
  <c r="R58" i="22"/>
  <c r="R61" i="22" s="1"/>
  <c r="R64" i="22" s="1"/>
  <c r="R65" i="22" s="1"/>
  <c r="J58" i="23"/>
  <c r="J61" i="23" s="1"/>
  <c r="J64" i="23" s="1"/>
  <c r="J65" i="23" s="1"/>
  <c r="J58" i="24"/>
  <c r="J61" i="24" s="1"/>
  <c r="J64" i="24" s="1"/>
  <c r="J65" i="24" s="1"/>
  <c r="R58" i="24"/>
  <c r="R61" i="24" s="1"/>
  <c r="F57" i="24"/>
  <c r="T58" i="30"/>
  <c r="T61" i="30" s="1"/>
  <c r="T64" i="30" s="1"/>
  <c r="C58" i="23"/>
  <c r="C61" i="23" s="1"/>
  <c r="C64" i="23" s="1"/>
  <c r="C65" i="23" s="1"/>
  <c r="K58" i="23"/>
  <c r="K61" i="23" s="1"/>
  <c r="S58" i="23"/>
  <c r="S61" i="23" s="1"/>
  <c r="F58" i="26"/>
  <c r="F61" i="26" s="1"/>
  <c r="D58" i="27"/>
  <c r="D61" i="27" s="1"/>
  <c r="D64" i="27" s="1"/>
  <c r="L58" i="27"/>
  <c r="L61" i="27" s="1"/>
  <c r="T58" i="27"/>
  <c r="T61" i="27" s="1"/>
  <c r="T64" i="27" s="1"/>
  <c r="J58" i="30"/>
  <c r="J61" i="30" s="1"/>
  <c r="J64" i="30" s="1"/>
  <c r="R58" i="30"/>
  <c r="R61" i="30" s="1"/>
  <c r="P57" i="30"/>
  <c r="J57" i="21"/>
  <c r="H59" i="21"/>
  <c r="J19" i="27"/>
  <c r="J20" i="27" s="1"/>
  <c r="R21" i="27"/>
  <c r="R23" i="27" s="1"/>
  <c r="R24" i="27" s="1"/>
  <c r="E58" i="27"/>
  <c r="E61" i="27" s="1"/>
  <c r="E64" i="27" s="1"/>
  <c r="M58" i="27"/>
  <c r="M61" i="27" s="1"/>
  <c r="U58" i="27"/>
  <c r="U61" i="27" s="1"/>
  <c r="I58" i="29"/>
  <c r="I61" i="29" s="1"/>
  <c r="Q58" i="29"/>
  <c r="Q61" i="29" s="1"/>
  <c r="F58" i="30"/>
  <c r="F61" i="30" s="1"/>
  <c r="N58" i="30"/>
  <c r="N61" i="30" s="1"/>
  <c r="G59" i="21"/>
  <c r="G58" i="22"/>
  <c r="G61" i="22" s="1"/>
  <c r="O58" i="22"/>
  <c r="O61" i="22" s="1"/>
  <c r="O64" i="22" s="1"/>
  <c r="O65" i="22" s="1"/>
  <c r="F59" i="23"/>
  <c r="C58" i="24"/>
  <c r="C61" i="24" s="1"/>
  <c r="K58" i="24"/>
  <c r="K61" i="24" s="1"/>
  <c r="S58" i="24"/>
  <c r="S61" i="24" s="1"/>
  <c r="N57" i="24"/>
  <c r="G58" i="26"/>
  <c r="G61" i="26" s="1"/>
  <c r="O58" i="26"/>
  <c r="O61" i="26" s="1"/>
  <c r="F58" i="27"/>
  <c r="F61" i="27" s="1"/>
  <c r="N58" i="27"/>
  <c r="N61" i="27" s="1"/>
  <c r="C58" i="28"/>
  <c r="C61" i="28" s="1"/>
  <c r="K58" i="28"/>
  <c r="K61" i="28" s="1"/>
  <c r="K64" i="28" s="1"/>
  <c r="S58" i="28"/>
  <c r="S61" i="28" s="1"/>
  <c r="J58" i="29"/>
  <c r="J61" i="29" s="1"/>
  <c r="R58" i="29"/>
  <c r="R61" i="29" s="1"/>
  <c r="R64" i="29" s="1"/>
  <c r="R65" i="29" s="1"/>
  <c r="P57" i="29"/>
  <c r="L23" i="30"/>
  <c r="L24" i="30" s="1"/>
  <c r="T23" i="30"/>
  <c r="T24" i="30" s="1"/>
  <c r="G58" i="30"/>
  <c r="G61" i="30" s="1"/>
  <c r="O58" i="30"/>
  <c r="O61" i="30" s="1"/>
  <c r="Q57" i="30"/>
  <c r="A36" i="22"/>
  <c r="G58" i="27"/>
  <c r="G61" i="27" s="1"/>
  <c r="T58" i="28"/>
  <c r="T61" i="28" s="1"/>
  <c r="T64" i="28" s="1"/>
  <c r="C58" i="29"/>
  <c r="C61" i="29" s="1"/>
  <c r="C64" i="29" s="1"/>
  <c r="C65" i="29" s="1"/>
  <c r="H58" i="30"/>
  <c r="H61" i="30" s="1"/>
  <c r="N59" i="30"/>
  <c r="K19" i="21"/>
  <c r="K20" i="21" s="1"/>
  <c r="Q57" i="21"/>
  <c r="B58" i="21"/>
  <c r="B61" i="21" s="1"/>
  <c r="I58" i="22"/>
  <c r="I61" i="22" s="1"/>
  <c r="I64" i="22" s="1"/>
  <c r="I65" i="22" s="1"/>
  <c r="Q58" i="22"/>
  <c r="Q61" i="22" s="1"/>
  <c r="D58" i="23"/>
  <c r="D61" i="23" s="1"/>
  <c r="L58" i="23"/>
  <c r="L61" i="23" s="1"/>
  <c r="L64" i="23" s="1"/>
  <c r="L65"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Q58" i="30"/>
  <c r="Q61" i="30" s="1"/>
  <c r="Q64" i="30" s="1"/>
  <c r="P59" i="30"/>
  <c r="L58" i="24"/>
  <c r="L61" i="24" s="1"/>
  <c r="L64" i="24" s="1"/>
  <c r="L65" i="24" s="1"/>
  <c r="P58" i="26"/>
  <c r="P61" i="26" s="1"/>
  <c r="F59" i="26"/>
  <c r="O58" i="27"/>
  <c r="O61" i="27" s="1"/>
  <c r="A38" i="21"/>
  <c r="F57" i="22"/>
  <c r="N59" i="22"/>
  <c r="E58" i="23"/>
  <c r="E61" i="23" s="1"/>
  <c r="E64" i="23" s="1"/>
  <c r="E65" i="23" s="1"/>
  <c r="M58" i="23"/>
  <c r="M61" i="23" s="1"/>
  <c r="U58" i="23"/>
  <c r="U61" i="23" s="1"/>
  <c r="U64" i="23" s="1"/>
  <c r="V19" i="23"/>
  <c r="F58" i="24"/>
  <c r="F61" i="24" s="1"/>
  <c r="N58" i="24"/>
  <c r="N61" i="24" s="1"/>
  <c r="F59" i="24"/>
  <c r="I58" i="27"/>
  <c r="I61" i="27" s="1"/>
  <c r="Q58" i="27"/>
  <c r="Q61" i="27" s="1"/>
  <c r="H57" i="27"/>
  <c r="F59" i="27"/>
  <c r="O23" i="28"/>
  <c r="O24" i="28" s="1"/>
  <c r="F58" i="28"/>
  <c r="F61" i="28" s="1"/>
  <c r="N58" i="28"/>
  <c r="N61" i="28" s="1"/>
  <c r="E58" i="29"/>
  <c r="E61" i="29" s="1"/>
  <c r="M58" i="29"/>
  <c r="M61" i="29" s="1"/>
  <c r="U58" i="29"/>
  <c r="U61" i="29" s="1"/>
  <c r="F57" i="30"/>
  <c r="N58" i="26"/>
  <c r="N61" i="26" s="1"/>
  <c r="T58" i="24"/>
  <c r="T61" i="24" s="1"/>
  <c r="T64" i="24" s="1"/>
  <c r="H58" i="26"/>
  <c r="H61" i="26" s="1"/>
  <c r="H64" i="26" s="1"/>
  <c r="H65" i="26" s="1"/>
  <c r="L58" i="28"/>
  <c r="L61" i="28" s="1"/>
  <c r="S58" i="29"/>
  <c r="S61" i="29" s="1"/>
  <c r="P19" i="21"/>
  <c r="H23" i="22"/>
  <c r="P23" i="22"/>
  <c r="C58" i="22"/>
  <c r="C61" i="22" s="1"/>
  <c r="C64" i="22" s="1"/>
  <c r="C65" i="22" s="1"/>
  <c r="K58" i="22"/>
  <c r="K61" i="22" s="1"/>
  <c r="K64" i="22" s="1"/>
  <c r="K65" i="22" s="1"/>
  <c r="S58" i="22"/>
  <c r="S61" i="22" s="1"/>
  <c r="F57" i="23"/>
  <c r="L23" i="24"/>
  <c r="T23" i="24"/>
  <c r="G58" i="24"/>
  <c r="G61" i="24" s="1"/>
  <c r="O58" i="24"/>
  <c r="O61" i="24" s="1"/>
  <c r="N59" i="24"/>
  <c r="C58" i="26"/>
  <c r="C61" i="26" s="1"/>
  <c r="C64" i="26" s="1"/>
  <c r="C65" i="26" s="1"/>
  <c r="K58" i="26"/>
  <c r="K61" i="26" s="1"/>
  <c r="S58" i="26"/>
  <c r="S61" i="26" s="1"/>
  <c r="N57" i="27"/>
  <c r="H59" i="27"/>
  <c r="G58" i="28"/>
  <c r="G61" i="28" s="1"/>
  <c r="O58" i="28"/>
  <c r="O61" i="28" s="1"/>
  <c r="F57" i="28"/>
  <c r="F58" i="29"/>
  <c r="F61" i="29" s="1"/>
  <c r="N58" i="29"/>
  <c r="N61" i="29" s="1"/>
  <c r="H59" i="29"/>
  <c r="C58" i="30"/>
  <c r="C61" i="30" s="1"/>
  <c r="C64" i="30" s="1"/>
  <c r="K58" i="30"/>
  <c r="K61" i="30" s="1"/>
  <c r="K64" i="30" s="1"/>
  <c r="S58" i="30"/>
  <c r="S61" i="30" s="1"/>
  <c r="H57" i="30"/>
  <c r="D58" i="24"/>
  <c r="D61" i="24" s="1"/>
  <c r="D64" i="24" s="1"/>
  <c r="D65" i="24" s="1"/>
  <c r="D58" i="28"/>
  <c r="D61" i="28" s="1"/>
  <c r="D64" i="28" s="1"/>
  <c r="D65" i="28" s="1"/>
  <c r="P58" i="30"/>
  <c r="P61" i="30" s="1"/>
  <c r="Q58" i="21"/>
  <c r="Q61" i="21" s="1"/>
  <c r="Q64" i="21" s="1"/>
  <c r="Q65" i="21" s="1"/>
  <c r="I58" i="21"/>
  <c r="I61" i="21" s="1"/>
  <c r="D58" i="22"/>
  <c r="D61" i="22" s="1"/>
  <c r="L58" i="22"/>
  <c r="L61" i="22" s="1"/>
  <c r="T58" i="22"/>
  <c r="T61" i="22" s="1"/>
  <c r="T64" i="22" s="1"/>
  <c r="A37" i="22"/>
  <c r="N57" i="22"/>
  <c r="G58" i="23"/>
  <c r="G61" i="23" s="1"/>
  <c r="O58" i="23"/>
  <c r="O61" i="23" s="1"/>
  <c r="N57" i="23"/>
  <c r="I23" i="24"/>
  <c r="H58" i="24"/>
  <c r="H61" i="24" s="1"/>
  <c r="P58" i="24"/>
  <c r="P61" i="24" s="1"/>
  <c r="D58" i="26"/>
  <c r="D61" i="26" s="1"/>
  <c r="L58" i="26"/>
  <c r="L61" i="26" s="1"/>
  <c r="L64" i="26" s="1"/>
  <c r="L65" i="26" s="1"/>
  <c r="T58" i="26"/>
  <c r="T61" i="26" s="1"/>
  <c r="F57" i="26"/>
  <c r="C58" i="27"/>
  <c r="C61" i="27" s="1"/>
  <c r="C64" i="27" s="1"/>
  <c r="C65" i="27" s="1"/>
  <c r="K58" i="27"/>
  <c r="K61" i="27" s="1"/>
  <c r="K64" i="27" s="1"/>
  <c r="S58" i="27"/>
  <c r="S61" i="27" s="1"/>
  <c r="S64" i="27" s="1"/>
  <c r="S65" i="27" s="1"/>
  <c r="P57" i="27"/>
  <c r="N59" i="27"/>
  <c r="H58" i="28"/>
  <c r="H61" i="28" s="1"/>
  <c r="P58" i="28"/>
  <c r="P61" i="28" s="1"/>
  <c r="N57" i="28"/>
  <c r="D23" i="29"/>
  <c r="L23" i="29"/>
  <c r="T23" i="29"/>
  <c r="G58" i="29"/>
  <c r="G61" i="29" s="1"/>
  <c r="O58" i="29"/>
  <c r="O61" i="29" s="1"/>
  <c r="P59" i="29"/>
  <c r="I57" i="30"/>
  <c r="M19" i="21"/>
  <c r="M20" i="21" s="1"/>
  <c r="G57" i="21"/>
  <c r="J19" i="22"/>
  <c r="E58" i="22"/>
  <c r="E61" i="22" s="1"/>
  <c r="E64" i="22" s="1"/>
  <c r="E65" i="22" s="1"/>
  <c r="M58" i="22"/>
  <c r="M61" i="22" s="1"/>
  <c r="M64" i="22" s="1"/>
  <c r="M65" i="22" s="1"/>
  <c r="U58" i="22"/>
  <c r="U61" i="22" s="1"/>
  <c r="A45" i="22"/>
  <c r="O57" i="22"/>
  <c r="H58" i="23"/>
  <c r="H61" i="23" s="1"/>
  <c r="H64" i="23" s="1"/>
  <c r="H65" i="23" s="1"/>
  <c r="P58" i="23"/>
  <c r="P61" i="23" s="1"/>
  <c r="P64" i="23" s="1"/>
  <c r="P65" i="23" s="1"/>
  <c r="I58" i="24"/>
  <c r="I61" i="24" s="1"/>
  <c r="Q58" i="24"/>
  <c r="Q61" i="24" s="1"/>
  <c r="Q64" i="24" s="1"/>
  <c r="Q65" i="24" s="1"/>
  <c r="E58" i="26"/>
  <c r="E61" i="26" s="1"/>
  <c r="M58" i="26"/>
  <c r="M61" i="26" s="1"/>
  <c r="M64" i="26" s="1"/>
  <c r="U58" i="26"/>
  <c r="U61" i="26" s="1"/>
  <c r="N57" i="26"/>
  <c r="P59" i="27"/>
  <c r="I58" i="28"/>
  <c r="I61" i="28" s="1"/>
  <c r="I64" i="28" s="1"/>
  <c r="I65" i="28" s="1"/>
  <c r="Q58" i="28"/>
  <c r="Q61" i="28" s="1"/>
  <c r="Q64" i="28" s="1"/>
  <c r="Q65" i="28" s="1"/>
  <c r="P23" i="28"/>
  <c r="P24" i="28" s="1"/>
  <c r="H58" i="29"/>
  <c r="H61" i="29" s="1"/>
  <c r="P58" i="29"/>
  <c r="P61" i="29" s="1"/>
  <c r="E58" i="30"/>
  <c r="E61" i="30" s="1"/>
  <c r="E64" i="30" s="1"/>
  <c r="M58" i="30"/>
  <c r="M61" i="30" s="1"/>
  <c r="U58" i="30"/>
  <c r="U61" i="30" s="1"/>
  <c r="U64" i="30" s="1"/>
  <c r="U66" i="30" s="1"/>
  <c r="N57" i="30"/>
  <c r="F59" i="30"/>
  <c r="B58" i="30"/>
  <c r="B61" i="30" s="1"/>
  <c r="B64" i="30" s="1"/>
  <c r="B58" i="24"/>
  <c r="B61" i="24" s="1"/>
  <c r="B64" i="24" s="1"/>
  <c r="B65"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O23" i="30"/>
  <c r="O24" i="30" s="1"/>
  <c r="H23" i="30"/>
  <c r="H24" i="30" s="1"/>
  <c r="G23" i="30"/>
  <c r="G24" i="30" s="1"/>
  <c r="F63" i="30"/>
  <c r="N63" i="30"/>
  <c r="S23" i="30"/>
  <c r="S24" i="30" s="1"/>
  <c r="A31" i="30"/>
  <c r="A33" i="30"/>
  <c r="A39" i="30"/>
  <c r="A41" i="30"/>
  <c r="A47" i="30"/>
  <c r="A49" i="30"/>
  <c r="G57" i="30"/>
  <c r="O57" i="30"/>
  <c r="G59" i="30"/>
  <c r="G64" i="30" s="1"/>
  <c r="O59" i="30"/>
  <c r="G63" i="30"/>
  <c r="O63" i="30"/>
  <c r="P63" i="30"/>
  <c r="I63" i="30"/>
  <c r="Q63" i="30"/>
  <c r="T19" i="30"/>
  <c r="E19" i="30"/>
  <c r="E20" i="30" s="1"/>
  <c r="N19" i="30"/>
  <c r="N20" i="30" s="1"/>
  <c r="V19" i="30"/>
  <c r="B63" i="30"/>
  <c r="J63" i="30"/>
  <c r="R63" i="30"/>
  <c r="M19" i="30"/>
  <c r="M20" i="30" s="1"/>
  <c r="G19" i="30"/>
  <c r="G20" i="30" s="1"/>
  <c r="A32" i="30"/>
  <c r="A34" i="30"/>
  <c r="A40" i="30"/>
  <c r="A42" i="30"/>
  <c r="A48" i="30"/>
  <c r="A50" i="30"/>
  <c r="C63" i="30"/>
  <c r="K63" i="30"/>
  <c r="S63" i="30"/>
  <c r="D63" i="30"/>
  <c r="L63" i="30"/>
  <c r="T63" i="30"/>
  <c r="T65" i="30" s="1"/>
  <c r="H63" i="30"/>
  <c r="E63" i="30"/>
  <c r="M63" i="30"/>
  <c r="O23" i="29"/>
  <c r="T19" i="29"/>
  <c r="P63" i="29"/>
  <c r="R19" i="29"/>
  <c r="J23" i="29"/>
  <c r="F57" i="29"/>
  <c r="N57" i="29"/>
  <c r="F59" i="29"/>
  <c r="N59" i="29"/>
  <c r="F63" i="29"/>
  <c r="N63" i="29"/>
  <c r="H63" i="29"/>
  <c r="K19" i="29"/>
  <c r="S19" i="29"/>
  <c r="S23" i="29"/>
  <c r="A31" i="29"/>
  <c r="A33" i="29"/>
  <c r="A39" i="29"/>
  <c r="A41" i="29"/>
  <c r="A47" i="29"/>
  <c r="A49" i="29"/>
  <c r="G57" i="29"/>
  <c r="O57" i="29"/>
  <c r="G59" i="29"/>
  <c r="O59" i="29"/>
  <c r="G63" i="29"/>
  <c r="O63" i="29"/>
  <c r="E19" i="29"/>
  <c r="M19" i="29"/>
  <c r="U19" i="29"/>
  <c r="M23" i="29"/>
  <c r="U23" i="29"/>
  <c r="I57" i="29"/>
  <c r="Q57" i="29"/>
  <c r="I63" i="29"/>
  <c r="Q63" i="29"/>
  <c r="F19" i="29"/>
  <c r="N19" i="29"/>
  <c r="V19" i="29"/>
  <c r="F23" i="29"/>
  <c r="B63" i="29"/>
  <c r="J63" i="29"/>
  <c r="R63" i="29"/>
  <c r="L19" i="29"/>
  <c r="G19" i="29"/>
  <c r="O19" i="29"/>
  <c r="A32" i="29"/>
  <c r="A34" i="29"/>
  <c r="A40" i="29"/>
  <c r="A42" i="29"/>
  <c r="A48" i="29"/>
  <c r="A50" i="29"/>
  <c r="C63" i="29"/>
  <c r="K63" i="29"/>
  <c r="S63" i="29"/>
  <c r="P19" i="29"/>
  <c r="D63" i="29"/>
  <c r="L63" i="29"/>
  <c r="T63" i="29"/>
  <c r="E63" i="29"/>
  <c r="M63" i="29"/>
  <c r="K19" i="28"/>
  <c r="K20" i="28" s="1"/>
  <c r="S19" i="28"/>
  <c r="K23" i="28"/>
  <c r="K24" i="28" s="1"/>
  <c r="A31" i="28"/>
  <c r="A33" i="28"/>
  <c r="A37" i="28"/>
  <c r="A39" i="28"/>
  <c r="A41" i="28"/>
  <c r="A45" i="28"/>
  <c r="A47" i="28"/>
  <c r="A49" i="28"/>
  <c r="G57" i="28"/>
  <c r="O57" i="28"/>
  <c r="G59" i="28"/>
  <c r="O59" i="28"/>
  <c r="G63" i="28"/>
  <c r="O63" i="28"/>
  <c r="D19" i="28"/>
  <c r="D20" i="28" s="1"/>
  <c r="L19" i="28"/>
  <c r="L20" i="28" s="1"/>
  <c r="L23" i="28"/>
  <c r="L24" i="28" s="1"/>
  <c r="T23" i="28"/>
  <c r="T24" i="28" s="1"/>
  <c r="H59" i="28"/>
  <c r="P59" i="28"/>
  <c r="H63" i="28"/>
  <c r="P63" i="28"/>
  <c r="E19" i="28"/>
  <c r="E20" i="28" s="1"/>
  <c r="M19" i="28"/>
  <c r="M20" i="28" s="1"/>
  <c r="U19" i="28"/>
  <c r="M23" i="28"/>
  <c r="M24" i="28" s="1"/>
  <c r="I57" i="28"/>
  <c r="Q57" i="28"/>
  <c r="I63" i="28"/>
  <c r="Q63" i="28"/>
  <c r="F19" i="28"/>
  <c r="F20" i="28" s="1"/>
  <c r="V19" i="28"/>
  <c r="F23" i="28"/>
  <c r="F24" i="28" s="1"/>
  <c r="N23" i="28"/>
  <c r="N24" i="28" s="1"/>
  <c r="V23" i="28"/>
  <c r="V24" i="28" s="1"/>
  <c r="B63" i="28"/>
  <c r="J63" i="28"/>
  <c r="R63" i="28"/>
  <c r="A32" i="28"/>
  <c r="A34" i="28"/>
  <c r="A40" i="28"/>
  <c r="A42" i="28"/>
  <c r="A48" i="28"/>
  <c r="A50" i="28"/>
  <c r="C63" i="28"/>
  <c r="K63" i="28"/>
  <c r="S63" i="28"/>
  <c r="D63" i="28"/>
  <c r="L63" i="28"/>
  <c r="T63" i="28"/>
  <c r="I19" i="28"/>
  <c r="I20" i="28" s="1"/>
  <c r="E63" i="28"/>
  <c r="M63" i="28"/>
  <c r="Q23" i="27"/>
  <c r="Q24" i="27" s="1"/>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N19" i="27"/>
  <c r="N20" i="27" s="1"/>
  <c r="V19" i="27"/>
  <c r="F21" i="27"/>
  <c r="F23" i="27" s="1"/>
  <c r="F24" i="27" s="1"/>
  <c r="N21" i="27"/>
  <c r="N23" i="27" s="1"/>
  <c r="N24" i="27" s="1"/>
  <c r="V21" i="27"/>
  <c r="V23" i="27" s="1"/>
  <c r="V24" i="27" s="1"/>
  <c r="B63" i="27"/>
  <c r="J63" i="27"/>
  <c r="R63" i="27"/>
  <c r="A32" i="27"/>
  <c r="A34" i="27"/>
  <c r="A40" i="27"/>
  <c r="A42" i="27"/>
  <c r="A48" i="27"/>
  <c r="A50" i="27"/>
  <c r="C63" i="27"/>
  <c r="K63" i="27"/>
  <c r="S63" i="27"/>
  <c r="L19" i="27"/>
  <c r="L20" i="27" s="1"/>
  <c r="H19" i="27"/>
  <c r="H20" i="27" s="1"/>
  <c r="D63" i="27"/>
  <c r="L63" i="27"/>
  <c r="T63" i="27"/>
  <c r="H63" i="27"/>
  <c r="Q19" i="27"/>
  <c r="E63" i="27"/>
  <c r="M63" i="27"/>
  <c r="U64" i="26"/>
  <c r="U66" i="26" s="1"/>
  <c r="O23" i="26"/>
  <c r="J23" i="26"/>
  <c r="C19" i="26"/>
  <c r="C20" i="26" s="1"/>
  <c r="K23" i="26"/>
  <c r="A31" i="26"/>
  <c r="A33" i="26"/>
  <c r="A37" i="26"/>
  <c r="A39" i="26"/>
  <c r="A41" i="26"/>
  <c r="A45" i="26"/>
  <c r="A47" i="26"/>
  <c r="A49" i="26"/>
  <c r="G57" i="26"/>
  <c r="O57" i="26"/>
  <c r="G59" i="26"/>
  <c r="O59" i="26"/>
  <c r="G63" i="26"/>
  <c r="O63" i="26"/>
  <c r="T19" i="26"/>
  <c r="L23" i="26"/>
  <c r="H63" i="26"/>
  <c r="P63" i="26"/>
  <c r="M19" i="26"/>
  <c r="E23" i="26"/>
  <c r="M23" i="26"/>
  <c r="I57" i="26"/>
  <c r="Q57" i="26"/>
  <c r="I59" i="26"/>
  <c r="I64" i="26" s="1"/>
  <c r="I65" i="26" s="1"/>
  <c r="Q59" i="26"/>
  <c r="Q64" i="26" s="1"/>
  <c r="Q65" i="26" s="1"/>
  <c r="I63" i="26"/>
  <c r="Q63" i="26"/>
  <c r="N19" i="26"/>
  <c r="N23" i="26"/>
  <c r="V23" i="26"/>
  <c r="B63" i="26"/>
  <c r="J63" i="26"/>
  <c r="R63" i="26"/>
  <c r="G19" i="26"/>
  <c r="O19" i="26"/>
  <c r="A32" i="26"/>
  <c r="A34" i="26"/>
  <c r="A40" i="26"/>
  <c r="A42" i="26"/>
  <c r="A48" i="26"/>
  <c r="A50" i="26"/>
  <c r="C63" i="26"/>
  <c r="K63" i="26"/>
  <c r="S63" i="26"/>
  <c r="H19" i="26"/>
  <c r="P19" i="26"/>
  <c r="D63" i="26"/>
  <c r="L63" i="26"/>
  <c r="I19" i="26"/>
  <c r="H23" i="24"/>
  <c r="P23" i="24"/>
  <c r="K19" i="24"/>
  <c r="S19" i="24"/>
  <c r="K23" i="24"/>
  <c r="A31" i="24"/>
  <c r="A33" i="24"/>
  <c r="A37" i="24"/>
  <c r="A39" i="24"/>
  <c r="A41" i="24"/>
  <c r="A45" i="24"/>
  <c r="A47" i="24"/>
  <c r="A49" i="24"/>
  <c r="G57" i="24"/>
  <c r="O57" i="24"/>
  <c r="G59" i="24"/>
  <c r="O59" i="24"/>
  <c r="G63" i="24"/>
  <c r="O63" i="24"/>
  <c r="H59" i="24"/>
  <c r="P59" i="24"/>
  <c r="H63" i="24"/>
  <c r="P63" i="24"/>
  <c r="E19" i="24"/>
  <c r="U19" i="24"/>
  <c r="E23" i="24"/>
  <c r="U23" i="24"/>
  <c r="I57" i="24"/>
  <c r="Q57" i="24"/>
  <c r="I63" i="24"/>
  <c r="Q63" i="24"/>
  <c r="F19" i="24"/>
  <c r="F23" i="24"/>
  <c r="V23" i="24"/>
  <c r="B63" i="24"/>
  <c r="J63" i="24"/>
  <c r="R63" i="24"/>
  <c r="O19" i="24"/>
  <c r="A32" i="24"/>
  <c r="A34" i="24"/>
  <c r="A40" i="24"/>
  <c r="A42" i="24"/>
  <c r="A48" i="24"/>
  <c r="A50" i="24"/>
  <c r="C63" i="24"/>
  <c r="K63" i="24"/>
  <c r="S63"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R23" i="23"/>
  <c r="K19" i="23"/>
  <c r="S23" i="23"/>
  <c r="A31" i="23"/>
  <c r="A33" i="23"/>
  <c r="A37" i="23"/>
  <c r="A39" i="23"/>
  <c r="A41" i="23"/>
  <c r="A45" i="23"/>
  <c r="A47" i="23"/>
  <c r="A49" i="23"/>
  <c r="G57" i="23"/>
  <c r="O57" i="23"/>
  <c r="G59" i="23"/>
  <c r="O59" i="23"/>
  <c r="L19" i="23"/>
  <c r="T19" i="23"/>
  <c r="D23" i="23"/>
  <c r="T23" i="23"/>
  <c r="E19" i="23"/>
  <c r="M19" i="23"/>
  <c r="E23" i="23"/>
  <c r="M23" i="23"/>
  <c r="I57" i="23"/>
  <c r="Q57" i="23"/>
  <c r="F23" i="23"/>
  <c r="N23" i="23"/>
  <c r="O19" i="23"/>
  <c r="A32" i="23"/>
  <c r="A34" i="23"/>
  <c r="A40" i="23"/>
  <c r="A42" i="23"/>
  <c r="A48" i="23"/>
  <c r="A50" i="23"/>
  <c r="H19" i="23"/>
  <c r="I19" i="23"/>
  <c r="Q19" i="23"/>
  <c r="U63" i="22"/>
  <c r="M63" i="22"/>
  <c r="E63" i="22"/>
  <c r="F63" i="22"/>
  <c r="T63" i="22"/>
  <c r="L63" i="22"/>
  <c r="D63" i="22"/>
  <c r="S63" i="22"/>
  <c r="K63" i="22"/>
  <c r="C63" i="22"/>
  <c r="N63" i="22"/>
  <c r="R63" i="22"/>
  <c r="J63" i="22"/>
  <c r="B63" i="22"/>
  <c r="Q63" i="22"/>
  <c r="I63" i="22"/>
  <c r="P63" i="22"/>
  <c r="H63" i="22"/>
  <c r="O63" i="22"/>
  <c r="G63" i="22"/>
  <c r="S19" i="22"/>
  <c r="D19" i="22"/>
  <c r="T19" i="22"/>
  <c r="L23" i="22"/>
  <c r="K23" i="22"/>
  <c r="A31" i="22"/>
  <c r="A33" i="22"/>
  <c r="A41" i="22"/>
  <c r="A47" i="22"/>
  <c r="E19" i="22"/>
  <c r="M19" i="22"/>
  <c r="E23" i="22"/>
  <c r="U23" i="22"/>
  <c r="I57" i="22"/>
  <c r="Q57" i="22"/>
  <c r="K19" i="22"/>
  <c r="A39" i="22"/>
  <c r="A49" i="22"/>
  <c r="N19" i="22"/>
  <c r="V19" i="22"/>
  <c r="V23" i="22"/>
  <c r="G19" i="22"/>
  <c r="A32" i="22"/>
  <c r="A34" i="22"/>
  <c r="A40" i="22"/>
  <c r="A42" i="22"/>
  <c r="A48" i="22"/>
  <c r="A50" i="22"/>
  <c r="H23" i="21"/>
  <c r="H24" i="21" s="1"/>
  <c r="L23" i="21"/>
  <c r="L24" i="21" s="1"/>
  <c r="F23" i="21"/>
  <c r="F24" i="21" s="1"/>
  <c r="N23" i="21"/>
  <c r="N24" i="21" s="1"/>
  <c r="A33" i="21"/>
  <c r="A37" i="21"/>
  <c r="A41" i="21"/>
  <c r="A45" i="21"/>
  <c r="A49" i="21"/>
  <c r="E58" i="21"/>
  <c r="E61" i="21" s="1"/>
  <c r="M58" i="21"/>
  <c r="M61" i="21" s="1"/>
  <c r="U58" i="21"/>
  <c r="U61" i="21" s="1"/>
  <c r="U64" i="21" s="1"/>
  <c r="U66" i="21" s="1"/>
  <c r="S19" i="21"/>
  <c r="I23" i="21"/>
  <c r="I24" i="21" s="1"/>
  <c r="G23" i="21"/>
  <c r="G24" i="21" s="1"/>
  <c r="C57" i="21"/>
  <c r="K57" i="21"/>
  <c r="S57" i="21"/>
  <c r="G19" i="21"/>
  <c r="G20" i="21" s="1"/>
  <c r="Q19" i="21"/>
  <c r="J23" i="21"/>
  <c r="J24" i="21" s="1"/>
  <c r="R23" i="21"/>
  <c r="R24" i="21" s="1"/>
  <c r="I19" i="21"/>
  <c r="I20" i="21" s="1"/>
  <c r="L19" i="21"/>
  <c r="L20" i="21" s="1"/>
  <c r="A31" i="21"/>
  <c r="D64" i="21"/>
  <c r="D65" i="21" s="1"/>
  <c r="L64" i="21"/>
  <c r="L65" i="21" s="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L65" i="30" l="1"/>
  <c r="K65" i="30"/>
  <c r="Q65" i="30"/>
  <c r="G65" i="30"/>
  <c r="C65" i="30"/>
  <c r="I65" i="30"/>
  <c r="J65" i="30"/>
  <c r="D65" i="30"/>
  <c r="B65" i="30"/>
  <c r="E65" i="30"/>
  <c r="K65" i="28"/>
  <c r="K65" i="27"/>
  <c r="E65" i="27"/>
  <c r="D65" i="27"/>
  <c r="S64" i="26"/>
  <c r="S65" i="26" s="1"/>
  <c r="S64" i="22"/>
  <c r="S65" i="22" s="1"/>
  <c r="S64" i="29"/>
  <c r="S65" i="29" s="1"/>
  <c r="R64" i="30"/>
  <c r="R65" i="30" s="1"/>
  <c r="Q64" i="27"/>
  <c r="Q65" i="27" s="1"/>
  <c r="Q64" i="29"/>
  <c r="Q65" i="29" s="1"/>
  <c r="L64" i="28"/>
  <c r="L65" i="28" s="1"/>
  <c r="H64" i="30"/>
  <c r="H65" i="30" s="1"/>
  <c r="N64" i="22"/>
  <c r="N65" i="22" s="1"/>
  <c r="O64" i="21"/>
  <c r="O65" i="21" s="1"/>
  <c r="N66" i="21"/>
  <c r="N65" i="21"/>
  <c r="M66" i="26"/>
  <c r="M65" i="26"/>
  <c r="J64" i="27"/>
  <c r="J65" i="27" s="1"/>
  <c r="F64" i="26"/>
  <c r="F66" i="26" s="1"/>
  <c r="I64" i="29"/>
  <c r="I65" i="29" s="1"/>
  <c r="I64" i="27"/>
  <c r="I65" i="27" s="1"/>
  <c r="K64" i="21"/>
  <c r="K65" i="21" s="1"/>
  <c r="F65" i="26"/>
  <c r="L64" i="22"/>
  <c r="L65" i="22" s="1"/>
  <c r="D64" i="22"/>
  <c r="D65" i="22" s="1"/>
  <c r="Q64" i="22"/>
  <c r="Q65" i="22" s="1"/>
  <c r="U64" i="22"/>
  <c r="U66" i="22" s="1"/>
  <c r="S64" i="23"/>
  <c r="S65" i="23" s="1"/>
  <c r="M64" i="23"/>
  <c r="R64" i="23"/>
  <c r="M64" i="29"/>
  <c r="M65" i="29" s="1"/>
  <c r="D64" i="29"/>
  <c r="D65" i="29" s="1"/>
  <c r="O64" i="24"/>
  <c r="I64" i="24"/>
  <c r="I65" i="24" s="1"/>
  <c r="M64" i="24"/>
  <c r="M65" i="24" s="1"/>
  <c r="S64" i="24"/>
  <c r="S65" i="24" s="1"/>
  <c r="T64" i="26"/>
  <c r="T66" i="26" s="1"/>
  <c r="E64" i="26"/>
  <c r="M64" i="28"/>
  <c r="M65" i="28" s="1"/>
  <c r="S64" i="28"/>
  <c r="S65" i="28" s="1"/>
  <c r="P64" i="27"/>
  <c r="P65" i="27" s="1"/>
  <c r="G64" i="21"/>
  <c r="S64" i="21"/>
  <c r="E64" i="21"/>
  <c r="F64" i="21"/>
  <c r="N64" i="28"/>
  <c r="J64" i="21"/>
  <c r="F64" i="24"/>
  <c r="F64" i="28"/>
  <c r="D64" i="26"/>
  <c r="D65" i="26" s="1"/>
  <c r="H64" i="29"/>
  <c r="S64" i="30"/>
  <c r="Q64" i="23"/>
  <c r="F64" i="30"/>
  <c r="K64" i="23"/>
  <c r="R64" i="26"/>
  <c r="R65" i="26" s="1"/>
  <c r="E64" i="24"/>
  <c r="J64" i="22"/>
  <c r="H64" i="21"/>
  <c r="H65" i="21" s="1"/>
  <c r="H64" i="28"/>
  <c r="G64" i="28"/>
  <c r="P64" i="26"/>
  <c r="P65" i="26" s="1"/>
  <c r="E64" i="28"/>
  <c r="N64" i="23"/>
  <c r="N65" i="23" s="1"/>
  <c r="J64" i="26"/>
  <c r="J65" i="26" s="1"/>
  <c r="B64" i="23"/>
  <c r="M64" i="27"/>
  <c r="H64" i="27"/>
  <c r="G64" i="22"/>
  <c r="L64" i="29"/>
  <c r="L65" i="29" s="1"/>
  <c r="G64" i="24"/>
  <c r="H64" i="24"/>
  <c r="D64" i="23"/>
  <c r="D65" i="23" s="1"/>
  <c r="K64" i="24"/>
  <c r="K65" i="24" s="1"/>
  <c r="P64" i="24"/>
  <c r="P65" i="24" s="1"/>
  <c r="U64" i="29"/>
  <c r="U66" i="29" s="1"/>
  <c r="M64" i="30"/>
  <c r="K64" i="26"/>
  <c r="C64" i="28"/>
  <c r="C64" i="24"/>
  <c r="L64" i="27"/>
  <c r="R64" i="24"/>
  <c r="K64" i="29"/>
  <c r="J64" i="29"/>
  <c r="E64" i="29"/>
  <c r="M64" i="21"/>
  <c r="M65" i="21" s="1"/>
  <c r="P64" i="28"/>
  <c r="I64" i="21"/>
  <c r="U64" i="28"/>
  <c r="U66" i="28" s="1"/>
  <c r="U64" i="24"/>
  <c r="U66" i="24" s="1"/>
  <c r="F64" i="23"/>
  <c r="U64" i="27"/>
  <c r="U66" i="27" s="1"/>
  <c r="C19" i="22"/>
  <c r="C20" i="22" s="1"/>
  <c r="S66" i="27"/>
  <c r="D66" i="30"/>
  <c r="Q66" i="30"/>
  <c r="B64" i="22"/>
  <c r="B64" i="29"/>
  <c r="B64" i="28"/>
  <c r="B64" i="27"/>
  <c r="B64" i="26"/>
  <c r="B64" i="21"/>
  <c r="T66" i="29"/>
  <c r="P66" i="22"/>
  <c r="O64" i="27"/>
  <c r="O64" i="28"/>
  <c r="N64" i="27"/>
  <c r="N64" i="30"/>
  <c r="L66" i="30"/>
  <c r="J66" i="28"/>
  <c r="G64" i="26"/>
  <c r="G64" i="29"/>
  <c r="F64" i="22"/>
  <c r="O64" i="26"/>
  <c r="R66" i="22"/>
  <c r="T66" i="24"/>
  <c r="U66" i="23"/>
  <c r="P64" i="30"/>
  <c r="C66" i="23"/>
  <c r="P66" i="23"/>
  <c r="E66" i="22"/>
  <c r="T66" i="23"/>
  <c r="Q66" i="21"/>
  <c r="P66" i="21"/>
  <c r="K66" i="27"/>
  <c r="G64" i="23"/>
  <c r="Q66" i="24"/>
  <c r="R66" i="27"/>
  <c r="C66" i="27"/>
  <c r="H66" i="23"/>
  <c r="G64" i="27"/>
  <c r="G66" i="30"/>
  <c r="J66" i="30"/>
  <c r="F64" i="27"/>
  <c r="T66" i="27"/>
  <c r="C66" i="22"/>
  <c r="T66" i="21"/>
  <c r="E66" i="30"/>
  <c r="S66" i="24"/>
  <c r="L66" i="21"/>
  <c r="L66" i="26"/>
  <c r="T66" i="30"/>
  <c r="C66" i="29"/>
  <c r="H66" i="22"/>
  <c r="R66" i="28"/>
  <c r="N64" i="26"/>
  <c r="O64" i="29"/>
  <c r="P64" i="29"/>
  <c r="S64" i="1"/>
  <c r="S65" i="1" s="1"/>
  <c r="D66" i="27"/>
  <c r="N64" i="29"/>
  <c r="L66" i="23"/>
  <c r="O66" i="22"/>
  <c r="R64" i="1"/>
  <c r="J66" i="23"/>
  <c r="Q64" i="1"/>
  <c r="U64" i="1"/>
  <c r="P64" i="1"/>
  <c r="E66" i="27"/>
  <c r="J66" i="24"/>
  <c r="F64" i="29"/>
  <c r="O64" i="23"/>
  <c r="O64" i="30"/>
  <c r="N64" i="24"/>
  <c r="B66" i="30"/>
  <c r="B66" i="24"/>
  <c r="K66" i="30"/>
  <c r="C66" i="30"/>
  <c r="I66" i="30"/>
  <c r="R66" i="29"/>
  <c r="S66" i="29"/>
  <c r="T66" i="28"/>
  <c r="D66" i="28"/>
  <c r="Q66" i="28"/>
  <c r="I66" i="28"/>
  <c r="K66" i="28"/>
  <c r="I66" i="27"/>
  <c r="Q66" i="26"/>
  <c r="P66" i="26"/>
  <c r="C66" i="26"/>
  <c r="I66" i="26"/>
  <c r="H66" i="26"/>
  <c r="D66" i="26"/>
  <c r="L66" i="24"/>
  <c r="P66" i="24"/>
  <c r="D66" i="24"/>
  <c r="K66" i="24"/>
  <c r="I66" i="23"/>
  <c r="E66" i="23"/>
  <c r="I66" i="22"/>
  <c r="M66" i="22"/>
  <c r="S66" i="22"/>
  <c r="K66" i="22"/>
  <c r="T66" i="22"/>
  <c r="C66" i="21"/>
  <c r="D66" i="21"/>
  <c r="R66" i="21"/>
  <c r="N64" i="1"/>
  <c r="M64" i="1"/>
  <c r="T64" i="1"/>
  <c r="L64" i="1"/>
  <c r="J64" i="1"/>
  <c r="K64" i="1"/>
  <c r="O64" i="1"/>
  <c r="O65" i="1" s="1"/>
  <c r="C64" i="1"/>
  <c r="I64" i="1"/>
  <c r="H64" i="1"/>
  <c r="G64" i="1"/>
  <c r="F64" i="1"/>
  <c r="E64" i="1"/>
  <c r="D64" i="1"/>
  <c r="B64" i="1"/>
  <c r="D63" i="1"/>
  <c r="L63" i="1"/>
  <c r="F63" i="1"/>
  <c r="R63" i="1"/>
  <c r="J63" i="1"/>
  <c r="Q63" i="1"/>
  <c r="I63" i="1"/>
  <c r="C63" i="1"/>
  <c r="K63" i="1"/>
  <c r="P63" i="1"/>
  <c r="H63" i="1"/>
  <c r="T63" i="1"/>
  <c r="T66" i="1" s="1"/>
  <c r="S63" i="1"/>
  <c r="O63" i="1"/>
  <c r="G63" i="1"/>
  <c r="N63" i="1"/>
  <c r="E63" i="1"/>
  <c r="B63" i="1"/>
  <c r="U63" i="1"/>
  <c r="M63" i="1"/>
  <c r="I66" i="24" l="1"/>
  <c r="H66" i="30"/>
  <c r="J66" i="27"/>
  <c r="K66" i="21"/>
  <c r="L66" i="28"/>
  <c r="N65" i="1"/>
  <c r="B65" i="1"/>
  <c r="C65" i="1"/>
  <c r="D65" i="1"/>
  <c r="E65" i="1"/>
  <c r="F65" i="1"/>
  <c r="S66" i="26"/>
  <c r="R66" i="30"/>
  <c r="G65" i="1"/>
  <c r="H65" i="1"/>
  <c r="I65" i="1"/>
  <c r="J65" i="1"/>
  <c r="K65" i="1"/>
  <c r="P65" i="1"/>
  <c r="Q65" i="1"/>
  <c r="R65" i="1"/>
  <c r="M65" i="1"/>
  <c r="L65" i="1"/>
  <c r="S66" i="23"/>
  <c r="R66" i="23"/>
  <c r="R65" i="23"/>
  <c r="S66" i="30"/>
  <c r="S65" i="30"/>
  <c r="R66" i="26"/>
  <c r="S66" i="21"/>
  <c r="S65" i="21"/>
  <c r="R66" i="24"/>
  <c r="R65" i="24"/>
  <c r="S66" i="28"/>
  <c r="Q66" i="1"/>
  <c r="Q66" i="27"/>
  <c r="Q66" i="29"/>
  <c r="Q66" i="22"/>
  <c r="Q66" i="23"/>
  <c r="Q65" i="23"/>
  <c r="M66" i="29"/>
  <c r="O66" i="21"/>
  <c r="M66" i="21"/>
  <c r="N66" i="23"/>
  <c r="M66" i="28"/>
  <c r="P66" i="27"/>
  <c r="N66" i="22"/>
  <c r="M66" i="24"/>
  <c r="L66" i="22"/>
  <c r="P66" i="30"/>
  <c r="P65" i="30"/>
  <c r="P66" i="28"/>
  <c r="P65" i="28"/>
  <c r="P66" i="29"/>
  <c r="P65" i="29"/>
  <c r="O66" i="29"/>
  <c r="O65" i="29"/>
  <c r="O66" i="27"/>
  <c r="O65" i="27"/>
  <c r="O66" i="28"/>
  <c r="O65" i="28"/>
  <c r="O66" i="24"/>
  <c r="O65" i="24"/>
  <c r="O66" i="26"/>
  <c r="O65" i="26"/>
  <c r="O66" i="30"/>
  <c r="O65" i="30"/>
  <c r="O66" i="23"/>
  <c r="O65" i="23"/>
  <c r="N66" i="28"/>
  <c r="N65" i="28"/>
  <c r="N66" i="26"/>
  <c r="N65" i="26"/>
  <c r="N66" i="30"/>
  <c r="N65" i="30"/>
  <c r="N66" i="29"/>
  <c r="N65" i="29"/>
  <c r="N66" i="24"/>
  <c r="N65" i="24"/>
  <c r="N66" i="27"/>
  <c r="N65" i="27"/>
  <c r="M66" i="30"/>
  <c r="M65" i="30"/>
  <c r="M66" i="23"/>
  <c r="M65" i="23"/>
  <c r="M66" i="27"/>
  <c r="M65" i="27"/>
  <c r="L66" i="29"/>
  <c r="L66" i="27"/>
  <c r="L65" i="27"/>
  <c r="D66" i="22"/>
  <c r="D66" i="23"/>
  <c r="H66" i="21"/>
  <c r="I66" i="29"/>
  <c r="D66" i="29"/>
  <c r="K66" i="29"/>
  <c r="K65" i="29"/>
  <c r="K66" i="26"/>
  <c r="K65" i="26"/>
  <c r="K66" i="23"/>
  <c r="K65" i="23"/>
  <c r="J66" i="29"/>
  <c r="J65" i="29"/>
  <c r="J66" i="26"/>
  <c r="J66" i="21"/>
  <c r="J65" i="21"/>
  <c r="J66" i="22"/>
  <c r="J65" i="22"/>
  <c r="I66" i="21"/>
  <c r="I65" i="21"/>
  <c r="H66" i="27"/>
  <c r="H65" i="27"/>
  <c r="H66" i="28"/>
  <c r="H65" i="28"/>
  <c r="H66" i="24"/>
  <c r="H65" i="24"/>
  <c r="H66" i="29"/>
  <c r="H65" i="29"/>
  <c r="G66" i="28"/>
  <c r="G65" i="28"/>
  <c r="G66" i="22"/>
  <c r="G65" i="22"/>
  <c r="G66" i="29"/>
  <c r="G65" i="29"/>
  <c r="G66" i="21"/>
  <c r="G65" i="21"/>
  <c r="G66" i="26"/>
  <c r="G65" i="26"/>
  <c r="G66" i="23"/>
  <c r="G65" i="23"/>
  <c r="G66" i="27"/>
  <c r="G65" i="27"/>
  <c r="G66" i="24"/>
  <c r="G65" i="24"/>
  <c r="F66" i="21"/>
  <c r="F65" i="21"/>
  <c r="F66" i="30"/>
  <c r="F65" i="30"/>
  <c r="F66" i="23"/>
  <c r="F65" i="23"/>
  <c r="F66" i="27"/>
  <c r="F65" i="27"/>
  <c r="F66" i="29"/>
  <c r="F65" i="29"/>
  <c r="F66" i="28"/>
  <c r="F65" i="28"/>
  <c r="F66" i="22"/>
  <c r="F65" i="22"/>
  <c r="F66" i="24"/>
  <c r="F65" i="24"/>
  <c r="E66" i="28"/>
  <c r="E65" i="28"/>
  <c r="E66" i="29"/>
  <c r="E65" i="29"/>
  <c r="E66" i="26"/>
  <c r="E65" i="26"/>
  <c r="E66" i="21"/>
  <c r="E65" i="21"/>
  <c r="E66" i="24"/>
  <c r="E65" i="24"/>
  <c r="C66" i="24"/>
  <c r="C65" i="24"/>
  <c r="C66" i="28"/>
  <c r="C65" i="28"/>
  <c r="B66" i="27"/>
  <c r="B65" i="27"/>
  <c r="B66" i="21"/>
  <c r="B65" i="21"/>
  <c r="B66" i="26"/>
  <c r="B65" i="26"/>
  <c r="B66" i="29"/>
  <c r="B65" i="29"/>
  <c r="B66" i="22"/>
  <c r="B65" i="22"/>
  <c r="B66" i="28"/>
  <c r="B65" i="28"/>
  <c r="B66" i="23"/>
  <c r="B65" i="23"/>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<sst xmlns="http://schemas.openxmlformats.org/spreadsheetml/2006/main" count="2190" uniqueCount="174">
  <si>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</si>
  <si>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</si>
  <si>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</si>
  <si>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</si>
  <si>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</si>
  <si>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</si>
  <si>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</si>
  <si>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</si>
  <si>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</si>
  <si>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</si>
  <si>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</si>
  <si>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</si>
  <si>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</si>
  <si>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</si>
  <si>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</si>
  <si>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</si>
  <si>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</si>
  <si>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</si>
  <si>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</si>
  <si>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</si>
  <si>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</si>
  <si>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</si>
  <si>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</si>
  <si>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</si>
  <si>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</si>
  <si>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</si>
  <si>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</si>
  <si>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</si>
  <si>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</si>
  <si>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</si>
  <si>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</si>
  <si>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</si>
  <si>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</si>
  <si>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</si>
  <si>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</si>
  <si>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</si>
  <si>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</si>
  <si>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</si>
  <si>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</si>
  <si>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</si>
  <si>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</si>
  <si>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</si>
  <si>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</si>
  <si>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</si>
  <si>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</si>
  <si>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</si>
  <si>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</si>
  <si>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</si>
  <si>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</si>
  <si>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</si>
  <si>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</si>
  <si>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</si>
  <si>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</si>
  <si>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</si>
  <si>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</si>
  <si>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</si>
  <si>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</si>
  <si>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</si>
  <si>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</si>
  <si>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</si>
  <si>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</si>
  <si>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</si>
  <si>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</si>
  <si>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</si>
  <si>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</si>
  <si>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</si>
  <si>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</si>
  <si>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</si>
  <si>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</si>
  <si>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</si>
  <si>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</si>
  <si>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</si>
  <si>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</si>
  <si>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</si>
  <si>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</si>
  <si>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</si>
  <si>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</si>
  <si>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</si>
  <si>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</si>
  <si>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</si>
  <si>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</si>
  <si>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</si>
  <si>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</si>
  <si>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</si>
  <si>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</si>
  <si>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</si>
  <si>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</si>
  <si>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</si>
  <si>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</si>
  <si>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</si>
  <si>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</si>
  <si>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</si>
  <si>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</si>
  <si>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</si>
  <si>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</si>
  <si>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</si>
  <si>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</si>
  <si>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</si>
  <si>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</si>
  <si>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</si>
  <si>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</si>
  <si>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</si>
  <si>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</si>
  <si>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</si>
  <si>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</si>
  <si>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</si>
  <si>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</si>
  <si>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</si>
  <si>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</si>
  <si>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</si>
  <si>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</si>
  <si>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</si>
  <si>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</si>
  <si>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</si>
  <si>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</si>
  <si>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</si>
  <si>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</si>
  <si>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</si>
  <si>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</si>
  <si>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</si>
  <si>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</si>
  <si>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</si>
  <si>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</si>
  <si>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</si>
  <si>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</si>
  <si>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</si>
  <si>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</si>
  <si>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</si>
  <si>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</si>
  <si>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</si>
  <si>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</si>
  <si>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</si>
  <si>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</si>
  <si>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</si>
  <si>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</si>
  <si>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</si>
  <si>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</si>
  <si>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</si>
  <si>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</si>
  <si>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</si>
  <si>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</si>
  <si>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</si>
  <si>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</si>
  <si>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</si>
  <si>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</si>
  <si>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</si>
  <si>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</si>
  <si>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</si>
  <si>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</si>
  <si>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</si>
  <si>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</si>
  <si>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</si>
  <si>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</si>
  <si>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</si>
  <si>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</si>
  <si>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</si>
  <si>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</si>
  <si>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</si>
  <si>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</si>
  <si>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</si>
  <si>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PAN-021790</t>
  </si>
  <si>
    <t>EPR/GP3792SK</t>
  </si>
  <si>
    <t>BYPRODUCT RECOVERY LIMITED</t>
  </si>
  <si>
    <t>Bwlchmawr Farm 3, Brynteg, Llanybydder, Carmarthenshire, SA40 9XA</t>
  </si>
  <si>
    <t>Ethan Banfield</t>
  </si>
  <si>
    <t xml:space="preserve">moderate </t>
  </si>
  <si>
    <t>02 02 04</t>
  </si>
  <si>
    <t>Liarage</t>
  </si>
  <si>
    <t>Sludge cake</t>
  </si>
  <si>
    <t>Cattle line</t>
  </si>
  <si>
    <t>DAF liquids</t>
  </si>
  <si>
    <t>02 02 02</t>
  </si>
  <si>
    <t>Farm slurry</t>
  </si>
  <si>
    <t>02 01 06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</si>
</sst>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6" fillId="8" borderId="3"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42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88" dataDxfId="386" headerRowBorderDxfId="387" tableBorderDxfId="385" totalsRowBorderDxfId="384">
  <autoFilter ref="AI1:AN26" xr:uid="{F8B5EC87-3095-445A-A980-2CFAA0A7B9A2}"/>
  <sortState xmlns:xlrd2="http://schemas.microsoft.com/office/spreadsheetml/2017/richdata2" ref="AI2:AL25">
    <sortCondition ref="AL1:AL25"/>
  </sortState>
  <tableColumns count="6">
    <tableColumn id="1" xr3:uid="{360F44E4-7249-415F-8D5E-41D249F9A162}" name="Crop" dataDxfId="383"/>
    <tableColumn id="2" xr3:uid="{55E07717-B4EC-4E8A-B9A9-34F3CF85E32D}" name="P Offtake" dataDxfId="382"/>
    <tableColumn id="3" xr3:uid="{7B25FA52-8104-4FE3-AED4-B53CBFDF89B2}" name="K Offtake" dataDxfId="381"/>
    <tableColumn id="4" xr3:uid="{0DBAE461-2D09-43C8-9342-3980D552AE4D}" name="Order" dataDxfId="380"/>
    <tableColumn id="5" xr3:uid="{52CACE7B-0CBA-46FC-9F24-02CBD6100239}" name="Lime pH requirement" dataDxfId="379"/>
    <tableColumn id="6" xr3:uid="{F1432630-9B16-4266-8147-CE754A715307}" name="Column1" dataDxfId="37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46" dataDxfId="344" headerRowBorderDxfId="345" tableBorderDxfId="343" totalsRowBorderDxfId="342">
  <autoFilter ref="AI1:AN26" xr:uid="{F8B5EC87-3095-445A-A980-2CFAA0A7B9A2}"/>
  <sortState xmlns:xlrd2="http://schemas.microsoft.com/office/spreadsheetml/2017/richdata2" ref="AI2:AL25">
    <sortCondition ref="AL1:AL25"/>
  </sortState>
  <tableColumns count="6">
    <tableColumn id="1" xr3:uid="{7E96A84B-948F-445F-BD6E-30CC8E6E6DD1}" name="Crop" dataDxfId="341"/>
    <tableColumn id="2" xr3:uid="{12657DDB-F680-47DE-ABB1-8675D5F91E41}" name="P Offtake" dataDxfId="340"/>
    <tableColumn id="3" xr3:uid="{DEB99109-D325-4F98-8A71-E70C03433437}" name="K Offtake" dataDxfId="339"/>
    <tableColumn id="4" xr3:uid="{E96A561F-7E7F-4FB3-97AA-0B35D8C8E93A}" name="Order" dataDxfId="338"/>
    <tableColumn id="5" xr3:uid="{181DD475-0A71-4C52-AF1A-8BFF46F5A827}" name="Lime pH requirement" dataDxfId="337"/>
    <tableColumn id="6" xr3:uid="{AC3FA7E8-D76B-43A3-B715-04446DFF63C6}" name="Column1" dataDxfId="33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06008BA1-A1E9-4286-B67A-352533C06A26}" name="Crop" dataDxfId="299"/>
    <tableColumn id="2" xr3:uid="{2AEB5EEB-C9D1-41DC-913E-953A33D1A4AF}" name="P Offtake" dataDxfId="298"/>
    <tableColumn id="3" xr3:uid="{8FA16A0B-1017-4CEE-862E-0A8CBD8EB3D3}" name="K Offtake" dataDxfId="297"/>
    <tableColumn id="4" xr3:uid="{E7A3B8CD-4036-47F4-B818-C3F22E80C749}" name="Order" dataDxfId="296"/>
    <tableColumn id="5" xr3:uid="{8F3EBD84-7904-4559-9B5C-63088B792C98}" name="Lime pH requirement" dataDxfId="295"/>
    <tableColumn id="6" xr3:uid="{A21DD95A-C955-4510-9114-E3F1CB645370}" name="Column1" dataDxfId="29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11579FCC-3D9F-49AD-888D-5D79B801F6AE}" name="Crop" dataDxfId="257"/>
    <tableColumn id="2" xr3:uid="{05C08116-56D5-4CC6-A649-B06AF891B931}" name="P Offtake" dataDxfId="256"/>
    <tableColumn id="3" xr3:uid="{59CDE959-192B-4757-9203-A0F691CF0F96}" name="K Offtake" dataDxfId="255"/>
    <tableColumn id="4" xr3:uid="{9FB8E4F7-B91F-4CE0-AF39-D4895D0ECF2F}" name="Order" dataDxfId="254"/>
    <tableColumn id="5" xr3:uid="{688FF2A4-D7C6-4425-A915-A9ADD700A9EE}" name="Lime pH requirement" dataDxfId="253"/>
    <tableColumn id="6" xr3:uid="{05FC5CFF-3D81-4B5F-87C7-2364076F2714}" name="Column1" dataDxfId="25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973D7FFB-D248-4199-9B2E-B3C6CC09D382}" name="Crop" dataDxfId="215"/>
    <tableColumn id="2" xr3:uid="{7F2A3986-EC86-4CF9-BD10-791170BA6682}" name="P Offtake" dataDxfId="214"/>
    <tableColumn id="3" xr3:uid="{D6129C35-9DC6-42E5-AE3F-EA3A083168E6}" name="K Offtake" dataDxfId="213"/>
    <tableColumn id="4" xr3:uid="{C1CC42B5-564A-4DE7-B817-B7D686FE9A11}" name="Order" dataDxfId="212"/>
    <tableColumn id="5" xr3:uid="{620F3ABD-564C-411A-8DEA-CE1A34F9FC36}" name="Lime pH requirement" dataDxfId="211"/>
    <tableColumn id="6" xr3:uid="{76C9BC4F-4FF3-4AFB-8E7B-16DC0CC3E97C}" name="Column1" dataDxfId="21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D13A12FC-EAE6-4280-A219-C2622262E5F4}" name="Crop" dataDxfId="173"/>
    <tableColumn id="2" xr3:uid="{FD06C4A3-4B75-490D-88CF-232C7DC3EFC6}" name="P Offtake" dataDxfId="172"/>
    <tableColumn id="3" xr3:uid="{B043BEFF-10D4-4840-989B-BB13A502ECDF}" name="K Offtake" dataDxfId="171"/>
    <tableColumn id="4" xr3:uid="{48481FDC-5D20-466C-B554-D45886EA366A}" name="Order" dataDxfId="170"/>
    <tableColumn id="5" xr3:uid="{9E0852D2-9D0D-44AB-98B7-FBA51F331ACF}" name="Lime pH requirement" dataDxfId="169"/>
    <tableColumn id="6" xr3:uid="{29F9C4A5-6854-4F37-8BD1-0DD9B6024A55}" name="Column1" dataDxfId="1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1B554ED3-7AAF-4192-827C-B071945474B8}" name="Crop" dataDxfId="131"/>
    <tableColumn id="2" xr3:uid="{35F435E0-8D8E-44D1-84BD-C2FF51C3F944}" name="P Offtake" dataDxfId="130"/>
    <tableColumn id="3" xr3:uid="{38465C9D-AA8F-443A-80F5-96D1F6258317}" name="K Offtake" dataDxfId="129"/>
    <tableColumn id="4" xr3:uid="{E0C0E6AF-5628-4BC3-9625-81A87B93D279}" name="Order" dataDxfId="128"/>
    <tableColumn id="5" xr3:uid="{ACDE1D9A-7F94-4404-BDDC-1235C32C758F}" name="Lime pH requirement" dataDxfId="127"/>
    <tableColumn id="6" xr3:uid="{B093C9DF-C4CF-4906-9658-89F446EB9C12}" name="Column1"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C4B2E6E9-5990-417D-9E04-7933BDF1FC69}" name="Crop" dataDxfId="89"/>
    <tableColumn id="2" xr3:uid="{E74EF8D0-6C68-49B8-AE52-40C276CA5FC9}" name="P Offtake" dataDxfId="88"/>
    <tableColumn id="3" xr3:uid="{9E0A7857-36E3-482D-B4B2-65B90760417F}" name="K Offtake" dataDxfId="87"/>
    <tableColumn id="4" xr3:uid="{A78867D2-7566-4070-AF99-15EE4CEB1699}" name="Order" dataDxfId="86"/>
    <tableColumn id="5" xr3:uid="{240FD5FA-5659-468E-8544-C93086800EC9}" name="Lime pH requirement" dataDxfId="85"/>
    <tableColumn id="6" xr3:uid="{D5C8E9C3-9076-473B-AE62-DA32692BAABC}" name="Column1" dataDxfId="8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82F1A1D2-F5AA-4D76-98E8-3C18592FB8CF}" name="Crop" dataDxfId="47"/>
    <tableColumn id="2" xr3:uid="{17F60BEE-3BBA-4198-AA21-518EC4696EB6}" name="P Offtake" dataDxfId="46"/>
    <tableColumn id="3" xr3:uid="{95D820EB-2583-433A-A070-6E8356E186E7}" name="K Offtake" dataDxfId="45"/>
    <tableColumn id="4" xr3:uid="{F3AE1839-F59F-4A70-B11A-A32E3FDD1A00}" name="Order" dataDxfId="44"/>
    <tableColumn id="5" xr3:uid="{C52880C5-B266-4CF0-9A11-778ABC47F9F0}" name="Lime pH requirement" dataDxfId="43"/>
    <tableColumn id="6" xr3:uid="{233F7657-9414-44B1-9E43-A91A69CB97ED}" name="Column1" dataDxfId="4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topLeftCell="A16" zoomScale="90" zoomScaleNormal="90" workbookViewId="0">
      <selection activeCell="D39" sqref="D39"/>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19" t="s">
        <v>41</v>
      </c>
      <c r="B1" s="119"/>
      <c r="C1" s="135" t="s">
        <v>160</v>
      </c>
      <c r="D1" s="136"/>
      <c r="E1" s="93" t="s">
        <v>45</v>
      </c>
      <c r="F1" s="96">
        <v>31.8</v>
      </c>
      <c r="G1" s="120" t="s">
        <v>43</v>
      </c>
      <c r="H1" s="121"/>
      <c r="I1" s="96">
        <v>7.96</v>
      </c>
      <c r="J1" s="119" t="s">
        <v>153</v>
      </c>
      <c r="K1" s="119"/>
      <c r="L1" s="96">
        <v>11531</v>
      </c>
      <c r="AB1" s="18"/>
      <c r="AC1" s="18"/>
      <c r="AD1" s="30" t="s">
        <v>126</v>
      </c>
      <c r="AE1" s="17"/>
      <c r="AF1" s="17"/>
      <c r="AG1" s="18"/>
      <c r="AH1" s="18"/>
      <c r="AI1" s="40" t="s">
        <v>79</v>
      </c>
      <c r="AJ1" s="41" t="s">
        <v>94</v>
      </c>
      <c r="AK1" s="42" t="s">
        <v>95</v>
      </c>
      <c r="AL1" s="43" t="s">
        <v>125</v>
      </c>
      <c r="AM1" s="43" t="s">
        <v>131</v>
      </c>
      <c r="AN1" s="43" t="s">
        <v>111</v>
      </c>
    </row>
    <row r="2" spans="1:40" ht="13" x14ac:dyDescent="0.3">
      <c r="A2" s="119" t="s">
        <v>87</v>
      </c>
      <c r="B2" s="119"/>
      <c r="C2" s="133" t="s">
        <v>161</v>
      </c>
      <c r="D2" s="134"/>
      <c r="E2" s="93" t="s">
        <v>109</v>
      </c>
      <c r="F2" s="96" t="s">
        <v>166</v>
      </c>
      <c r="G2" s="138" t="s">
        <v>110</v>
      </c>
      <c r="H2" s="139"/>
      <c r="I2" s="96">
        <v>4206</v>
      </c>
      <c r="J2" s="119" t="s">
        <v>158</v>
      </c>
      <c r="K2" s="119"/>
      <c r="L2" s="96">
        <v>3.48</v>
      </c>
      <c r="AB2" s="30" t="s">
        <v>56</v>
      </c>
      <c r="AC2" s="17"/>
      <c r="AD2" s="30" t="s">
        <v>70</v>
      </c>
      <c r="AE2" s="17"/>
      <c r="AF2" s="17"/>
      <c r="AG2" s="44" t="s">
        <v>76</v>
      </c>
      <c r="AH2" s="18"/>
      <c r="AI2" s="45" t="s">
        <v>126</v>
      </c>
      <c r="AJ2" s="46">
        <v>0</v>
      </c>
      <c r="AK2" s="47">
        <v>0</v>
      </c>
      <c r="AL2" s="10">
        <v>0</v>
      </c>
      <c r="AM2" s="11">
        <v>0</v>
      </c>
      <c r="AN2" s="11">
        <v>0</v>
      </c>
    </row>
    <row r="3" spans="1:40" ht="13" x14ac:dyDescent="0.25">
      <c r="A3" s="120" t="s">
        <v>42</v>
      </c>
      <c r="B3" s="121"/>
      <c r="C3" s="133" t="s">
        <v>162</v>
      </c>
      <c r="D3" s="134"/>
      <c r="E3" s="93" t="s">
        <v>108</v>
      </c>
      <c r="F3" s="31" t="s">
        <v>78</v>
      </c>
      <c r="G3" s="119" t="s">
        <v>159</v>
      </c>
      <c r="H3" s="119"/>
      <c r="I3" s="96">
        <v>59442</v>
      </c>
      <c r="J3" s="120" t="s">
        <v>154</v>
      </c>
      <c r="K3" s="121"/>
      <c r="L3" s="96">
        <f>(L1/(L2*10000))*100</f>
        <v>33.135057471264368</v>
      </c>
      <c r="AB3" s="30" t="s">
        <v>57</v>
      </c>
      <c r="AC3" s="17"/>
      <c r="AD3" s="30" t="s">
        <v>71</v>
      </c>
      <c r="AE3" s="17"/>
      <c r="AF3" s="17"/>
      <c r="AG3" s="44" t="s">
        <v>77</v>
      </c>
      <c r="AH3" s="18"/>
      <c r="AI3" s="48" t="s">
        <v>113</v>
      </c>
      <c r="AJ3" s="49">
        <v>1.7</v>
      </c>
      <c r="AK3" s="50">
        <v>6</v>
      </c>
      <c r="AL3" s="51">
        <v>1</v>
      </c>
      <c r="AM3" s="11">
        <v>6.2</v>
      </c>
      <c r="AN3" s="11" t="s">
        <v>112</v>
      </c>
    </row>
    <row r="4" spans="1:40" ht="13" x14ac:dyDescent="0.25">
      <c r="A4" s="119" t="s">
        <v>0</v>
      </c>
      <c r="B4" s="119"/>
      <c r="C4" s="135" t="s">
        <v>163</v>
      </c>
      <c r="D4" s="136"/>
      <c r="E4" s="94" t="s">
        <v>1</v>
      </c>
      <c r="F4" s="95" t="s">
        <v>167</v>
      </c>
      <c r="G4" s="119"/>
      <c r="H4" s="119"/>
      <c r="I4" s="96"/>
      <c r="J4" s="120"/>
      <c r="K4" s="121"/>
      <c r="L4" s="96"/>
      <c r="AB4" s="30" t="s">
        <v>52</v>
      </c>
      <c r="AC4" s="17"/>
      <c r="AD4" s="52" t="s">
        <v>72</v>
      </c>
      <c r="AE4" s="17"/>
      <c r="AF4" s="17"/>
      <c r="AG4" s="44" t="s">
        <v>78</v>
      </c>
      <c r="AH4" s="18"/>
      <c r="AI4" s="53" t="s">
        <v>124</v>
      </c>
      <c r="AJ4" s="54">
        <v>7</v>
      </c>
      <c r="AK4" s="55">
        <v>10.5</v>
      </c>
      <c r="AL4" s="11">
        <v>2</v>
      </c>
      <c r="AM4" s="11">
        <v>6.7</v>
      </c>
      <c r="AN4" s="11" t="s">
        <v>135</v>
      </c>
    </row>
    <row r="5" spans="1:40" ht="13" x14ac:dyDescent="0.25">
      <c r="A5" s="119" t="s">
        <v>47</v>
      </c>
      <c r="B5" s="119"/>
      <c r="C5" s="137" t="s">
        <v>164</v>
      </c>
      <c r="D5" s="137"/>
      <c r="E5" s="94"/>
      <c r="F5" s="95"/>
      <c r="G5" s="119"/>
      <c r="H5" s="119"/>
      <c r="I5" s="96"/>
      <c r="J5" s="120"/>
      <c r="K5" s="121"/>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ht="13" x14ac:dyDescent="0.25">
      <c r="A8" s="119" t="s">
        <v>2</v>
      </c>
      <c r="B8" s="119"/>
      <c r="C8" s="15">
        <v>5569</v>
      </c>
      <c r="D8" s="15">
        <v>6858</v>
      </c>
      <c r="E8" s="15">
        <v>8153</v>
      </c>
      <c r="F8" s="15">
        <v>9748</v>
      </c>
      <c r="G8" s="15">
        <v>1057</v>
      </c>
      <c r="H8" s="15">
        <v>3845</v>
      </c>
      <c r="I8" s="15">
        <v>6042</v>
      </c>
      <c r="J8" s="15">
        <v>2345</v>
      </c>
      <c r="K8" s="15">
        <v>4105</v>
      </c>
      <c r="L8" s="15">
        <v>6810</v>
      </c>
      <c r="M8" s="15">
        <v>8614</v>
      </c>
      <c r="N8" s="15">
        <v>4289</v>
      </c>
      <c r="O8" s="15">
        <v>3901</v>
      </c>
      <c r="P8" s="15"/>
      <c r="Q8" s="15"/>
      <c r="R8" s="15"/>
      <c r="S8" s="15"/>
      <c r="T8" s="15"/>
      <c r="U8" s="15"/>
      <c r="V8" s="15"/>
      <c r="AB8" s="61"/>
      <c r="AC8" s="61"/>
      <c r="AD8" s="18"/>
      <c r="AE8" s="17" t="s">
        <v>139</v>
      </c>
      <c r="AF8" s="17"/>
      <c r="AG8" s="18"/>
      <c r="AH8" s="18"/>
      <c r="AI8" s="53" t="s">
        <v>105</v>
      </c>
      <c r="AJ8" s="62">
        <v>1.4</v>
      </c>
      <c r="AK8" s="55">
        <v>4.4000000000000004</v>
      </c>
      <c r="AL8" s="11">
        <v>6</v>
      </c>
      <c r="AM8" s="11">
        <v>6.7</v>
      </c>
      <c r="AN8" s="11" t="s">
        <v>135</v>
      </c>
    </row>
    <row r="9" spans="1:40" ht="13" x14ac:dyDescent="0.25">
      <c r="A9" s="119" t="s">
        <v>3</v>
      </c>
      <c r="B9" s="119"/>
      <c r="C9" s="15" t="s">
        <v>165</v>
      </c>
      <c r="D9" s="15" t="s">
        <v>165</v>
      </c>
      <c r="E9" s="15" t="s">
        <v>165</v>
      </c>
      <c r="F9" s="15" t="s">
        <v>165</v>
      </c>
      <c r="G9" s="15" t="s">
        <v>165</v>
      </c>
      <c r="H9" s="15" t="s">
        <v>165</v>
      </c>
      <c r="I9" s="15" t="s">
        <v>165</v>
      </c>
      <c r="J9" s="15" t="s">
        <v>165</v>
      </c>
      <c r="K9" s="15" t="s">
        <v>165</v>
      </c>
      <c r="L9" s="15" t="s">
        <v>165</v>
      </c>
      <c r="M9" s="15" t="s">
        <v>165</v>
      </c>
      <c r="N9" s="15" t="s">
        <v>165</v>
      </c>
      <c r="O9" s="15" t="s">
        <v>165</v>
      </c>
      <c r="P9" s="15"/>
      <c r="Q9" s="15"/>
      <c r="R9" s="15"/>
      <c r="S9" s="15"/>
      <c r="T9" s="15"/>
      <c r="U9" s="15"/>
      <c r="V9" s="15"/>
      <c r="AB9" s="17"/>
      <c r="AC9" s="17"/>
      <c r="AD9" s="30" t="s">
        <v>137</v>
      </c>
      <c r="AE9" s="30">
        <v>4.5</v>
      </c>
      <c r="AF9" s="17"/>
      <c r="AG9" s="18"/>
      <c r="AH9" s="18"/>
      <c r="AI9" s="63" t="s">
        <v>103</v>
      </c>
      <c r="AJ9" s="64">
        <v>0.7</v>
      </c>
      <c r="AK9" s="65">
        <v>4</v>
      </c>
      <c r="AL9" s="29">
        <v>7</v>
      </c>
      <c r="AM9" s="11">
        <v>6.7</v>
      </c>
      <c r="AN9" s="11" t="s">
        <v>135</v>
      </c>
    </row>
    <row r="10" spans="1:40" ht="13" x14ac:dyDescent="0.25">
      <c r="A10" s="119" t="s">
        <v>4</v>
      </c>
      <c r="B10" s="119"/>
      <c r="C10" s="15">
        <v>5.7</v>
      </c>
      <c r="D10" s="15">
        <v>6</v>
      </c>
      <c r="E10" s="15">
        <v>5.7</v>
      </c>
      <c r="F10" s="15">
        <v>5.6</v>
      </c>
      <c r="G10" s="15">
        <v>5.7</v>
      </c>
      <c r="H10" s="15">
        <v>5.7</v>
      </c>
      <c r="I10" s="15">
        <v>5.9</v>
      </c>
      <c r="J10" s="15">
        <v>5.8</v>
      </c>
      <c r="K10" s="15">
        <v>6.2</v>
      </c>
      <c r="L10" s="15">
        <v>6.2</v>
      </c>
      <c r="M10" s="15">
        <v>7</v>
      </c>
      <c r="N10" s="15">
        <v>5.2</v>
      </c>
      <c r="O10" s="15">
        <v>5</v>
      </c>
      <c r="P10" s="15"/>
      <c r="Q10" s="15"/>
      <c r="R10" s="15"/>
      <c r="S10" s="15"/>
      <c r="T10" s="15"/>
      <c r="U10" s="15"/>
      <c r="V10" s="15"/>
      <c r="AB10" s="17"/>
      <c r="AC10" s="17"/>
      <c r="AD10" s="30" t="s">
        <v>140</v>
      </c>
      <c r="AE10" s="30">
        <v>5</v>
      </c>
      <c r="AF10" s="17"/>
      <c r="AG10" s="18"/>
      <c r="AH10" s="18"/>
      <c r="AI10" s="53" t="s">
        <v>97</v>
      </c>
      <c r="AJ10" s="54">
        <v>9</v>
      </c>
      <c r="AK10" s="55">
        <v>16.5</v>
      </c>
      <c r="AL10" s="11">
        <v>8</v>
      </c>
      <c r="AM10" s="11">
        <v>6.7</v>
      </c>
      <c r="AN10" s="11" t="s">
        <v>135</v>
      </c>
    </row>
    <row r="11" spans="1:40" ht="13" x14ac:dyDescent="0.25">
      <c r="A11" s="119" t="s">
        <v>5</v>
      </c>
      <c r="B11" s="119"/>
      <c r="C11" s="15">
        <v>2</v>
      </c>
      <c r="D11" s="15">
        <v>2</v>
      </c>
      <c r="E11" s="15">
        <v>2</v>
      </c>
      <c r="F11" s="15">
        <v>1</v>
      </c>
      <c r="G11" s="15">
        <v>2</v>
      </c>
      <c r="H11" s="15">
        <v>3</v>
      </c>
      <c r="I11" s="15">
        <v>2</v>
      </c>
      <c r="J11" s="15">
        <v>3</v>
      </c>
      <c r="K11" s="15">
        <v>2</v>
      </c>
      <c r="L11" s="15">
        <v>2</v>
      </c>
      <c r="M11" s="15">
        <v>3</v>
      </c>
      <c r="N11" s="15">
        <v>1</v>
      </c>
      <c r="O11" s="15">
        <v>1</v>
      </c>
      <c r="P11" s="15"/>
      <c r="Q11" s="15"/>
      <c r="R11" s="15"/>
      <c r="S11" s="15"/>
      <c r="T11" s="15"/>
      <c r="U11" s="15"/>
      <c r="V11" s="15"/>
      <c r="AB11" s="17"/>
      <c r="AC11" s="17"/>
      <c r="AD11" s="52" t="s">
        <v>141</v>
      </c>
      <c r="AE11" s="30">
        <v>6</v>
      </c>
      <c r="AF11" s="17"/>
      <c r="AG11" s="18"/>
      <c r="AH11" s="18"/>
      <c r="AI11" s="53" t="s">
        <v>122</v>
      </c>
      <c r="AJ11" s="54">
        <v>15</v>
      </c>
      <c r="AK11" s="55">
        <v>17.5</v>
      </c>
      <c r="AL11" s="11">
        <v>9</v>
      </c>
      <c r="AM11" s="11">
        <v>7</v>
      </c>
      <c r="AN11" s="11" t="s">
        <v>135</v>
      </c>
    </row>
    <row r="12" spans="1:40" ht="13" x14ac:dyDescent="0.25">
      <c r="A12" s="119" t="s">
        <v>6</v>
      </c>
      <c r="B12" s="119"/>
      <c r="C12" s="15">
        <v>1</v>
      </c>
      <c r="D12" s="15">
        <v>0</v>
      </c>
      <c r="E12" s="15">
        <v>0</v>
      </c>
      <c r="F12" s="15">
        <v>2</v>
      </c>
      <c r="G12" s="15">
        <v>1</v>
      </c>
      <c r="H12" s="15">
        <v>1</v>
      </c>
      <c r="I12" s="15">
        <v>1</v>
      </c>
      <c r="J12" s="15">
        <v>1</v>
      </c>
      <c r="K12" s="15">
        <v>1</v>
      </c>
      <c r="L12" s="15">
        <v>0</v>
      </c>
      <c r="M12" s="15">
        <v>0</v>
      </c>
      <c r="N12" s="15">
        <v>1</v>
      </c>
      <c r="O12" s="15">
        <v>1</v>
      </c>
      <c r="P12" s="15"/>
      <c r="Q12" s="15"/>
      <c r="R12" s="15"/>
      <c r="S12" s="15"/>
      <c r="T12" s="15"/>
      <c r="U12" s="15"/>
      <c r="V12" s="15"/>
      <c r="AB12" s="17"/>
      <c r="AC12" s="17"/>
      <c r="AD12" s="52" t="s">
        <v>142</v>
      </c>
      <c r="AE12" s="30">
        <v>7.5</v>
      </c>
      <c r="AF12" s="17"/>
      <c r="AG12" s="18"/>
      <c r="AH12" s="18"/>
      <c r="AI12" s="53" t="s">
        <v>121</v>
      </c>
      <c r="AJ12" s="54">
        <v>14</v>
      </c>
      <c r="AK12" s="55">
        <v>11</v>
      </c>
      <c r="AL12" s="11">
        <v>10</v>
      </c>
      <c r="AM12" s="11">
        <v>7</v>
      </c>
      <c r="AN12" s="11" t="s">
        <v>135</v>
      </c>
    </row>
    <row r="13" spans="1:40" ht="13" x14ac:dyDescent="0.25">
      <c r="A13" s="119" t="s">
        <v>7</v>
      </c>
      <c r="B13" s="119"/>
      <c r="C13" s="15">
        <v>2</v>
      </c>
      <c r="D13" s="15">
        <v>3</v>
      </c>
      <c r="E13" s="15">
        <v>2</v>
      </c>
      <c r="F13" s="15">
        <v>2</v>
      </c>
      <c r="G13" s="15">
        <v>2</v>
      </c>
      <c r="H13" s="15">
        <v>2</v>
      </c>
      <c r="I13" s="15">
        <v>2</v>
      </c>
      <c r="J13" s="15">
        <v>2</v>
      </c>
      <c r="K13" s="15">
        <v>3</v>
      </c>
      <c r="L13" s="15">
        <v>2</v>
      </c>
      <c r="M13" s="15">
        <v>3</v>
      </c>
      <c r="N13" s="15">
        <v>3</v>
      </c>
      <c r="O13" s="15">
        <v>3</v>
      </c>
      <c r="P13" s="15"/>
      <c r="Q13" s="15"/>
      <c r="R13" s="15"/>
      <c r="S13" s="15"/>
      <c r="T13" s="15"/>
      <c r="U13" s="15"/>
      <c r="V13" s="15"/>
      <c r="AB13" s="17"/>
      <c r="AC13" s="17"/>
      <c r="AD13" s="52" t="s">
        <v>143</v>
      </c>
      <c r="AE13" s="30">
        <v>12</v>
      </c>
      <c r="AF13" s="17"/>
      <c r="AG13" s="18"/>
      <c r="AH13" s="18"/>
      <c r="AI13" s="53" t="s">
        <v>120</v>
      </c>
      <c r="AJ13" s="54">
        <v>1.9</v>
      </c>
      <c r="AK13" s="55">
        <v>7.5</v>
      </c>
      <c r="AL13" s="11">
        <v>11</v>
      </c>
      <c r="AM13" s="11">
        <v>6.7</v>
      </c>
      <c r="AN13" s="11" t="s">
        <v>135</v>
      </c>
    </row>
    <row r="14" spans="1:40" ht="13" x14ac:dyDescent="0.25">
      <c r="A14" s="131" t="s">
        <v>8</v>
      </c>
      <c r="B14" s="131"/>
      <c r="C14" s="100" t="s">
        <v>113</v>
      </c>
      <c r="D14" s="100" t="s">
        <v>113</v>
      </c>
      <c r="E14" s="100" t="s">
        <v>113</v>
      </c>
      <c r="F14" s="100" t="s">
        <v>113</v>
      </c>
      <c r="G14" s="100" t="s">
        <v>113</v>
      </c>
      <c r="H14" s="100" t="s">
        <v>113</v>
      </c>
      <c r="I14" s="100" t="s">
        <v>113</v>
      </c>
      <c r="J14" s="100" t="s">
        <v>113</v>
      </c>
      <c r="K14" s="100" t="s">
        <v>113</v>
      </c>
      <c r="L14" s="100" t="s">
        <v>113</v>
      </c>
      <c r="M14" s="100" t="s">
        <v>113</v>
      </c>
      <c r="N14" s="100" t="s">
        <v>113</v>
      </c>
      <c r="O14" s="100" t="s">
        <v>113</v>
      </c>
      <c r="P14" s="100" t="s">
        <v>113</v>
      </c>
      <c r="Q14" s="100" t="s">
        <v>113</v>
      </c>
      <c r="R14" s="100" t="s">
        <v>113</v>
      </c>
      <c r="S14" s="100"/>
      <c r="T14" s="100"/>
      <c r="U14" s="100"/>
      <c r="V14" s="100"/>
      <c r="AD14" s="30" t="s">
        <v>138</v>
      </c>
      <c r="AE14" s="30">
        <v>6</v>
      </c>
      <c r="AI14" s="53" t="s">
        <v>119</v>
      </c>
      <c r="AJ14" s="54">
        <v>0.8</v>
      </c>
      <c r="AK14" s="55">
        <v>1.7</v>
      </c>
      <c r="AL14" s="11">
        <v>12</v>
      </c>
      <c r="AM14" s="11">
        <v>6.7</v>
      </c>
      <c r="AN14" s="11" t="s">
        <v>135</v>
      </c>
    </row>
    <row r="15" spans="1:40" ht="13" x14ac:dyDescent="0.25">
      <c r="A15" s="130" t="s">
        <v>9</v>
      </c>
      <c r="B15" s="130"/>
      <c r="C15" s="15">
        <v>38</v>
      </c>
      <c r="D15" s="15">
        <v>38</v>
      </c>
      <c r="E15" s="15">
        <v>38</v>
      </c>
      <c r="F15" s="15">
        <v>38</v>
      </c>
      <c r="G15" s="15">
        <v>38</v>
      </c>
      <c r="H15" s="15">
        <v>38</v>
      </c>
      <c r="I15" s="15">
        <v>38</v>
      </c>
      <c r="J15" s="15">
        <v>38</v>
      </c>
      <c r="K15" s="15">
        <v>38</v>
      </c>
      <c r="L15" s="15">
        <v>38</v>
      </c>
      <c r="M15" s="15">
        <v>38</v>
      </c>
      <c r="N15" s="15">
        <v>38</v>
      </c>
      <c r="O15" s="15">
        <v>38</v>
      </c>
      <c r="P15" s="15">
        <v>38</v>
      </c>
      <c r="Q15" s="15">
        <v>38</v>
      </c>
      <c r="R15" s="15">
        <v>38</v>
      </c>
      <c r="S15" s="15"/>
      <c r="T15" s="15"/>
      <c r="U15" s="15"/>
      <c r="V15" s="15"/>
      <c r="AD15" s="30" t="s">
        <v>144</v>
      </c>
      <c r="AE15" s="30">
        <v>7</v>
      </c>
      <c r="AI15" s="53" t="s">
        <v>101</v>
      </c>
      <c r="AJ15" s="62">
        <v>1.8</v>
      </c>
      <c r="AK15" s="55">
        <v>5.4</v>
      </c>
      <c r="AL15" s="11">
        <v>13</v>
      </c>
      <c r="AM15" s="11">
        <v>6.7</v>
      </c>
      <c r="AN15" s="11" t="s">
        <v>135</v>
      </c>
    </row>
    <row r="16" spans="1:40" ht="13.5" thickBot="1" x14ac:dyDescent="0.3">
      <c r="A16" s="132" t="s">
        <v>44</v>
      </c>
      <c r="B16" s="132"/>
      <c r="C16" s="101" t="s">
        <v>72</v>
      </c>
      <c r="D16" s="101" t="s">
        <v>72</v>
      </c>
      <c r="E16" s="101" t="s">
        <v>72</v>
      </c>
      <c r="F16" s="101" t="s">
        <v>72</v>
      </c>
      <c r="G16" s="101" t="s">
        <v>72</v>
      </c>
      <c r="H16" s="101" t="s">
        <v>72</v>
      </c>
      <c r="I16" s="101" t="s">
        <v>72</v>
      </c>
      <c r="J16" s="101" t="s">
        <v>72</v>
      </c>
      <c r="K16" s="101" t="s">
        <v>72</v>
      </c>
      <c r="L16" s="101" t="s">
        <v>72</v>
      </c>
      <c r="M16" s="101" t="s">
        <v>72</v>
      </c>
      <c r="N16" s="101" t="s">
        <v>72</v>
      </c>
      <c r="O16" s="101" t="s">
        <v>72</v>
      </c>
      <c r="P16" s="101" t="s">
        <v>72</v>
      </c>
      <c r="Q16" s="101" t="s">
        <v>72</v>
      </c>
      <c r="R16" s="101" t="s">
        <v>72</v>
      </c>
      <c r="S16" s="101"/>
      <c r="T16" s="101"/>
      <c r="U16" s="101"/>
      <c r="V16" s="101"/>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64.599999999999994</v>
      </c>
      <c r="R17" s="28">
        <f t="shared" si="0"/>
        <v>64.599999999999994</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-64.599999999999994</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-64.599999999999994</v>
      </c>
      <c r="K19" s="16">
        <f t="shared" si="1"/>
        <v>-64.599999999999994</v>
      </c>
      <c r="L19" s="16">
        <f t="shared" si="1"/>
        <v>-64.599999999999994</v>
      </c>
      <c r="M19" s="16">
        <f t="shared" si="1"/>
        <v>-64.599999999999994</v>
      </c>
      <c r="N19" s="16">
        <f t="shared" si="1"/>
        <v>-64.599999999999994</v>
      </c>
      <c r="O19" s="16">
        <f t="shared" si="1"/>
        <v>-64.599999999999994</v>
      </c>
      <c r="P19" s="16">
        <f t="shared" si="1"/>
        <v>-64.599999999999994</v>
      </c>
      <c r="Q19" s="16">
        <f t="shared" si="1"/>
        <v>-64.599999999999994</v>
      </c>
      <c r="R19" s="16">
        <f t="shared" si="1"/>
        <v>-64.599999999999994</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228</v>
      </c>
      <c r="Q21" s="28">
        <f t="shared" si="2"/>
        <v>228</v>
      </c>
      <c r="R21" s="28">
        <f t="shared" si="2"/>
        <v>228</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-228</v>
      </c>
      <c r="D23" s="16">
        <f t="shared" ref="D23:V23" si="3">D22-D21</f>
        <v>-228</v>
      </c>
      <c r="E23" s="16">
        <f t="shared" si="3"/>
        <v>-228</v>
      </c>
      <c r="F23" s="16">
        <f t="shared" si="3"/>
        <v>-228</v>
      </c>
      <c r="G23" s="16">
        <f t="shared" si="3"/>
        <v>-228</v>
      </c>
      <c r="H23" s="16">
        <f t="shared" si="3"/>
        <v>-228</v>
      </c>
      <c r="I23" s="16">
        <f t="shared" si="3"/>
        <v>-228</v>
      </c>
      <c r="J23" s="16">
        <f t="shared" si="3"/>
        <v>-228</v>
      </c>
      <c r="K23" s="16">
        <f t="shared" si="3"/>
        <v>-228</v>
      </c>
      <c r="L23" s="16">
        <f t="shared" si="3"/>
        <v>-228</v>
      </c>
      <c r="M23" s="16">
        <f t="shared" si="3"/>
        <v>-228</v>
      </c>
      <c r="N23" s="16">
        <f t="shared" si="3"/>
        <v>-228</v>
      </c>
      <c r="O23" s="16">
        <f t="shared" si="3"/>
        <v>-228</v>
      </c>
      <c r="P23" s="16">
        <f t="shared" si="3"/>
        <v>-228</v>
      </c>
      <c r="Q23" s="16">
        <f t="shared" si="3"/>
        <v>-228</v>
      </c>
      <c r="R23" s="16">
        <f t="shared" si="3"/>
        <v>-228</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55</v>
      </c>
      <c r="E27" s="107" t="s">
        <v>55</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35">
      <c r="A28" s="108"/>
      <c r="B28" s="24">
        <v>19</v>
      </c>
      <c r="C28" s="15">
        <v>3.48</v>
      </c>
      <c r="D28" s="15">
        <v>5633</v>
      </c>
      <c r="E28" s="15">
        <v>18132</v>
      </c>
      <c r="F28" s="15">
        <v>3384</v>
      </c>
      <c r="G28" s="15">
        <v>19.100000000000001</v>
      </c>
      <c r="H28" s="15">
        <v>165</v>
      </c>
      <c r="I28" s="15">
        <v>6.13</v>
      </c>
      <c r="J28" s="15">
        <v>0.23</v>
      </c>
      <c r="K28" s="23">
        <v>0.1</v>
      </c>
      <c r="L28" s="15">
        <v>6.31</v>
      </c>
      <c r="M28" s="15">
        <v>6.3</v>
      </c>
      <c r="N28" s="15"/>
      <c r="O28" s="15"/>
      <c r="P28" s="15">
        <v>8240</v>
      </c>
      <c r="Q28" s="15">
        <v>3183</v>
      </c>
      <c r="R28" s="15">
        <v>0.37</v>
      </c>
      <c r="S28" s="15">
        <v>1.39</v>
      </c>
      <c r="T28" s="15">
        <v>2.99</v>
      </c>
      <c r="U28" s="15">
        <v>10</v>
      </c>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5569</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31"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6858</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ref="G32:P50" si="10">IF(G$27="%w/w SAR",((G$28*10)*$B32),IF(G$27="%w/w DM",(((G$28*10)*($B$28/100))*$B32),IF(G$27="kg/t SAR",(G$28*$B32),IF(G$27="kg/t DM",((G$28*($B$28/100))*$B32),IF(G$27="mg/kg SAR",((G$28*0.001)*$B32),IF(G$27="mg/kg DM",(((G$28*0.001)*($B$28/100))*$B32),0))))))</f>
        <v>0</v>
      </c>
      <c r="H32" s="77">
        <f t="shared" si="10"/>
        <v>0</v>
      </c>
      <c r="I32" s="77">
        <f t="shared" si="10"/>
        <v>0</v>
      </c>
      <c r="J32" s="77">
        <f t="shared" si="10"/>
        <v>0</v>
      </c>
      <c r="K32" s="77">
        <f t="shared" si="10"/>
        <v>0</v>
      </c>
      <c r="L32" s="77">
        <f t="shared" si="10"/>
        <v>0</v>
      </c>
      <c r="M32" s="77">
        <f t="shared" si="10"/>
        <v>0</v>
      </c>
      <c r="N32" s="77">
        <f t="shared" si="10"/>
        <v>0</v>
      </c>
      <c r="O32" s="77">
        <f t="shared" si="10"/>
        <v>0</v>
      </c>
      <c r="P32" s="77">
        <f t="shared" si="10"/>
        <v>0</v>
      </c>
      <c r="Q32" s="77">
        <f t="shared" ref="Q32:Q50" si="11">(IF(Q$27="%w/w SAR",((Q$28*10)*$B32),IF(Q$27="%w/w DM",(((Q$28*10)*($B$28/100))*$B32),IF(Q$27="kg/t SAR",(Q$28*$B32),IF(Q$27="kg/t DM",((Q$28*($B$28/100))*$B32),IF(Q$27="mg/kg SAR",((Q$28*0.001)*$B32),IF(Q$27="mg/kg DM",(((Q$28*0.001)*($B$28/100))*$B32),0)))))))*2.5</f>
        <v>0</v>
      </c>
      <c r="R32" s="77">
        <f t="shared" ref="R32:U50" si="12">IF(R$27="%w/w SAR",((R$28*10)*$B32),IF(R$27="%w/w DM",(((R$28*10)*($B$28/100))*$B32),IF(R$27="kg/t SAR",(R$28*$B32),IF(R$27="kg/t DM",((R$28*($B$28/100))*$B32),IF(R$27="mg/kg SAR",((R$28*0.001)*$B32),IF(R$27="mg/kg DM",(((R$28*0.001)*($B$28/100))*$B32),0))))))</f>
        <v>0</v>
      </c>
      <c r="S32" s="77">
        <f t="shared" si="12"/>
        <v>0</v>
      </c>
      <c r="T32" s="77">
        <f t="shared" si="12"/>
        <v>0</v>
      </c>
      <c r="U32" s="77">
        <f t="shared" si="12"/>
        <v>0</v>
      </c>
      <c r="AB32" s="59"/>
      <c r="AC32" s="59"/>
      <c r="AD32" s="59"/>
      <c r="AE32" s="59"/>
      <c r="AF32" s="59"/>
      <c r="AG32" s="59"/>
      <c r="AH32" s="59"/>
      <c r="AI32" s="59"/>
    </row>
    <row r="33" spans="1:35" s="72" customFormat="1" ht="13" x14ac:dyDescent="0.35">
      <c r="A33" s="13">
        <f>E8</f>
        <v>8153</v>
      </c>
      <c r="B33" s="15"/>
      <c r="C33" s="77">
        <f t="shared" si="6"/>
        <v>0</v>
      </c>
      <c r="D33" s="77">
        <f t="shared" si="7"/>
        <v>0</v>
      </c>
      <c r="E33" s="77">
        <f t="shared" si="8"/>
        <v>0</v>
      </c>
      <c r="F33" s="77">
        <f t="shared" si="9"/>
        <v>0</v>
      </c>
      <c r="G33" s="77">
        <f t="shared" si="10"/>
        <v>0</v>
      </c>
      <c r="H33" s="77">
        <f t="shared" si="10"/>
        <v>0</v>
      </c>
      <c r="I33" s="77">
        <f t="shared" si="10"/>
        <v>0</v>
      </c>
      <c r="J33" s="77">
        <f t="shared" si="10"/>
        <v>0</v>
      </c>
      <c r="K33" s="77">
        <f t="shared" si="10"/>
        <v>0</v>
      </c>
      <c r="L33" s="77">
        <f t="shared" si="10"/>
        <v>0</v>
      </c>
      <c r="M33" s="77">
        <f t="shared" si="10"/>
        <v>0</v>
      </c>
      <c r="N33" s="77">
        <f t="shared" si="10"/>
        <v>0</v>
      </c>
      <c r="O33" s="77">
        <f t="shared" si="10"/>
        <v>0</v>
      </c>
      <c r="P33" s="77">
        <f t="shared" si="10"/>
        <v>0</v>
      </c>
      <c r="Q33" s="77">
        <f t="shared" si="11"/>
        <v>0</v>
      </c>
      <c r="R33" s="77">
        <f t="shared" si="12"/>
        <v>0</v>
      </c>
      <c r="S33" s="77">
        <f t="shared" si="12"/>
        <v>0</v>
      </c>
      <c r="T33" s="77">
        <f t="shared" si="12"/>
        <v>0</v>
      </c>
      <c r="U33" s="77">
        <f t="shared" si="12"/>
        <v>0</v>
      </c>
      <c r="AB33" s="59"/>
      <c r="AC33" s="59"/>
      <c r="AD33" s="59"/>
      <c r="AE33" s="59"/>
      <c r="AF33" s="59"/>
      <c r="AG33" s="59"/>
      <c r="AH33" s="59"/>
      <c r="AI33" s="59"/>
    </row>
    <row r="34" spans="1:35" s="72" customFormat="1" ht="13" x14ac:dyDescent="0.35">
      <c r="A34" s="13">
        <f>F8</f>
        <v>9748</v>
      </c>
      <c r="B34" s="15"/>
      <c r="C34" s="77">
        <f t="shared" si="6"/>
        <v>0</v>
      </c>
      <c r="D34" s="77">
        <f t="shared" si="7"/>
        <v>0</v>
      </c>
      <c r="E34" s="77">
        <f t="shared" si="8"/>
        <v>0</v>
      </c>
      <c r="F34" s="77">
        <f t="shared" si="9"/>
        <v>0</v>
      </c>
      <c r="G34" s="77">
        <f t="shared" si="10"/>
        <v>0</v>
      </c>
      <c r="H34" s="77">
        <f t="shared" si="10"/>
        <v>0</v>
      </c>
      <c r="I34" s="77">
        <f t="shared" si="10"/>
        <v>0</v>
      </c>
      <c r="J34" s="77">
        <f t="shared" si="10"/>
        <v>0</v>
      </c>
      <c r="K34" s="77">
        <f t="shared" si="10"/>
        <v>0</v>
      </c>
      <c r="L34" s="77">
        <f t="shared" si="10"/>
        <v>0</v>
      </c>
      <c r="M34" s="77">
        <f t="shared" si="10"/>
        <v>0</v>
      </c>
      <c r="N34" s="77">
        <f t="shared" si="10"/>
        <v>0</v>
      </c>
      <c r="O34" s="77">
        <f t="shared" si="10"/>
        <v>0</v>
      </c>
      <c r="P34" s="77">
        <f t="shared" si="10"/>
        <v>0</v>
      </c>
      <c r="Q34" s="77">
        <f t="shared" si="11"/>
        <v>0</v>
      </c>
      <c r="R34" s="77">
        <f t="shared" si="12"/>
        <v>0</v>
      </c>
      <c r="S34" s="77">
        <f t="shared" si="12"/>
        <v>0</v>
      </c>
      <c r="T34" s="77">
        <f t="shared" si="12"/>
        <v>0</v>
      </c>
      <c r="U34" s="77">
        <f t="shared" si="12"/>
        <v>0</v>
      </c>
      <c r="AB34" s="59"/>
      <c r="AC34" s="59"/>
      <c r="AD34" s="59"/>
      <c r="AE34" s="59"/>
      <c r="AF34" s="59"/>
      <c r="AG34" s="59"/>
      <c r="AH34" s="59"/>
      <c r="AI34" s="59"/>
    </row>
    <row r="35" spans="1:35" s="72" customFormat="1" ht="13" x14ac:dyDescent="0.35">
      <c r="A35" s="13">
        <f>G8</f>
        <v>1057</v>
      </c>
      <c r="B35" s="15"/>
      <c r="C35" s="77">
        <f t="shared" si="6"/>
        <v>0</v>
      </c>
      <c r="D35" s="77">
        <f t="shared" si="7"/>
        <v>0</v>
      </c>
      <c r="E35" s="77">
        <f t="shared" si="8"/>
        <v>0</v>
      </c>
      <c r="F35" s="77">
        <f t="shared" si="9"/>
        <v>0</v>
      </c>
      <c r="G35" s="77">
        <f t="shared" si="10"/>
        <v>0</v>
      </c>
      <c r="H35" s="77">
        <f t="shared" si="10"/>
        <v>0</v>
      </c>
      <c r="I35" s="77">
        <f t="shared" si="10"/>
        <v>0</v>
      </c>
      <c r="J35" s="77">
        <f t="shared" si="10"/>
        <v>0</v>
      </c>
      <c r="K35" s="77">
        <f t="shared" si="10"/>
        <v>0</v>
      </c>
      <c r="L35" s="77">
        <f t="shared" si="10"/>
        <v>0</v>
      </c>
      <c r="M35" s="77">
        <f t="shared" si="10"/>
        <v>0</v>
      </c>
      <c r="N35" s="77">
        <f t="shared" si="10"/>
        <v>0</v>
      </c>
      <c r="O35" s="77">
        <f t="shared" si="10"/>
        <v>0</v>
      </c>
      <c r="P35" s="77">
        <f t="shared" si="10"/>
        <v>0</v>
      </c>
      <c r="Q35" s="77">
        <f t="shared" si="11"/>
        <v>0</v>
      </c>
      <c r="R35" s="77">
        <f t="shared" si="12"/>
        <v>0</v>
      </c>
      <c r="S35" s="77">
        <f t="shared" si="12"/>
        <v>0</v>
      </c>
      <c r="T35" s="77">
        <f t="shared" si="12"/>
        <v>0</v>
      </c>
      <c r="U35" s="77">
        <f t="shared" si="12"/>
        <v>0</v>
      </c>
      <c r="AB35" s="59"/>
      <c r="AC35" s="59"/>
      <c r="AD35" s="59"/>
      <c r="AE35" s="59"/>
      <c r="AF35" s="59"/>
      <c r="AG35" s="59"/>
      <c r="AH35" s="59"/>
      <c r="AI35" s="59"/>
    </row>
    <row r="36" spans="1:35" s="72" customFormat="1" ht="13" x14ac:dyDescent="0.35">
      <c r="A36" s="13">
        <f>H8</f>
        <v>3845</v>
      </c>
      <c r="B36" s="15"/>
      <c r="C36" s="77">
        <f t="shared" si="6"/>
        <v>0</v>
      </c>
      <c r="D36" s="77">
        <f t="shared" si="7"/>
        <v>0</v>
      </c>
      <c r="E36" s="77">
        <f t="shared" si="8"/>
        <v>0</v>
      </c>
      <c r="F36" s="77">
        <f t="shared" si="9"/>
        <v>0</v>
      </c>
      <c r="G36" s="77">
        <f t="shared" si="10"/>
        <v>0</v>
      </c>
      <c r="H36" s="77">
        <f t="shared" si="10"/>
        <v>0</v>
      </c>
      <c r="I36" s="77">
        <f t="shared" si="10"/>
        <v>0</v>
      </c>
      <c r="J36" s="77">
        <f t="shared" si="10"/>
        <v>0</v>
      </c>
      <c r="K36" s="77">
        <f t="shared" si="10"/>
        <v>0</v>
      </c>
      <c r="L36" s="77">
        <f t="shared" si="10"/>
        <v>0</v>
      </c>
      <c r="M36" s="77">
        <f t="shared" si="10"/>
        <v>0</v>
      </c>
      <c r="N36" s="77">
        <f t="shared" si="10"/>
        <v>0</v>
      </c>
      <c r="O36" s="77">
        <f t="shared" si="10"/>
        <v>0</v>
      </c>
      <c r="P36" s="77">
        <f t="shared" si="10"/>
        <v>0</v>
      </c>
      <c r="Q36" s="77">
        <f t="shared" si="11"/>
        <v>0</v>
      </c>
      <c r="R36" s="77">
        <f t="shared" si="12"/>
        <v>0</v>
      </c>
      <c r="S36" s="77">
        <f t="shared" si="12"/>
        <v>0</v>
      </c>
      <c r="T36" s="77">
        <f t="shared" si="12"/>
        <v>0</v>
      </c>
      <c r="U36" s="77">
        <f t="shared" si="12"/>
        <v>0</v>
      </c>
      <c r="AB36" s="59"/>
      <c r="AC36" s="59"/>
      <c r="AD36" s="59"/>
      <c r="AE36" s="59"/>
      <c r="AF36" s="59"/>
      <c r="AG36" s="59"/>
      <c r="AH36" s="59"/>
      <c r="AI36" s="59"/>
    </row>
    <row r="37" spans="1:35" s="72" customFormat="1" ht="13" x14ac:dyDescent="0.35">
      <c r="A37" s="13">
        <f>I8</f>
        <v>6042</v>
      </c>
      <c r="B37" s="15"/>
      <c r="C37" s="77">
        <f t="shared" si="6"/>
        <v>0</v>
      </c>
      <c r="D37" s="77">
        <f t="shared" si="7"/>
        <v>0</v>
      </c>
      <c r="E37" s="77">
        <f t="shared" si="8"/>
        <v>0</v>
      </c>
      <c r="F37" s="77">
        <f t="shared" si="9"/>
        <v>0</v>
      </c>
      <c r="G37" s="77">
        <f t="shared" si="10"/>
        <v>0</v>
      </c>
      <c r="H37" s="77">
        <f t="shared" si="10"/>
        <v>0</v>
      </c>
      <c r="I37" s="77">
        <f t="shared" si="10"/>
        <v>0</v>
      </c>
      <c r="J37" s="77">
        <f t="shared" si="10"/>
        <v>0</v>
      </c>
      <c r="K37" s="77">
        <f t="shared" si="10"/>
        <v>0</v>
      </c>
      <c r="L37" s="77">
        <f t="shared" si="10"/>
        <v>0</v>
      </c>
      <c r="M37" s="77">
        <f t="shared" si="10"/>
        <v>0</v>
      </c>
      <c r="N37" s="77">
        <f t="shared" si="10"/>
        <v>0</v>
      </c>
      <c r="O37" s="77">
        <f t="shared" si="10"/>
        <v>0</v>
      </c>
      <c r="P37" s="77">
        <f t="shared" si="10"/>
        <v>0</v>
      </c>
      <c r="Q37" s="77">
        <f t="shared" si="11"/>
        <v>0</v>
      </c>
      <c r="R37" s="77">
        <f t="shared" si="12"/>
        <v>0</v>
      </c>
      <c r="S37" s="77">
        <f t="shared" si="12"/>
        <v>0</v>
      </c>
      <c r="T37" s="77">
        <f t="shared" si="12"/>
        <v>0</v>
      </c>
      <c r="U37" s="77">
        <f t="shared" si="12"/>
        <v>0</v>
      </c>
      <c r="AB37" s="59"/>
      <c r="AC37" s="59"/>
      <c r="AD37" s="59"/>
      <c r="AE37" s="59"/>
      <c r="AF37" s="59"/>
      <c r="AG37" s="59"/>
      <c r="AH37" s="59"/>
      <c r="AI37" s="59"/>
    </row>
    <row r="38" spans="1:35" s="72" customFormat="1" ht="13" x14ac:dyDescent="0.35">
      <c r="A38" s="13">
        <f>J8</f>
        <v>2345</v>
      </c>
      <c r="B38" s="15"/>
      <c r="C38" s="77">
        <f t="shared" si="6"/>
        <v>0</v>
      </c>
      <c r="D38" s="77">
        <f t="shared" si="7"/>
        <v>0</v>
      </c>
      <c r="E38" s="77">
        <f t="shared" si="8"/>
        <v>0</v>
      </c>
      <c r="F38" s="77">
        <f t="shared" si="9"/>
        <v>0</v>
      </c>
      <c r="G38" s="77">
        <f t="shared" si="10"/>
        <v>0</v>
      </c>
      <c r="H38" s="77">
        <f t="shared" si="10"/>
        <v>0</v>
      </c>
      <c r="I38" s="77">
        <f t="shared" si="10"/>
        <v>0</v>
      </c>
      <c r="J38" s="77">
        <f t="shared" si="10"/>
        <v>0</v>
      </c>
      <c r="K38" s="77">
        <f t="shared" si="10"/>
        <v>0</v>
      </c>
      <c r="L38" s="77">
        <f t="shared" si="10"/>
        <v>0</v>
      </c>
      <c r="M38" s="77">
        <f t="shared" si="10"/>
        <v>0</v>
      </c>
      <c r="N38" s="77">
        <f t="shared" si="10"/>
        <v>0</v>
      </c>
      <c r="O38" s="77">
        <f t="shared" si="10"/>
        <v>0</v>
      </c>
      <c r="P38" s="77">
        <f t="shared" si="10"/>
        <v>0</v>
      </c>
      <c r="Q38" s="77">
        <f t="shared" si="11"/>
        <v>0</v>
      </c>
      <c r="R38" s="77">
        <f t="shared" si="12"/>
        <v>0</v>
      </c>
      <c r="S38" s="77">
        <f t="shared" si="12"/>
        <v>0</v>
      </c>
      <c r="T38" s="77">
        <f t="shared" si="12"/>
        <v>0</v>
      </c>
      <c r="U38" s="77">
        <f t="shared" si="12"/>
        <v>0</v>
      </c>
      <c r="AB38" s="59"/>
      <c r="AC38" s="59"/>
      <c r="AD38" s="59"/>
      <c r="AE38" s="59"/>
      <c r="AF38" s="59"/>
      <c r="AG38" s="59"/>
      <c r="AH38" s="59"/>
      <c r="AI38" s="59"/>
    </row>
    <row r="39" spans="1:35" s="72" customFormat="1" ht="13" x14ac:dyDescent="0.35">
      <c r="A39" s="13">
        <f>K8</f>
        <v>4105</v>
      </c>
      <c r="B39" s="15"/>
      <c r="C39" s="77">
        <f t="shared" si="6"/>
        <v>0</v>
      </c>
      <c r="D39" s="77">
        <f t="shared" si="7"/>
        <v>0</v>
      </c>
      <c r="E39" s="77">
        <f t="shared" si="8"/>
        <v>0</v>
      </c>
      <c r="F39" s="77">
        <f t="shared" si="9"/>
        <v>0</v>
      </c>
      <c r="G39" s="77">
        <f t="shared" si="10"/>
        <v>0</v>
      </c>
      <c r="H39" s="77">
        <f t="shared" si="10"/>
        <v>0</v>
      </c>
      <c r="I39" s="77">
        <f t="shared" si="10"/>
        <v>0</v>
      </c>
      <c r="J39" s="77">
        <f t="shared" si="10"/>
        <v>0</v>
      </c>
      <c r="K39" s="77">
        <f t="shared" si="10"/>
        <v>0</v>
      </c>
      <c r="L39" s="77">
        <f t="shared" si="10"/>
        <v>0</v>
      </c>
      <c r="M39" s="77">
        <f t="shared" si="10"/>
        <v>0</v>
      </c>
      <c r="N39" s="77">
        <f t="shared" si="10"/>
        <v>0</v>
      </c>
      <c r="O39" s="77">
        <f t="shared" si="10"/>
        <v>0</v>
      </c>
      <c r="P39" s="77">
        <f t="shared" si="10"/>
        <v>0</v>
      </c>
      <c r="Q39" s="77">
        <f t="shared" si="11"/>
        <v>0</v>
      </c>
      <c r="R39" s="77">
        <f t="shared" si="12"/>
        <v>0</v>
      </c>
      <c r="S39" s="77">
        <f t="shared" si="12"/>
        <v>0</v>
      </c>
      <c r="T39" s="77">
        <f t="shared" si="12"/>
        <v>0</v>
      </c>
      <c r="U39" s="77">
        <f t="shared" si="12"/>
        <v>0</v>
      </c>
      <c r="AB39" s="59"/>
      <c r="AC39" s="59"/>
      <c r="AD39" s="59"/>
      <c r="AE39" s="59"/>
      <c r="AF39" s="59"/>
      <c r="AG39" s="59"/>
      <c r="AH39" s="59"/>
      <c r="AI39" s="59"/>
    </row>
    <row r="40" spans="1:35" s="72" customFormat="1" ht="13" x14ac:dyDescent="0.35">
      <c r="A40" s="13">
        <f>L8</f>
        <v>6810</v>
      </c>
      <c r="B40" s="15"/>
      <c r="C40" s="77">
        <f t="shared" si="6"/>
        <v>0</v>
      </c>
      <c r="D40" s="77">
        <f t="shared" si="7"/>
        <v>0</v>
      </c>
      <c r="E40" s="77">
        <f t="shared" si="8"/>
        <v>0</v>
      </c>
      <c r="F40" s="77">
        <f t="shared" si="9"/>
        <v>0</v>
      </c>
      <c r="G40" s="77">
        <f t="shared" si="10"/>
        <v>0</v>
      </c>
      <c r="H40" s="77">
        <f t="shared" si="10"/>
        <v>0</v>
      </c>
      <c r="I40" s="77">
        <f t="shared" si="10"/>
        <v>0</v>
      </c>
      <c r="J40" s="77">
        <f t="shared" si="10"/>
        <v>0</v>
      </c>
      <c r="K40" s="77">
        <f t="shared" si="10"/>
        <v>0</v>
      </c>
      <c r="L40" s="77">
        <f t="shared" si="10"/>
        <v>0</v>
      </c>
      <c r="M40" s="77">
        <f t="shared" si="10"/>
        <v>0</v>
      </c>
      <c r="N40" s="77">
        <f t="shared" si="10"/>
        <v>0</v>
      </c>
      <c r="O40" s="77">
        <f t="shared" si="10"/>
        <v>0</v>
      </c>
      <c r="P40" s="77">
        <f t="shared" si="10"/>
        <v>0</v>
      </c>
      <c r="Q40" s="77">
        <f t="shared" si="11"/>
        <v>0</v>
      </c>
      <c r="R40" s="77">
        <f t="shared" si="12"/>
        <v>0</v>
      </c>
      <c r="S40" s="77">
        <f t="shared" si="12"/>
        <v>0</v>
      </c>
      <c r="T40" s="77">
        <f t="shared" si="12"/>
        <v>0</v>
      </c>
      <c r="U40" s="77">
        <f t="shared" si="12"/>
        <v>0</v>
      </c>
      <c r="AB40" s="59"/>
      <c r="AC40" s="59"/>
      <c r="AD40" s="59"/>
      <c r="AE40" s="59"/>
      <c r="AF40" s="59"/>
      <c r="AG40" s="59"/>
      <c r="AH40" s="59"/>
      <c r="AI40" s="59"/>
    </row>
    <row r="41" spans="1:35" s="72" customFormat="1" ht="13" x14ac:dyDescent="0.35">
      <c r="A41" s="13">
        <f>M8</f>
        <v>8614</v>
      </c>
      <c r="B41" s="15"/>
      <c r="C41" s="77">
        <f t="shared" si="6"/>
        <v>0</v>
      </c>
      <c r="D41" s="77">
        <f t="shared" si="7"/>
        <v>0</v>
      </c>
      <c r="E41" s="77">
        <f t="shared" si="8"/>
        <v>0</v>
      </c>
      <c r="F41" s="77">
        <f t="shared" si="9"/>
        <v>0</v>
      </c>
      <c r="G41" s="77">
        <f t="shared" si="10"/>
        <v>0</v>
      </c>
      <c r="H41" s="77">
        <f t="shared" si="10"/>
        <v>0</v>
      </c>
      <c r="I41" s="77">
        <f t="shared" si="10"/>
        <v>0</v>
      </c>
      <c r="J41" s="77">
        <f t="shared" si="10"/>
        <v>0</v>
      </c>
      <c r="K41" s="77">
        <f t="shared" si="10"/>
        <v>0</v>
      </c>
      <c r="L41" s="77">
        <f t="shared" si="10"/>
        <v>0</v>
      </c>
      <c r="M41" s="77">
        <f t="shared" si="10"/>
        <v>0</v>
      </c>
      <c r="N41" s="77">
        <f t="shared" si="10"/>
        <v>0</v>
      </c>
      <c r="O41" s="77">
        <f t="shared" si="10"/>
        <v>0</v>
      </c>
      <c r="P41" s="77">
        <f t="shared" si="10"/>
        <v>0</v>
      </c>
      <c r="Q41" s="77">
        <f t="shared" si="11"/>
        <v>0</v>
      </c>
      <c r="R41" s="77">
        <f t="shared" si="12"/>
        <v>0</v>
      </c>
      <c r="S41" s="77">
        <f t="shared" si="12"/>
        <v>0</v>
      </c>
      <c r="T41" s="77">
        <f t="shared" si="12"/>
        <v>0</v>
      </c>
      <c r="U41" s="77">
        <f t="shared" si="12"/>
        <v>0</v>
      </c>
      <c r="AB41" s="59"/>
      <c r="AC41" s="59"/>
      <c r="AD41" s="59"/>
      <c r="AE41" s="59"/>
      <c r="AF41" s="59"/>
      <c r="AG41" s="59"/>
      <c r="AH41" s="59"/>
      <c r="AI41" s="59"/>
    </row>
    <row r="42" spans="1:35" s="72" customFormat="1" ht="13" x14ac:dyDescent="0.35">
      <c r="A42" s="13">
        <f>N8</f>
        <v>4289</v>
      </c>
      <c r="B42" s="15"/>
      <c r="C42" s="77">
        <f t="shared" si="6"/>
        <v>0</v>
      </c>
      <c r="D42" s="77">
        <f t="shared" si="7"/>
        <v>0</v>
      </c>
      <c r="E42" s="77">
        <f t="shared" si="8"/>
        <v>0</v>
      </c>
      <c r="F42" s="77">
        <f t="shared" si="9"/>
        <v>0</v>
      </c>
      <c r="G42" s="77">
        <f t="shared" si="10"/>
        <v>0</v>
      </c>
      <c r="H42" s="77">
        <f t="shared" si="10"/>
        <v>0</v>
      </c>
      <c r="I42" s="77">
        <f t="shared" si="10"/>
        <v>0</v>
      </c>
      <c r="J42" s="77">
        <f t="shared" si="10"/>
        <v>0</v>
      </c>
      <c r="K42" s="77">
        <f t="shared" si="10"/>
        <v>0</v>
      </c>
      <c r="L42" s="77">
        <f t="shared" si="10"/>
        <v>0</v>
      </c>
      <c r="M42" s="77">
        <f t="shared" si="10"/>
        <v>0</v>
      </c>
      <c r="N42" s="77">
        <f t="shared" si="10"/>
        <v>0</v>
      </c>
      <c r="O42" s="77">
        <f t="shared" si="10"/>
        <v>0</v>
      </c>
      <c r="P42" s="77">
        <f t="shared" si="10"/>
        <v>0</v>
      </c>
      <c r="Q42" s="77">
        <f t="shared" si="11"/>
        <v>0</v>
      </c>
      <c r="R42" s="77">
        <f t="shared" si="12"/>
        <v>0</v>
      </c>
      <c r="S42" s="77">
        <f t="shared" si="12"/>
        <v>0</v>
      </c>
      <c r="T42" s="77">
        <f t="shared" si="12"/>
        <v>0</v>
      </c>
      <c r="U42" s="77">
        <f t="shared" si="12"/>
        <v>0</v>
      </c>
      <c r="AB42" s="59"/>
      <c r="AC42" s="59"/>
      <c r="AD42" s="59"/>
      <c r="AE42" s="59"/>
      <c r="AF42" s="59"/>
      <c r="AG42" s="59"/>
      <c r="AH42" s="59"/>
      <c r="AI42" s="59"/>
    </row>
    <row r="43" spans="1:35" s="72" customFormat="1" ht="13" x14ac:dyDescent="0.35">
      <c r="A43" s="13">
        <f>O8</f>
        <v>3901</v>
      </c>
      <c r="B43" s="15"/>
      <c r="C43" s="77">
        <f t="shared" si="6"/>
        <v>0</v>
      </c>
      <c r="D43" s="77">
        <f t="shared" si="7"/>
        <v>0</v>
      </c>
      <c r="E43" s="77">
        <f t="shared" si="8"/>
        <v>0</v>
      </c>
      <c r="F43" s="77">
        <f t="shared" si="9"/>
        <v>0</v>
      </c>
      <c r="G43" s="77">
        <f t="shared" si="10"/>
        <v>0</v>
      </c>
      <c r="H43" s="77">
        <f t="shared" si="10"/>
        <v>0</v>
      </c>
      <c r="I43" s="77">
        <f t="shared" si="10"/>
        <v>0</v>
      </c>
      <c r="J43" s="77">
        <f t="shared" si="10"/>
        <v>0</v>
      </c>
      <c r="K43" s="77">
        <f t="shared" si="10"/>
        <v>0</v>
      </c>
      <c r="L43" s="77">
        <f t="shared" si="10"/>
        <v>0</v>
      </c>
      <c r="M43" s="77">
        <f t="shared" si="10"/>
        <v>0</v>
      </c>
      <c r="N43" s="77">
        <f t="shared" si="10"/>
        <v>0</v>
      </c>
      <c r="O43" s="77">
        <f t="shared" si="10"/>
        <v>0</v>
      </c>
      <c r="P43" s="77">
        <f t="shared" si="10"/>
        <v>0</v>
      </c>
      <c r="Q43" s="77">
        <f t="shared" si="11"/>
        <v>0</v>
      </c>
      <c r="R43" s="77">
        <f t="shared" si="12"/>
        <v>0</v>
      </c>
      <c r="S43" s="77">
        <f t="shared" si="12"/>
        <v>0</v>
      </c>
      <c r="T43" s="77">
        <f t="shared" si="12"/>
        <v>0</v>
      </c>
      <c r="U43" s="77">
        <f t="shared" si="12"/>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10"/>
        <v>0</v>
      </c>
      <c r="H44" s="77">
        <f t="shared" si="10"/>
        <v>0</v>
      </c>
      <c r="I44" s="77">
        <f t="shared" si="10"/>
        <v>0</v>
      </c>
      <c r="J44" s="77">
        <f t="shared" si="10"/>
        <v>0</v>
      </c>
      <c r="K44" s="77">
        <f t="shared" si="10"/>
        <v>0</v>
      </c>
      <c r="L44" s="77">
        <f t="shared" si="10"/>
        <v>0</v>
      </c>
      <c r="M44" s="77">
        <f t="shared" si="10"/>
        <v>0</v>
      </c>
      <c r="N44" s="77">
        <f t="shared" si="10"/>
        <v>0</v>
      </c>
      <c r="O44" s="77">
        <f t="shared" si="10"/>
        <v>0</v>
      </c>
      <c r="P44" s="77">
        <f t="shared" si="10"/>
        <v>0</v>
      </c>
      <c r="Q44" s="77">
        <f t="shared" si="11"/>
        <v>0</v>
      </c>
      <c r="R44" s="77">
        <f t="shared" si="12"/>
        <v>0</v>
      </c>
      <c r="S44" s="77">
        <f t="shared" si="12"/>
        <v>0</v>
      </c>
      <c r="T44" s="77">
        <f t="shared" si="12"/>
        <v>0</v>
      </c>
      <c r="U44" s="77">
        <f t="shared" si="12"/>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10"/>
        <v>0</v>
      </c>
      <c r="H45" s="77">
        <f t="shared" si="10"/>
        <v>0</v>
      </c>
      <c r="I45" s="77">
        <f t="shared" si="10"/>
        <v>0</v>
      </c>
      <c r="J45" s="77">
        <f t="shared" si="10"/>
        <v>0</v>
      </c>
      <c r="K45" s="77">
        <f t="shared" si="10"/>
        <v>0</v>
      </c>
      <c r="L45" s="77">
        <f t="shared" si="10"/>
        <v>0</v>
      </c>
      <c r="M45" s="77">
        <f t="shared" si="10"/>
        <v>0</v>
      </c>
      <c r="N45" s="77">
        <f t="shared" si="10"/>
        <v>0</v>
      </c>
      <c r="O45" s="77">
        <f t="shared" si="10"/>
        <v>0</v>
      </c>
      <c r="P45" s="77">
        <f t="shared" si="10"/>
        <v>0</v>
      </c>
      <c r="Q45" s="77">
        <f t="shared" si="11"/>
        <v>0</v>
      </c>
      <c r="R45" s="77">
        <f t="shared" si="12"/>
        <v>0</v>
      </c>
      <c r="S45" s="77">
        <f t="shared" si="12"/>
        <v>0</v>
      </c>
      <c r="T45" s="77">
        <f t="shared" si="12"/>
        <v>0</v>
      </c>
      <c r="U45" s="77">
        <f t="shared" si="12"/>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5569</v>
      </c>
      <c r="C57" s="8">
        <f t="shared" ref="C57:U57" si="13">D8</f>
        <v>6858</v>
      </c>
      <c r="D57" s="8">
        <f t="shared" si="13"/>
        <v>8153</v>
      </c>
      <c r="E57" s="8">
        <f t="shared" si="13"/>
        <v>9748</v>
      </c>
      <c r="F57" s="8">
        <f t="shared" si="13"/>
        <v>1057</v>
      </c>
      <c r="G57" s="8">
        <f t="shared" si="13"/>
        <v>3845</v>
      </c>
      <c r="H57" s="8">
        <f t="shared" si="13"/>
        <v>6042</v>
      </c>
      <c r="I57" s="8">
        <f t="shared" si="13"/>
        <v>2345</v>
      </c>
      <c r="J57" s="8">
        <f t="shared" si="13"/>
        <v>4105</v>
      </c>
      <c r="K57" s="8">
        <f t="shared" si="13"/>
        <v>6810</v>
      </c>
      <c r="L57" s="8">
        <f t="shared" si="13"/>
        <v>8614</v>
      </c>
      <c r="M57" s="8">
        <f t="shared" si="13"/>
        <v>4289</v>
      </c>
      <c r="N57" s="8">
        <f t="shared" si="13"/>
        <v>3901</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"&amp;(VLOOKUP(C14,Table24[],6,FALSE))</f>
        <v>Medium/Clay I Grass</v>
      </c>
      <c r="C58" s="13" t="str">
        <f>D16&amp;" I "&amp;(VLOOKUP(D14,Table24[],6,FALSE))</f>
        <v>Medium/Clay I Grass</v>
      </c>
      <c r="D58" s="13" t="str">
        <f>E16&amp;" I "&amp;(VLOOKUP(E14,Table24[],6,FALSE))</f>
        <v>Medium/Clay I Grass</v>
      </c>
      <c r="E58" s="13" t="str">
        <f>F16&amp;" I "&amp;(VLOOKUP(F14,Table24[],6,FALSE))</f>
        <v>Medium/Clay I Grass</v>
      </c>
      <c r="F58" s="13" t="str">
        <f>G16&amp;" I "&amp;(VLOOKUP(G14,Table24[],6,FALSE))</f>
        <v>Medium/Clay I Grass</v>
      </c>
      <c r="G58" s="13" t="str">
        <f>H16&amp;" I "&amp;(VLOOKUP(H14,Table24[],6,FALSE))</f>
        <v>Medium/Clay I Grass</v>
      </c>
      <c r="H58" s="13" t="str">
        <f>I16&amp;" I "&amp;(VLOOKUP(I14,Table24[],6,FALSE))</f>
        <v>Medium/Clay I Grass</v>
      </c>
      <c r="I58" s="13" t="str">
        <f>J16&amp;" I "&amp;(VLOOKUP(J14,Table24[],6,FALSE))</f>
        <v>Medium/Clay I Grass</v>
      </c>
      <c r="J58" s="13" t="str">
        <f>K16&amp;" I "&amp;(VLOOKUP(K14,Table24[],6,FALSE))</f>
        <v>Medium/Clay I Grass</v>
      </c>
      <c r="K58" s="13" t="str">
        <f>L16&amp;" I "&amp;(VLOOKUP(L14,Table24[],6,FALSE))</f>
        <v>Medium/Clay I Grass</v>
      </c>
      <c r="L58" s="13" t="str">
        <f>M16&amp;" I "&amp;(VLOOKUP(M14,Table24[],6,FALSE))</f>
        <v>Medium/Clay I Grass</v>
      </c>
      <c r="M58" s="13" t="str">
        <f>N16&amp;" I "&amp;(VLOOKUP(N14,Table24[],6,FALSE))</f>
        <v>Medium/Clay I Grass</v>
      </c>
      <c r="N58" s="13" t="str">
        <f>O16&amp;" I "&amp;(VLOOKUP(O14,Table24[],6,FALSE))</f>
        <v>Medium/Clay I Grass</v>
      </c>
      <c r="O58" s="13" t="str">
        <f>P16&amp;" I "&amp;(VLOOKUP(P14,Table24[],6,FALSE))</f>
        <v>Medium/Clay I Grass</v>
      </c>
      <c r="P58" s="13" t="str">
        <f>Q16&amp;" I "&amp;(VLOOKUP(Q14,Table24[],6,FALSE))</f>
        <v>Medium/Clay I Grass</v>
      </c>
      <c r="Q58" s="13" t="str">
        <f>R16&amp;" I "&amp;(VLOOKUP(R14,Table24[],6,FALSE))</f>
        <v>Medium/Clay I Grass</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111" t="s">
        <v>132</v>
      </c>
      <c r="B59" s="76">
        <f>VLOOKUP(C$14,Table24[],5,FALSE)</f>
        <v>6.2</v>
      </c>
      <c r="C59" s="76">
        <f>VLOOKUP(D$14,Table24[],5,FALSE)</f>
        <v>6.2</v>
      </c>
      <c r="D59" s="76">
        <f>VLOOKUP(E$14,Table24[],5,FALSE)</f>
        <v>6.2</v>
      </c>
      <c r="E59" s="76">
        <f>VLOOKUP(F$14,Table24[],5,FALSE)</f>
        <v>6.2</v>
      </c>
      <c r="F59" s="76">
        <f>VLOOKUP(G$14,Table24[],5,FALSE)</f>
        <v>6.2</v>
      </c>
      <c r="G59" s="76">
        <f>VLOOKUP(H$14,Table24[],5,FALSE)</f>
        <v>6.2</v>
      </c>
      <c r="H59" s="76">
        <f>VLOOKUP(I$14,Table24[],5,FALSE)</f>
        <v>6.2</v>
      </c>
      <c r="I59" s="76">
        <f>VLOOKUP(J$14,Table24[],5,FALSE)</f>
        <v>6.2</v>
      </c>
      <c r="J59" s="76">
        <f>VLOOKUP(K$14,Table24[],5,FALSE)</f>
        <v>6.2</v>
      </c>
      <c r="K59" s="76">
        <f>VLOOKUP(L$14,Table24[],5,FALSE)</f>
        <v>6.2</v>
      </c>
      <c r="L59" s="76">
        <f>VLOOKUP(M$14,Table24[],5,FALSE)</f>
        <v>6.2</v>
      </c>
      <c r="M59" s="76">
        <f>VLOOKUP(N$14,Table24[],5,FALSE)</f>
        <v>6.2</v>
      </c>
      <c r="N59" s="76">
        <f>VLOOKUP(O$14,Table24[],5,FALSE)</f>
        <v>6.2</v>
      </c>
      <c r="O59" s="76">
        <f>VLOOKUP(P$14,Table24[],5,FALSE)</f>
        <v>6.2</v>
      </c>
      <c r="P59" s="76">
        <f>VLOOKUP(Q$14,Table24[],5,FALSE)</f>
        <v>6.2</v>
      </c>
      <c r="Q59" s="76">
        <f>VLOOKUP(R$14,Table24[],5,FALSE)</f>
        <v>6.2</v>
      </c>
      <c r="R59" s="76" t="e">
        <f>VLOOKUP(S$14,Table24[],5,FALSE)</f>
        <v>#N/A</v>
      </c>
      <c r="S59" s="76" t="e">
        <f>VLOOKUP(T$14,Table24[],5,FALSE)</f>
        <v>#N/A</v>
      </c>
      <c r="T59" s="76" t="e">
        <f>VLOOKUP(U$14,Table24[],5,FALSE)</f>
        <v>#N/A</v>
      </c>
      <c r="U59" s="76" t="e">
        <f>VLOOKUP(V$14,Table24[],5,FALSE)</f>
        <v>#N/A</v>
      </c>
    </row>
    <row r="60" spans="1:35" s="19" customFormat="1" ht="13" x14ac:dyDescent="0.3">
      <c r="A60" s="111" t="s">
        <v>4</v>
      </c>
      <c r="B60" s="76">
        <f>C10</f>
        <v>5.7</v>
      </c>
      <c r="C60" s="76">
        <f t="shared" ref="C60:U60" si="14">D10</f>
        <v>6</v>
      </c>
      <c r="D60" s="76">
        <f t="shared" si="14"/>
        <v>5.7</v>
      </c>
      <c r="E60" s="76">
        <f t="shared" si="14"/>
        <v>5.6</v>
      </c>
      <c r="F60" s="76">
        <f t="shared" si="14"/>
        <v>5.7</v>
      </c>
      <c r="G60" s="76">
        <f t="shared" si="14"/>
        <v>5.7</v>
      </c>
      <c r="H60" s="76">
        <f t="shared" si="14"/>
        <v>5.9</v>
      </c>
      <c r="I60" s="76">
        <f t="shared" si="14"/>
        <v>5.8</v>
      </c>
      <c r="J60" s="76">
        <f t="shared" si="14"/>
        <v>6.2</v>
      </c>
      <c r="K60" s="76">
        <f t="shared" si="14"/>
        <v>6.2</v>
      </c>
      <c r="L60" s="76">
        <f t="shared" si="14"/>
        <v>7</v>
      </c>
      <c r="M60" s="76">
        <f t="shared" si="14"/>
        <v>5.2</v>
      </c>
      <c r="N60" s="76">
        <f t="shared" si="14"/>
        <v>5</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f t="shared" si="15"/>
        <v>6</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3</v>
      </c>
      <c r="C64" s="77">
        <f t="shared" ref="C64:U64" si="17">(C59-C60)*C61</f>
        <v>1.2000000000000011</v>
      </c>
      <c r="D64" s="77">
        <f t="shared" si="17"/>
        <v>3</v>
      </c>
      <c r="E64" s="77">
        <f t="shared" si="17"/>
        <v>3.6000000000000032</v>
      </c>
      <c r="F64" s="77">
        <f t="shared" si="17"/>
        <v>3</v>
      </c>
      <c r="G64" s="77">
        <f t="shared" si="17"/>
        <v>3</v>
      </c>
      <c r="H64" s="77">
        <f t="shared" si="17"/>
        <v>1.7999999999999989</v>
      </c>
      <c r="I64" s="77">
        <f t="shared" si="17"/>
        <v>2.4000000000000021</v>
      </c>
      <c r="J64" s="77">
        <f t="shared" si="17"/>
        <v>0</v>
      </c>
      <c r="K64" s="77">
        <f t="shared" si="17"/>
        <v>0</v>
      </c>
      <c r="L64" s="77">
        <f t="shared" si="17"/>
        <v>-4.7999999999999989</v>
      </c>
      <c r="M64" s="77">
        <f t="shared" si="17"/>
        <v>6</v>
      </c>
      <c r="N64" s="77">
        <f t="shared" si="17"/>
        <v>7.2000000000000011</v>
      </c>
      <c r="O64" s="77">
        <f t="shared" si="17"/>
        <v>37.200000000000003</v>
      </c>
      <c r="P64" s="77">
        <f t="shared" si="17"/>
        <v>37.200000000000003</v>
      </c>
      <c r="Q64" s="77">
        <f t="shared" si="17"/>
        <v>37.200000000000003</v>
      </c>
      <c r="R64" s="77" t="e">
        <f t="shared" si="17"/>
        <v>#N/A</v>
      </c>
      <c r="S64" s="77" t="e">
        <f t="shared" si="17"/>
        <v>#N/A</v>
      </c>
      <c r="T64" s="77" t="e">
        <f t="shared" si="17"/>
        <v>#N/A</v>
      </c>
      <c r="U64" s="77" t="e">
        <f t="shared" si="17"/>
        <v>#N/A</v>
      </c>
    </row>
    <row r="65" spans="1:21" s="19" customFormat="1" ht="52" x14ac:dyDescent="0.3">
      <c r="A65" s="112" t="s">
        <v>157</v>
      </c>
      <c r="B65" s="77">
        <f>B63-B64</f>
        <v>-3</v>
      </c>
      <c r="C65" s="77">
        <f t="shared" ref="C65:U65" si="18">C63-C64</f>
        <v>-1.2000000000000011</v>
      </c>
      <c r="D65" s="77">
        <f t="shared" si="18"/>
        <v>-3</v>
      </c>
      <c r="E65" s="77">
        <f t="shared" si="18"/>
        <v>-3.6000000000000032</v>
      </c>
      <c r="F65" s="77">
        <f t="shared" si="18"/>
        <v>-3</v>
      </c>
      <c r="G65" s="77">
        <f t="shared" si="18"/>
        <v>-3</v>
      </c>
      <c r="H65" s="77">
        <f t="shared" si="18"/>
        <v>-1.7999999999999989</v>
      </c>
      <c r="I65" s="77">
        <f t="shared" si="18"/>
        <v>-2.4000000000000021</v>
      </c>
      <c r="J65" s="77">
        <f t="shared" si="18"/>
        <v>0</v>
      </c>
      <c r="K65" s="77">
        <f t="shared" si="18"/>
        <v>0</v>
      </c>
      <c r="L65" s="77">
        <f t="shared" si="18"/>
        <v>4.7999999999999989</v>
      </c>
      <c r="M65" s="77">
        <f t="shared" si="18"/>
        <v>-6</v>
      </c>
      <c r="N65" s="77">
        <f t="shared" si="18"/>
        <v>-7.2000000000000011</v>
      </c>
      <c r="O65" s="77">
        <f t="shared" si="18"/>
        <v>-37.200000000000003</v>
      </c>
      <c r="P65" s="77">
        <f t="shared" si="18"/>
        <v>-37.200000000000003</v>
      </c>
      <c r="Q65" s="77">
        <f t="shared" si="18"/>
        <v>-37.200000000000003</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OVER</v>
      </c>
      <c r="K66" s="78" t="str">
        <f t="shared" si="19"/>
        <v>OVER</v>
      </c>
      <c r="L66" s="78" t="str">
        <f t="shared" si="19"/>
        <v>OVER</v>
      </c>
      <c r="M66" s="78" t="str">
        <f t="shared" si="19"/>
        <v>UNDER</v>
      </c>
      <c r="N66" s="78" t="str">
        <f t="shared" si="19"/>
        <v>UNDER</v>
      </c>
      <c r="O66" s="78" t="str">
        <f t="shared" si="19"/>
        <v>UNDER</v>
      </c>
      <c r="P66" s="78" t="str">
        <f t="shared" si="19"/>
        <v>UNDER</v>
      </c>
      <c r="Q66" s="78" t="str">
        <f t="shared" si="19"/>
        <v>UNDER</v>
      </c>
      <c r="R66" s="78" t="e">
        <f t="shared" si="19"/>
        <v>#N/A</v>
      </c>
      <c r="S66" s="78" t="e">
        <f t="shared" si="19"/>
        <v>#N/A</v>
      </c>
      <c r="T66" s="78" t="e">
        <f t="shared" si="19"/>
        <v>#N/A</v>
      </c>
      <c r="U66" s="78"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C20:V21">
    <cfRule type="cellIs" dxfId="419" priority="43" operator="equal">
      <formula>"DECREASE"</formula>
    </cfRule>
    <cfRule type="cellIs" dxfId="418" priority="44" operator="equal">
      <formula>"INCREASE"</formula>
    </cfRule>
  </conditionalFormatting>
  <conditionalFormatting sqref="B62:U66 B31:B50">
    <cfRule type="cellIs" dxfId="417" priority="42" operator="greaterThan">
      <formula>$B$51</formula>
    </cfRule>
  </conditionalFormatting>
  <conditionalFormatting sqref="C31:C50">
    <cfRule type="cellIs" dxfId="416" priority="41" operator="greaterThan">
      <formula>$C$51</formula>
    </cfRule>
  </conditionalFormatting>
  <conditionalFormatting sqref="C18:V18">
    <cfRule type="cellIs" dxfId="415" priority="37" operator="equal">
      <formula>0</formula>
    </cfRule>
  </conditionalFormatting>
  <conditionalFormatting sqref="C17:V17">
    <cfRule type="cellIs" dxfId="414" priority="35" operator="equal">
      <formula>0</formula>
    </cfRule>
  </conditionalFormatting>
  <conditionalFormatting sqref="C19:V19">
    <cfRule type="cellIs" dxfId="413" priority="34" operator="equal">
      <formula>0</formula>
    </cfRule>
  </conditionalFormatting>
  <conditionalFormatting sqref="G31:G50">
    <cfRule type="cellIs" dxfId="412" priority="31" operator="greaterThan">
      <formula>$G$51</formula>
    </cfRule>
  </conditionalFormatting>
  <conditionalFormatting sqref="H31:H50">
    <cfRule type="cellIs" dxfId="411" priority="30" operator="greaterThan">
      <formula>$H$51</formula>
    </cfRule>
  </conditionalFormatting>
  <conditionalFormatting sqref="I31:I50">
    <cfRule type="cellIs" dxfId="410" priority="29" operator="greaterThan">
      <formula>$I$51</formula>
    </cfRule>
  </conditionalFormatting>
  <conditionalFormatting sqref="K31:K50">
    <cfRule type="cellIs" dxfId="409" priority="27" operator="greaterThan">
      <formula>$K$51</formula>
    </cfRule>
  </conditionalFormatting>
  <conditionalFormatting sqref="L31:L50">
    <cfRule type="cellIs" dxfId="408" priority="26" operator="greaterThan">
      <formula>$L$51</formula>
    </cfRule>
  </conditionalFormatting>
  <conditionalFormatting sqref="M31:M50">
    <cfRule type="cellIs" dxfId="407" priority="25" operator="greaterThan">
      <formula>$M$51</formula>
    </cfRule>
  </conditionalFormatting>
  <conditionalFormatting sqref="P31:P50">
    <cfRule type="cellIs" dxfId="406" priority="24" operator="greaterThan">
      <formula>$P$51</formula>
    </cfRule>
  </conditionalFormatting>
  <conditionalFormatting sqref="R31:R50">
    <cfRule type="cellIs" dxfId="405" priority="23" operator="greaterThan">
      <formula>$R$51</formula>
    </cfRule>
  </conditionalFormatting>
  <conditionalFormatting sqref="S31:S50">
    <cfRule type="cellIs" dxfId="404" priority="22" operator="greaterThan">
      <formula>$S$51</formula>
    </cfRule>
  </conditionalFormatting>
  <conditionalFormatting sqref="T31:T50">
    <cfRule type="cellIs" dxfId="403" priority="21" operator="greaterThan">
      <formula>$T$51</formula>
    </cfRule>
  </conditionalFormatting>
  <conditionalFormatting sqref="U31:U50">
    <cfRule type="cellIs" dxfId="402" priority="20" operator="greaterThan">
      <formula>$U$51</formula>
    </cfRule>
  </conditionalFormatting>
  <conditionalFormatting sqref="C22:V22">
    <cfRule type="cellIs" dxfId="401" priority="18" operator="equal">
      <formula>0</formula>
    </cfRule>
  </conditionalFormatting>
  <conditionalFormatting sqref="C24:V24">
    <cfRule type="cellIs" dxfId="400" priority="16" operator="equal">
      <formula>"DECREASE"</formula>
    </cfRule>
    <cfRule type="cellIs" dxfId="399" priority="17" operator="equal">
      <formula>"INCREASE"</formula>
    </cfRule>
  </conditionalFormatting>
  <conditionalFormatting sqref="C23:V23">
    <cfRule type="cellIs" dxfId="398" priority="15" operator="equal">
      <formula>0</formula>
    </cfRule>
  </conditionalFormatting>
  <conditionalFormatting sqref="I1">
    <cfRule type="cellIs" dxfId="397" priority="11" operator="between">
      <formula>0.1</formula>
      <formula>5</formula>
    </cfRule>
  </conditionalFormatting>
  <conditionalFormatting sqref="I2">
    <cfRule type="cellIs" dxfId="396" priority="10" operator="greaterThan">
      <formula>5000.1</formula>
    </cfRule>
  </conditionalFormatting>
  <conditionalFormatting sqref="I3">
    <cfRule type="cellIs" dxfId="395" priority="9" operator="greaterThan">
      <formula>40000.01</formula>
    </cfRule>
  </conditionalFormatting>
  <conditionalFormatting sqref="C21:V21">
    <cfRule type="cellIs" dxfId="394" priority="8" operator="equal">
      <formula>0</formula>
    </cfRule>
  </conditionalFormatting>
  <conditionalFormatting sqref="B66:U66">
    <cfRule type="cellIs" dxfId="393" priority="4" operator="equal">
      <formula>"UNDER"</formula>
    </cfRule>
    <cfRule type="cellIs" dxfId="392" priority="5" operator="equal">
      <formula>"OVER"</formula>
    </cfRule>
  </conditionalFormatting>
  <conditionalFormatting sqref="J31:J50">
    <cfRule type="cellIs" dxfId="391" priority="3" operator="greaterThan">
      <formula>$J$51</formula>
    </cfRule>
  </conditionalFormatting>
  <conditionalFormatting sqref="L3">
    <cfRule type="cellIs" dxfId="390" priority="1" operator="lessThan">
      <formula>30</formula>
    </cfRule>
    <cfRule type="cellIs" dxfId="389"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U28" sqref="U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Waste 1'!C1:D1</f>
        <v>PAN-021790</v>
      </c>
      <c r="D1" s="141"/>
      <c r="E1" s="93" t="s">
        <v>45</v>
      </c>
      <c r="F1" s="39">
        <f>'Field data and Waste 1'!F1</f>
        <v>31.8</v>
      </c>
      <c r="G1" s="120" t="s">
        <v>43</v>
      </c>
      <c r="H1" s="121"/>
      <c r="I1" s="118">
        <v>6.34</v>
      </c>
      <c r="J1" s="119" t="s">
        <v>153</v>
      </c>
      <c r="K1" s="119"/>
      <c r="L1" s="97">
        <v>2449</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EPR/GP3792SK</v>
      </c>
      <c r="D2" s="143"/>
      <c r="E2" s="93" t="s">
        <v>109</v>
      </c>
      <c r="F2" s="96" t="s">
        <v>166</v>
      </c>
      <c r="G2" s="138" t="s">
        <v>110</v>
      </c>
      <c r="H2" s="139"/>
      <c r="I2" s="118">
        <v>1851</v>
      </c>
      <c r="J2" s="119" t="s">
        <v>158</v>
      </c>
      <c r="K2" s="119"/>
      <c r="L2" s="97">
        <v>2.86</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BYPRODUCT RECOVERY LIMITED</v>
      </c>
      <c r="D3" s="143"/>
      <c r="E3" s="93" t="s">
        <v>108</v>
      </c>
      <c r="F3" s="31" t="s">
        <v>104</v>
      </c>
      <c r="G3" s="119" t="s">
        <v>159</v>
      </c>
      <c r="H3" s="119"/>
      <c r="I3" s="118">
        <v>200</v>
      </c>
      <c r="J3" s="120" t="s">
        <v>154</v>
      </c>
      <c r="K3" s="121"/>
      <c r="L3" s="97">
        <f>(L1/(L2*10000))*100</f>
        <v>8.5629370629370634</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Bwlchmawr Farm 3, Brynteg, Llanybydder, Carmarthenshire, SA40 9XA</v>
      </c>
      <c r="D4" s="141"/>
      <c r="E4" s="94" t="s">
        <v>1</v>
      </c>
      <c r="F4" s="96" t="s">
        <v>168</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Waste 1'!C8</f>
        <v>5569</v>
      </c>
      <c r="D8" s="60">
        <f>'Field data and Waste 1'!D8</f>
        <v>6858</v>
      </c>
      <c r="E8" s="60">
        <f>'Field data and Waste 1'!E8</f>
        <v>8153</v>
      </c>
      <c r="F8" s="60">
        <f>'Field data and Waste 1'!F8</f>
        <v>9748</v>
      </c>
      <c r="G8" s="60">
        <f>'Field data and Waste 1'!G8</f>
        <v>1057</v>
      </c>
      <c r="H8" s="60">
        <f>'Field data and Waste 1'!H8</f>
        <v>3845</v>
      </c>
      <c r="I8" s="60">
        <f>'Field data and Waste 1'!I8</f>
        <v>6042</v>
      </c>
      <c r="J8" s="60">
        <f>'Field data and Waste 1'!J8</f>
        <v>2345</v>
      </c>
      <c r="K8" s="60">
        <f>'Field data and Waste 1'!K8</f>
        <v>4105</v>
      </c>
      <c r="L8" s="60">
        <f>'Field data and Waste 1'!L8</f>
        <v>6810</v>
      </c>
      <c r="M8" s="60">
        <f>'Field data and Waste 1'!M8</f>
        <v>8614</v>
      </c>
      <c r="N8" s="60">
        <f>'Field data and Waste 1'!N8</f>
        <v>4289</v>
      </c>
      <c r="O8" s="60">
        <f>'Field data and Waste 1'!O8</f>
        <v>3901</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Waste 1'!C9</f>
        <v xml:space="preserve">moderate </v>
      </c>
      <c r="D9" s="60" t="str">
        <f>'Field data and Waste 1'!D9</f>
        <v xml:space="preserve">moderate </v>
      </c>
      <c r="E9" s="60" t="str">
        <f>'Field data and Waste 1'!E9</f>
        <v xml:space="preserve">moderate </v>
      </c>
      <c r="F9" s="60" t="str">
        <f>'Field data and Waste 1'!F9</f>
        <v xml:space="preserve">moderate </v>
      </c>
      <c r="G9" s="60" t="str">
        <f>'Field data and Waste 1'!G9</f>
        <v xml:space="preserve">moderate </v>
      </c>
      <c r="H9" s="60" t="str">
        <f>'Field data and Waste 1'!H9</f>
        <v xml:space="preserve">moderate </v>
      </c>
      <c r="I9" s="60" t="str">
        <f>'Field data and Waste 1'!I9</f>
        <v xml:space="preserve">moderate </v>
      </c>
      <c r="J9" s="60" t="str">
        <f>'Field data and Waste 1'!J9</f>
        <v xml:space="preserve">moderate </v>
      </c>
      <c r="K9" s="60" t="str">
        <f>'Field data and Waste 1'!K9</f>
        <v xml:space="preserve">moderate </v>
      </c>
      <c r="L9" s="60" t="str">
        <f>'Field data and Waste 1'!L9</f>
        <v xml:space="preserve">moderate </v>
      </c>
      <c r="M9" s="60" t="str">
        <f>'Field data and Waste 1'!M9</f>
        <v xml:space="preserve">moderate </v>
      </c>
      <c r="N9" s="60" t="str">
        <f>'Field data and Waste 1'!N9</f>
        <v xml:space="preserve">moderate </v>
      </c>
      <c r="O9" s="60" t="str">
        <f>'Field data and Waste 1'!O9</f>
        <v xml:space="preserve">moderate </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5.7</v>
      </c>
      <c r="D10" s="60">
        <f>'Field data and Waste 1'!D10</f>
        <v>6</v>
      </c>
      <c r="E10" s="60">
        <f>'Field data and Waste 1'!E10</f>
        <v>5.7</v>
      </c>
      <c r="F10" s="60">
        <f>'Field data and Waste 1'!F10</f>
        <v>5.6</v>
      </c>
      <c r="G10" s="60">
        <f>'Field data and Waste 1'!G10</f>
        <v>5.7</v>
      </c>
      <c r="H10" s="60">
        <f>'Field data and Waste 1'!H10</f>
        <v>5.7</v>
      </c>
      <c r="I10" s="60">
        <f>'Field data and Waste 1'!I10</f>
        <v>5.9</v>
      </c>
      <c r="J10" s="60">
        <f>'Field data and Waste 1'!J10</f>
        <v>5.8</v>
      </c>
      <c r="K10" s="60">
        <f>'Field data and Waste 1'!K10</f>
        <v>6.2</v>
      </c>
      <c r="L10" s="60">
        <f>'Field data and Waste 1'!L10</f>
        <v>6.2</v>
      </c>
      <c r="M10" s="60">
        <f>'Field data and Waste 1'!M10</f>
        <v>7</v>
      </c>
      <c r="N10" s="60">
        <f>'Field data and Waste 1'!N10</f>
        <v>5.2</v>
      </c>
      <c r="O10" s="60">
        <f>'Field data and Waste 1'!O10</f>
        <v>5</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2</v>
      </c>
      <c r="D11" s="60">
        <f>'Field data and Waste 1'!D11</f>
        <v>2</v>
      </c>
      <c r="E11" s="60">
        <f>'Field data and Waste 1'!E11</f>
        <v>2</v>
      </c>
      <c r="F11" s="60">
        <f>'Field data and Waste 1'!F11</f>
        <v>1</v>
      </c>
      <c r="G11" s="60">
        <f>'Field data and Waste 1'!G11</f>
        <v>2</v>
      </c>
      <c r="H11" s="60">
        <f>'Field data and Waste 1'!H11</f>
        <v>3</v>
      </c>
      <c r="I11" s="60">
        <f>'Field data and Waste 1'!I11</f>
        <v>2</v>
      </c>
      <c r="J11" s="60">
        <f>'Field data and Waste 1'!J11</f>
        <v>3</v>
      </c>
      <c r="K11" s="60">
        <f>'Field data and Waste 1'!K11</f>
        <v>2</v>
      </c>
      <c r="L11" s="60">
        <f>'Field data and Waste 1'!L11</f>
        <v>2</v>
      </c>
      <c r="M11" s="60">
        <f>'Field data and Waste 1'!M11</f>
        <v>3</v>
      </c>
      <c r="N11" s="60">
        <f>'Field data and Waste 1'!N11</f>
        <v>1</v>
      </c>
      <c r="O11" s="60">
        <f>'Field data and Waste 1'!O11</f>
        <v>1</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1</v>
      </c>
      <c r="D12" s="60">
        <f>'Field data and Waste 1'!D12</f>
        <v>0</v>
      </c>
      <c r="E12" s="60">
        <f>'Field data and Waste 1'!E12</f>
        <v>0</v>
      </c>
      <c r="F12" s="60">
        <f>'Field data and Waste 1'!F12</f>
        <v>2</v>
      </c>
      <c r="G12" s="60">
        <f>'Field data and Waste 1'!G12</f>
        <v>1</v>
      </c>
      <c r="H12" s="60">
        <f>'Field data and Waste 1'!H12</f>
        <v>1</v>
      </c>
      <c r="I12" s="60">
        <f>'Field data and Waste 1'!I12</f>
        <v>1</v>
      </c>
      <c r="J12" s="60">
        <f>'Field data and Waste 1'!J12</f>
        <v>1</v>
      </c>
      <c r="K12" s="60">
        <f>'Field data and Waste 1'!K12</f>
        <v>1</v>
      </c>
      <c r="L12" s="60">
        <f>'Field data and Waste 1'!L12</f>
        <v>0</v>
      </c>
      <c r="M12" s="60">
        <f>'Field data and Waste 1'!M12</f>
        <v>0</v>
      </c>
      <c r="N12" s="60">
        <f>'Field data and Waste 1'!N12</f>
        <v>1</v>
      </c>
      <c r="O12" s="60">
        <f>'Field data and Waste 1'!O12</f>
        <v>1</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2</v>
      </c>
      <c r="D13" s="60">
        <f>'Field data and Waste 1'!D13</f>
        <v>3</v>
      </c>
      <c r="E13" s="60">
        <f>'Field data and Waste 1'!E13</f>
        <v>2</v>
      </c>
      <c r="F13" s="60">
        <f>'Field data and Waste 1'!F13</f>
        <v>2</v>
      </c>
      <c r="G13" s="60">
        <f>'Field data and Waste 1'!G13</f>
        <v>2</v>
      </c>
      <c r="H13" s="60">
        <f>'Field data and Waste 1'!H13</f>
        <v>2</v>
      </c>
      <c r="I13" s="60">
        <f>'Field data and Waste 1'!I13</f>
        <v>2</v>
      </c>
      <c r="J13" s="60">
        <f>'Field data and Waste 1'!J13</f>
        <v>2</v>
      </c>
      <c r="K13" s="60">
        <f>'Field data and Waste 1'!K13</f>
        <v>3</v>
      </c>
      <c r="L13" s="60">
        <f>'Field data and Waste 1'!L13</f>
        <v>2</v>
      </c>
      <c r="M13" s="60">
        <f>'Field data and Waste 1'!M13</f>
        <v>3</v>
      </c>
      <c r="N13" s="60">
        <f>'Field data and Waste 1'!N13</f>
        <v>3</v>
      </c>
      <c r="O13" s="60">
        <f>'Field data and Waste 1'!O13</f>
        <v>3</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t="str">
        <f>'Field data and Waste 1'!Q14</f>
        <v xml:space="preserve">Grass Silage (25% DM) </v>
      </c>
      <c r="R14" s="102" t="str">
        <f>'Field data and Waste 1'!R14</f>
        <v xml:space="preserve">Grass Silage (25% DM) </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38</v>
      </c>
      <c r="N15" s="60">
        <f>'Field data and Waste 1'!N15</f>
        <v>38</v>
      </c>
      <c r="O15" s="60">
        <f>'Field data and Waste 1'!O15</f>
        <v>38</v>
      </c>
      <c r="P15" s="60">
        <f>'Field data and Waste 1'!P15</f>
        <v>38</v>
      </c>
      <c r="Q15" s="60">
        <f>'Field data and Waste 1'!Q15</f>
        <v>38</v>
      </c>
      <c r="R15" s="60">
        <f>'Field data and Waste 1'!R15</f>
        <v>38</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t="str">
        <f>'Field data and Waste 1'!Q16</f>
        <v>Medium/Clay</v>
      </c>
      <c r="R16" s="103" t="str">
        <f>'Field data and Waste 1'!R16</f>
        <v>Medium/Clay</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64.599999999999994</v>
      </c>
      <c r="R17" s="28">
        <f t="shared" si="0"/>
        <v>64.599999999999994</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63.400868244000009</v>
      </c>
      <c r="D18" s="16">
        <f>$D32</f>
        <v>63.400868244000009</v>
      </c>
      <c r="E18" s="16">
        <f>$D33</f>
        <v>63.400868244000009</v>
      </c>
      <c r="F18" s="16">
        <f>$D34</f>
        <v>101.89425253500001</v>
      </c>
      <c r="G18" s="16">
        <f>$D35</f>
        <v>63.400868244000009</v>
      </c>
      <c r="H18" s="16">
        <f>$D36</f>
        <v>63.400868244000009</v>
      </c>
      <c r="I18" s="16">
        <f>$D37</f>
        <v>63.400868244000009</v>
      </c>
      <c r="J18" s="16">
        <f>$D38</f>
        <v>63.400868244000009</v>
      </c>
      <c r="K18" s="16">
        <f>$D39</f>
        <v>63.400868244000009</v>
      </c>
      <c r="L18" s="16">
        <f>$D40</f>
        <v>63.400868244000009</v>
      </c>
      <c r="M18" s="16">
        <f>$D41</f>
        <v>63.400868244000009</v>
      </c>
      <c r="N18" s="16">
        <f>$D42</f>
        <v>101.89425253500001</v>
      </c>
      <c r="O18" s="16">
        <f>$D43</f>
        <v>101.89425253500001</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-1.1991317559999857</v>
      </c>
      <c r="D19" s="16">
        <f t="shared" ref="D19:V19" si="1">D18-D17</f>
        <v>-1.1991317559999857</v>
      </c>
      <c r="E19" s="16">
        <f t="shared" si="1"/>
        <v>-1.1991317559999857</v>
      </c>
      <c r="F19" s="16">
        <f t="shared" si="1"/>
        <v>37.294252535000012</v>
      </c>
      <c r="G19" s="16">
        <f t="shared" si="1"/>
        <v>-1.1991317559999857</v>
      </c>
      <c r="H19" s="16">
        <f t="shared" si="1"/>
        <v>-1.1991317559999857</v>
      </c>
      <c r="I19" s="16">
        <f t="shared" si="1"/>
        <v>-1.1991317559999857</v>
      </c>
      <c r="J19" s="16">
        <f t="shared" si="1"/>
        <v>-1.1991317559999857</v>
      </c>
      <c r="K19" s="16">
        <f t="shared" si="1"/>
        <v>-1.1991317559999857</v>
      </c>
      <c r="L19" s="16">
        <f t="shared" si="1"/>
        <v>-1.1991317559999857</v>
      </c>
      <c r="M19" s="16">
        <f t="shared" si="1"/>
        <v>-1.1991317559999857</v>
      </c>
      <c r="N19" s="16">
        <f t="shared" si="1"/>
        <v>37.294252535000012</v>
      </c>
      <c r="O19" s="16">
        <f t="shared" si="1"/>
        <v>37.294252535000012</v>
      </c>
      <c r="P19" s="16">
        <f t="shared" si="1"/>
        <v>-64.599999999999994</v>
      </c>
      <c r="Q19" s="16">
        <f t="shared" si="1"/>
        <v>-64.599999999999994</v>
      </c>
      <c r="R19" s="16">
        <f t="shared" si="1"/>
        <v>-64.599999999999994</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INCREASE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INCREASE</v>
      </c>
      <c r="O20" s="26" t="str">
        <f>IF($B43="","",IF(O$19&gt;=0,"INCREASE","DECREASE"))</f>
        <v>INCREASE</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228</v>
      </c>
      <c r="Q21" s="28">
        <f t="shared" si="2"/>
        <v>228</v>
      </c>
      <c r="R21" s="28">
        <f t="shared" si="2"/>
        <v>228</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34.024259500000007</v>
      </c>
      <c r="D22" s="16">
        <f>$E32</f>
        <v>34.024259500000007</v>
      </c>
      <c r="E22" s="16">
        <f>$E33</f>
        <v>34.024259500000007</v>
      </c>
      <c r="F22" s="16">
        <f>$E34</f>
        <v>54.681845625000015</v>
      </c>
      <c r="G22" s="16">
        <f>$E35</f>
        <v>34.024259500000007</v>
      </c>
      <c r="H22" s="16">
        <f>$E36</f>
        <v>34.024259500000007</v>
      </c>
      <c r="I22" s="16">
        <f>$E37</f>
        <v>34.024259500000007</v>
      </c>
      <c r="J22" s="16">
        <f>$E38</f>
        <v>34.024259500000007</v>
      </c>
      <c r="K22" s="16">
        <f>$E39</f>
        <v>34.024259500000007</v>
      </c>
      <c r="L22" s="16">
        <f>$E40</f>
        <v>34.024259500000007</v>
      </c>
      <c r="M22" s="16">
        <f>$E41</f>
        <v>34.024259500000007</v>
      </c>
      <c r="N22" s="16">
        <f>$E42</f>
        <v>54.681845625000015</v>
      </c>
      <c r="O22" s="16">
        <f>$E43</f>
        <v>54.681845625000015</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-193.9757405</v>
      </c>
      <c r="D23" s="16">
        <f t="shared" ref="D23:V23" si="3">D22-D21</f>
        <v>-193.9757405</v>
      </c>
      <c r="E23" s="16">
        <f t="shared" si="3"/>
        <v>-193.9757405</v>
      </c>
      <c r="F23" s="16">
        <f t="shared" si="3"/>
        <v>-173.31815437499998</v>
      </c>
      <c r="G23" s="16">
        <f t="shared" si="3"/>
        <v>-193.9757405</v>
      </c>
      <c r="H23" s="16">
        <f t="shared" si="3"/>
        <v>-193.9757405</v>
      </c>
      <c r="I23" s="16">
        <f t="shared" si="3"/>
        <v>-193.9757405</v>
      </c>
      <c r="J23" s="16">
        <f t="shared" si="3"/>
        <v>-193.9757405</v>
      </c>
      <c r="K23" s="16">
        <f t="shared" si="3"/>
        <v>-193.9757405</v>
      </c>
      <c r="L23" s="16">
        <f t="shared" si="3"/>
        <v>-193.9757405</v>
      </c>
      <c r="M23" s="16">
        <f t="shared" si="3"/>
        <v>-193.9757405</v>
      </c>
      <c r="N23" s="16">
        <f t="shared" si="3"/>
        <v>-173.31815437499998</v>
      </c>
      <c r="O23" s="16">
        <f t="shared" si="3"/>
        <v>-173.31815437499998</v>
      </c>
      <c r="P23" s="16">
        <f t="shared" si="3"/>
        <v>-228</v>
      </c>
      <c r="Q23" s="16">
        <f t="shared" si="3"/>
        <v>-228</v>
      </c>
      <c r="R23" s="16">
        <f t="shared" si="3"/>
        <v>-228</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str">
        <f t="shared" si="4"/>
        <v>DECREASE</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55</v>
      </c>
      <c r="E27" s="107" t="s">
        <v>55</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35">
      <c r="A28" s="108"/>
      <c r="B28" s="24">
        <v>19.3</v>
      </c>
      <c r="C28" s="15">
        <v>2.86</v>
      </c>
      <c r="D28" s="15">
        <v>5121</v>
      </c>
      <c r="E28" s="15">
        <v>5225</v>
      </c>
      <c r="F28" s="15">
        <v>590</v>
      </c>
      <c r="G28" s="15">
        <v>16.5</v>
      </c>
      <c r="H28" s="15">
        <v>64.8</v>
      </c>
      <c r="I28" s="15">
        <v>0.1</v>
      </c>
      <c r="J28" s="15">
        <v>0.1</v>
      </c>
      <c r="K28" s="23">
        <v>0.1</v>
      </c>
      <c r="L28" s="15">
        <v>4.22</v>
      </c>
      <c r="M28" s="15">
        <v>2.78</v>
      </c>
      <c r="N28" s="15"/>
      <c r="O28" s="15"/>
      <c r="P28" s="15">
        <v>12008</v>
      </c>
      <c r="Q28" s="15">
        <v>2049</v>
      </c>
      <c r="R28" s="15">
        <v>0.2</v>
      </c>
      <c r="S28" s="15">
        <v>0.5</v>
      </c>
      <c r="T28" s="15">
        <v>1.2</v>
      </c>
      <c r="U28" s="15">
        <v>10</v>
      </c>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5569</v>
      </c>
      <c r="B31" s="15">
        <v>28</v>
      </c>
      <c r="C31" s="77">
        <f>IF(C$27="%w/w SAR",((C$28*10)*$B31),IF(C$27="%w/w DM",(((C$28*10)*($B$28/100))*$B31),IF(C$27="kg/t SAR",(C$28*$B31),IF(C$27="kg/t DM",((C$28*($B$28/100))*$B31),IF(C$27="mg/kg SAR",((C$28*0.001)*$B31),IF(C$27="mg/kg DM",(((C$28*0.001)*($B$28/100))*$B31),0))))))</f>
        <v>154.55439999999999</v>
      </c>
      <c r="D31" s="77">
        <f>(IF(D$27="%w/w SAR",((D$28*10)*$B31),IF(D$27="%w/w DM",(((D$28*10)*($B$28/100))*$B31),IF(D$27="kg/t SAR",(D$28*$B31),IF(D$27="kg/t DM",((D$28*($B$28/100))*$B31),IF(D$27="mg/kg SAR",((D$28*0.001)*$B31),IF(D$27="mg/kg DM",(((D$28*0.001)*($B$28/100))*$B31),"0")))))))*2.291</f>
        <v>63.400868244000009</v>
      </c>
      <c r="E31" s="77">
        <f>(IF(E$27="%w/w SAR",((E$28*10)*$B31),IF(E$27="%w/w DM",(((E$28*10)*($B$28/100))*$B31),IF(E$27="kg/t SAR",(E$28*$B31),IF(E$27="kg/t DM",((E$28*($B$28/100))*$B31),IF(E$27="mg/kg SAR",((E$28*0.001)*$B31),IF(E$27="mg/kg DM",(((E$28*0.001)*($B$28/100))*$B31),"0")))))))*1.205</f>
        <v>34.024259500000007</v>
      </c>
      <c r="F31" s="77">
        <f>(IF(F$27="%w/w SAR",((F$28*10)*$B31),IF(F$27="%w/w DM",(((F$28*10)*($B$28/100))*$B31),IF(F$27="kg/t SAR",(F$28*$B31),IF(F$27="kg/t DM",((F$28*($B$28/100))*$B31),IF(F$27="mg/kg SAR",((F$28*0.001)*$B31),IF(F$27="mg/kg DM",(((F$28*0.001)*($B$28/100))*$B31),"0")))))))*1.658</f>
        <v>5.2863008799999998</v>
      </c>
      <c r="G31" s="77">
        <f t="shared" ref="G31:P46" si="5">IF(G$27="%w/w SAR",((G$28*10)*$B31),IF(G$27="%w/w DM",(((G$28*10)*($B$28/100))*$B31),IF(G$27="kg/t SAR",(G$28*$B31),IF(G$27="kg/t DM",((G$28*($B$28/100))*$B31),IF(G$27="mg/kg SAR",((G$28*0.001)*$B31),IF(G$27="mg/kg DM",(((G$28*0.001)*($B$28/100))*$B31),0))))))</f>
        <v>8.9166000000000009E-2</v>
      </c>
      <c r="H31" s="77">
        <f t="shared" si="5"/>
        <v>0.35017919999999997</v>
      </c>
      <c r="I31" s="77">
        <f t="shared" si="5"/>
        <v>5.4040000000000002E-4</v>
      </c>
      <c r="J31" s="77">
        <f t="shared" si="5"/>
        <v>5.4040000000000002E-4</v>
      </c>
      <c r="K31" s="77">
        <f t="shared" si="5"/>
        <v>5.4040000000000002E-4</v>
      </c>
      <c r="L31" s="77">
        <f t="shared" si="5"/>
        <v>2.280488E-2</v>
      </c>
      <c r="M31" s="77">
        <f t="shared" si="5"/>
        <v>1.5023119999999999E-2</v>
      </c>
      <c r="N31" s="77">
        <f t="shared" si="5"/>
        <v>0</v>
      </c>
      <c r="O31" s="77">
        <f t="shared" si="5"/>
        <v>0</v>
      </c>
      <c r="P31" s="77">
        <f t="shared" si="5"/>
        <v>64.891232000000002</v>
      </c>
      <c r="Q31" s="77">
        <f>(IF(Q$27="%w/w SAR",((Q$28*10)*$B31),IF(Q$27="%w/w DM",(((Q$28*10)*($B$28/100))*$B31),IF(Q$27="kg/t SAR",(Q$28*$B31),IF(Q$27="kg/t DM",((Q$28*($B$28/100))*$B31),IF(Q$27="mg/kg SAR",((Q$28*0.001)*$B31),IF(Q$27="mg/kg DM",(((Q$28*0.001)*($B$28/100))*$B31),0)))))))*2.5</f>
        <v>27.681989999999999</v>
      </c>
      <c r="R31" s="77">
        <f>IF(R$27="%w/w SAR",((R$28*10)*$B31),IF(R$27="%w/w DM",(((R$28*10)*($B$28/100))*$B31),IF(R$27="kg/t SAR",(R$28*$B31),IF(R$27="kg/t DM",((R$28*($B$28/100))*$B31),IF(R$27="mg/kg SAR",((R$28*0.001)*$B31),IF(R$27="mg/kg DM",(((R$28*0.001)*($B$28/100))*$B31),0))))))</f>
        <v>1.0808E-3</v>
      </c>
      <c r="S31" s="77">
        <f>IF(S$27="%w/w SAR",((S$28*10)*$B31),IF(S$27="%w/w DM",(((S$28*10)*($B$28/100))*$B31),IF(S$27="kg/t SAR",(S$28*$B31),IF(S$27="kg/t DM",((S$28*($B$28/100))*$B31),IF(S$27="mg/kg SAR",((S$28*0.001)*$B31),IF(S$27="mg/kg DM",(((S$28*0.001)*($B$28/100))*$B31),0))))))</f>
        <v>2.702E-3</v>
      </c>
      <c r="T31" s="77">
        <f>IF(T$27="%w/w SAR",((T$28*10)*$B31),IF(T$27="%w/w DM",(((T$28*10)*($B$28/100))*$B31),IF(T$27="kg/t SAR",(T$28*$B31),IF(T$27="kg/t DM",((T$28*($B$28/100))*$B31),IF(T$27="mg/kg SAR",((T$28*0.001)*$B31),IF(T$27="mg/kg DM",(((T$28*0.001)*($B$28/100))*$B31),0))))))</f>
        <v>6.4847999999999998E-3</v>
      </c>
      <c r="U31" s="77">
        <f>IF(U$27="%w/w SAR",((U$28*10)*$B31),IF(U$27="%w/w DM",(((U$28*10)*($B$28/100))*$B31),IF(U$27="kg/t SAR",(U$28*$B31),IF(U$27="kg/t DM",((U$28*($B$28/100))*$B31),IF(U$27="mg/kg SAR",((U$28*0.001)*$B31),IF(U$27="mg/kg DM",(((U$28*0.001)*($B$28/100))*$B31),0))))))</f>
        <v>5.4040000000000005E-2</v>
      </c>
      <c r="AB31" s="59"/>
      <c r="AC31" s="59"/>
      <c r="AD31" s="59"/>
      <c r="AE31" s="59"/>
      <c r="AF31" s="59"/>
      <c r="AG31" s="59"/>
      <c r="AH31" s="59"/>
      <c r="AI31" s="59"/>
    </row>
    <row r="32" spans="1:40" s="72" customFormat="1" ht="13" x14ac:dyDescent="0.35">
      <c r="A32" s="13">
        <f>D8</f>
        <v>6858</v>
      </c>
      <c r="B32" s="15">
        <v>28</v>
      </c>
      <c r="C32" s="77">
        <f t="shared" ref="C32:C50" si="6">IF(C$27="%w/w SAR",((C$28*10)*$B32),IF(C$27="%w/w DM",(((C$28*10)*($B$28/100))*$B32),IF(C$27="kg/t SAR",(C$28*$B32),IF(C$27="kg/t DM",((C$28*($B$28/100))*$B32),IF(C$27="mg/kg SAR",((C$28*0.001)*$B32),IF(C$27="mg/kg DM",(((C$28*0.001)*($B$28/100))*$B32),0))))))</f>
        <v>154.55439999999999</v>
      </c>
      <c r="D32" s="77">
        <f t="shared" ref="D32:D50" si="7">(IF(D$27="%w/w SAR",((D$28*10)*$B32),IF(D$27="%w/w DM",(((D$28*10)*($B$28/100))*$B32),IF(D$27="kg/t SAR",(D$28*$B32),IF(D$27="kg/t DM",((D$28*($B$28/100))*$B32),IF(D$27="mg/kg SAR",((D$28*0.001)*$B32),IF(D$27="mg/kg DM",(((D$28*0.001)*($B$28/100))*$B32),"0")))))))*2.291</f>
        <v>63.400868244000009</v>
      </c>
      <c r="E32" s="77">
        <f t="shared" ref="E32:E50" si="8">(IF(E$27="%w/w SAR",((E$28*10)*$B32),IF(E$27="%w/w DM",(((E$28*10)*($B$28/100))*$B32),IF(E$27="kg/t SAR",(E$28*$B32),IF(E$27="kg/t DM",((E$28*($B$28/100))*$B32),IF(E$27="mg/kg SAR",((E$28*0.001)*$B32),IF(E$27="mg/kg DM",(((E$28*0.001)*($B$28/100))*$B32),"0")))))))*1.205</f>
        <v>34.024259500000007</v>
      </c>
      <c r="F32" s="77">
        <f t="shared" ref="F32:F50" si="9">(IF(F$27="%w/w SAR",((F$28*10)*$B32),IF(F$27="%w/w DM",(((F$28*10)*($B$28/100))*$B32),IF(F$27="kg/t SAR",(F$28*$B32),IF(F$27="kg/t DM",((F$28*($B$28/100))*$B32),IF(F$27="mg/kg SAR",((F$28*0.001)*$B32),IF(F$27="mg/kg DM",(((F$28*0.001)*($B$28/100))*$B32),"0")))))))*1.658</f>
        <v>5.2863008799999998</v>
      </c>
      <c r="G32" s="77">
        <f t="shared" si="5"/>
        <v>8.9166000000000009E-2</v>
      </c>
      <c r="H32" s="77">
        <f t="shared" si="5"/>
        <v>0.35017919999999997</v>
      </c>
      <c r="I32" s="77">
        <f t="shared" si="5"/>
        <v>5.4040000000000002E-4</v>
      </c>
      <c r="J32" s="77">
        <f t="shared" si="5"/>
        <v>5.4040000000000002E-4</v>
      </c>
      <c r="K32" s="77">
        <f t="shared" si="5"/>
        <v>5.4040000000000002E-4</v>
      </c>
      <c r="L32" s="77">
        <f t="shared" si="5"/>
        <v>2.280488E-2</v>
      </c>
      <c r="M32" s="77">
        <f t="shared" si="5"/>
        <v>1.5023119999999999E-2</v>
      </c>
      <c r="N32" s="77">
        <f t="shared" si="5"/>
        <v>0</v>
      </c>
      <c r="O32" s="77">
        <f t="shared" si="5"/>
        <v>0</v>
      </c>
      <c r="P32" s="77">
        <f t="shared" si="5"/>
        <v>64.891232000000002</v>
      </c>
      <c r="Q32" s="77">
        <f t="shared" ref="Q32:Q50" si="10">(IF(Q$27="%w/w SAR",((Q$28*10)*$B32),IF(Q$27="%w/w DM",(((Q$28*10)*($B$28/100))*$B32),IF(Q$27="kg/t SAR",(Q$28*$B32),IF(Q$27="kg/t DM",((Q$28*($B$28/100))*$B32),IF(Q$27="mg/kg SAR",((Q$28*0.001)*$B32),IF(Q$27="mg/kg DM",(((Q$28*0.001)*($B$28/100))*$B32),0)))))))*2.5</f>
        <v>27.681989999999999</v>
      </c>
      <c r="R32" s="77">
        <f t="shared" ref="R32:U50" si="11">IF(R$27="%w/w SAR",((R$28*10)*$B32),IF(R$27="%w/w DM",(((R$28*10)*($B$28/100))*$B32),IF(R$27="kg/t SAR",(R$28*$B32),IF(R$27="kg/t DM",((R$28*($B$28/100))*$B32),IF(R$27="mg/kg SAR",((R$28*0.001)*$B32),IF(R$27="mg/kg DM",(((R$28*0.001)*($B$28/100))*$B32),0))))))</f>
        <v>1.0808E-3</v>
      </c>
      <c r="S32" s="77">
        <f t="shared" si="11"/>
        <v>2.702E-3</v>
      </c>
      <c r="T32" s="77">
        <f t="shared" si="11"/>
        <v>6.4847999999999998E-3</v>
      </c>
      <c r="U32" s="77">
        <f t="shared" si="11"/>
        <v>5.4040000000000005E-2</v>
      </c>
      <c r="AB32" s="59"/>
      <c r="AC32" s="59"/>
      <c r="AD32" s="59"/>
      <c r="AE32" s="59"/>
      <c r="AF32" s="59"/>
      <c r="AG32" s="59"/>
      <c r="AH32" s="59"/>
      <c r="AI32" s="59"/>
    </row>
    <row r="33" spans="1:35" s="72" customFormat="1" ht="13" x14ac:dyDescent="0.35">
      <c r="A33" s="13">
        <f>E8</f>
        <v>8153</v>
      </c>
      <c r="B33" s="15">
        <v>28</v>
      </c>
      <c r="C33" s="77">
        <f t="shared" si="6"/>
        <v>154.55439999999999</v>
      </c>
      <c r="D33" s="77">
        <f t="shared" si="7"/>
        <v>63.400868244000009</v>
      </c>
      <c r="E33" s="77">
        <f t="shared" si="8"/>
        <v>34.024259500000007</v>
      </c>
      <c r="F33" s="77">
        <f t="shared" si="9"/>
        <v>5.2863008799999998</v>
      </c>
      <c r="G33" s="77">
        <f t="shared" si="5"/>
        <v>8.9166000000000009E-2</v>
      </c>
      <c r="H33" s="77">
        <f t="shared" si="5"/>
        <v>0.35017919999999997</v>
      </c>
      <c r="I33" s="77">
        <f t="shared" si="5"/>
        <v>5.4040000000000002E-4</v>
      </c>
      <c r="J33" s="77">
        <f t="shared" si="5"/>
        <v>5.4040000000000002E-4</v>
      </c>
      <c r="K33" s="77">
        <f t="shared" si="5"/>
        <v>5.4040000000000002E-4</v>
      </c>
      <c r="L33" s="77">
        <f t="shared" si="5"/>
        <v>2.280488E-2</v>
      </c>
      <c r="M33" s="77">
        <f t="shared" si="5"/>
        <v>1.5023119999999999E-2</v>
      </c>
      <c r="N33" s="77">
        <f t="shared" si="5"/>
        <v>0</v>
      </c>
      <c r="O33" s="77">
        <f t="shared" si="5"/>
        <v>0</v>
      </c>
      <c r="P33" s="77">
        <f t="shared" si="5"/>
        <v>64.891232000000002</v>
      </c>
      <c r="Q33" s="77">
        <f t="shared" si="10"/>
        <v>27.681989999999999</v>
      </c>
      <c r="R33" s="77">
        <f t="shared" si="11"/>
        <v>1.0808E-3</v>
      </c>
      <c r="S33" s="77">
        <f t="shared" si="11"/>
        <v>2.702E-3</v>
      </c>
      <c r="T33" s="77">
        <f t="shared" si="11"/>
        <v>6.4847999999999998E-3</v>
      </c>
      <c r="U33" s="77">
        <f t="shared" si="11"/>
        <v>5.4040000000000005E-2</v>
      </c>
      <c r="AB33" s="59"/>
      <c r="AC33" s="59"/>
      <c r="AD33" s="59"/>
      <c r="AE33" s="59"/>
      <c r="AF33" s="59"/>
      <c r="AG33" s="59"/>
      <c r="AH33" s="59"/>
      <c r="AI33" s="59"/>
    </row>
    <row r="34" spans="1:35" s="72" customFormat="1" ht="13" x14ac:dyDescent="0.35">
      <c r="A34" s="13">
        <f>F8</f>
        <v>9748</v>
      </c>
      <c r="B34" s="15">
        <v>45</v>
      </c>
      <c r="C34" s="77">
        <f t="shared" si="6"/>
        <v>248.39099999999999</v>
      </c>
      <c r="D34" s="77">
        <f t="shared" si="7"/>
        <v>101.89425253500001</v>
      </c>
      <c r="E34" s="77">
        <f t="shared" si="8"/>
        <v>54.681845625000015</v>
      </c>
      <c r="F34" s="77">
        <f t="shared" si="9"/>
        <v>8.4958407000000005</v>
      </c>
      <c r="G34" s="77">
        <f t="shared" si="5"/>
        <v>0.1433025</v>
      </c>
      <c r="H34" s="77">
        <f t="shared" si="5"/>
        <v>0.56278799999999995</v>
      </c>
      <c r="I34" s="77">
        <f t="shared" si="5"/>
        <v>8.6850000000000002E-4</v>
      </c>
      <c r="J34" s="77">
        <f t="shared" si="5"/>
        <v>8.6850000000000002E-4</v>
      </c>
      <c r="K34" s="77">
        <f t="shared" si="5"/>
        <v>8.6850000000000002E-4</v>
      </c>
      <c r="L34" s="77">
        <f t="shared" si="5"/>
        <v>3.6650700000000001E-2</v>
      </c>
      <c r="M34" s="77">
        <f t="shared" si="5"/>
        <v>2.4144299999999997E-2</v>
      </c>
      <c r="N34" s="77">
        <f t="shared" si="5"/>
        <v>0</v>
      </c>
      <c r="O34" s="77">
        <f t="shared" si="5"/>
        <v>0</v>
      </c>
      <c r="P34" s="77">
        <f t="shared" si="5"/>
        <v>104.28948000000001</v>
      </c>
      <c r="Q34" s="77">
        <f t="shared" si="10"/>
        <v>44.488912499999998</v>
      </c>
      <c r="R34" s="77">
        <f t="shared" si="11"/>
        <v>1.737E-3</v>
      </c>
      <c r="S34" s="77">
        <f t="shared" si="11"/>
        <v>4.3425E-3</v>
      </c>
      <c r="T34" s="77">
        <f t="shared" si="11"/>
        <v>1.0421999999999999E-2</v>
      </c>
      <c r="U34" s="77">
        <f t="shared" si="11"/>
        <v>8.6849999999999997E-2</v>
      </c>
      <c r="AB34" s="59"/>
      <c r="AC34" s="59"/>
      <c r="AD34" s="59"/>
      <c r="AE34" s="59"/>
      <c r="AF34" s="59"/>
      <c r="AG34" s="59"/>
      <c r="AH34" s="59"/>
      <c r="AI34" s="59"/>
    </row>
    <row r="35" spans="1:35" s="72" customFormat="1" ht="13" x14ac:dyDescent="0.35">
      <c r="A35" s="13">
        <f>G8</f>
        <v>1057</v>
      </c>
      <c r="B35" s="15">
        <v>28</v>
      </c>
      <c r="C35" s="77">
        <f t="shared" si="6"/>
        <v>154.55439999999999</v>
      </c>
      <c r="D35" s="77">
        <f t="shared" si="7"/>
        <v>63.400868244000009</v>
      </c>
      <c r="E35" s="77">
        <f t="shared" si="8"/>
        <v>34.024259500000007</v>
      </c>
      <c r="F35" s="77">
        <f t="shared" si="9"/>
        <v>5.2863008799999998</v>
      </c>
      <c r="G35" s="77">
        <f t="shared" si="5"/>
        <v>8.9166000000000009E-2</v>
      </c>
      <c r="H35" s="77">
        <f t="shared" si="5"/>
        <v>0.35017919999999997</v>
      </c>
      <c r="I35" s="77">
        <f t="shared" si="5"/>
        <v>5.4040000000000002E-4</v>
      </c>
      <c r="J35" s="77">
        <f t="shared" si="5"/>
        <v>5.4040000000000002E-4</v>
      </c>
      <c r="K35" s="77">
        <f t="shared" si="5"/>
        <v>5.4040000000000002E-4</v>
      </c>
      <c r="L35" s="77">
        <f t="shared" si="5"/>
        <v>2.280488E-2</v>
      </c>
      <c r="M35" s="77">
        <f t="shared" si="5"/>
        <v>1.5023119999999999E-2</v>
      </c>
      <c r="N35" s="77">
        <f t="shared" si="5"/>
        <v>0</v>
      </c>
      <c r="O35" s="77">
        <f t="shared" si="5"/>
        <v>0</v>
      </c>
      <c r="P35" s="77">
        <f t="shared" si="5"/>
        <v>64.891232000000002</v>
      </c>
      <c r="Q35" s="77">
        <f t="shared" si="10"/>
        <v>27.681989999999999</v>
      </c>
      <c r="R35" s="77">
        <f t="shared" si="11"/>
        <v>1.0808E-3</v>
      </c>
      <c r="S35" s="77">
        <f t="shared" si="11"/>
        <v>2.702E-3</v>
      </c>
      <c r="T35" s="77">
        <f t="shared" si="11"/>
        <v>6.4847999999999998E-3</v>
      </c>
      <c r="U35" s="77">
        <f t="shared" si="11"/>
        <v>5.4040000000000005E-2</v>
      </c>
      <c r="AB35" s="59"/>
      <c r="AC35" s="59"/>
      <c r="AD35" s="59"/>
      <c r="AE35" s="59"/>
      <c r="AF35" s="59"/>
      <c r="AG35" s="59"/>
      <c r="AH35" s="59"/>
      <c r="AI35" s="59"/>
    </row>
    <row r="36" spans="1:35" s="72" customFormat="1" ht="13" x14ac:dyDescent="0.35">
      <c r="A36" s="13">
        <f>H8</f>
        <v>3845</v>
      </c>
      <c r="B36" s="15">
        <v>28</v>
      </c>
      <c r="C36" s="77">
        <f t="shared" si="6"/>
        <v>154.55439999999999</v>
      </c>
      <c r="D36" s="77">
        <f t="shared" si="7"/>
        <v>63.400868244000009</v>
      </c>
      <c r="E36" s="77">
        <f t="shared" si="8"/>
        <v>34.024259500000007</v>
      </c>
      <c r="F36" s="77">
        <f t="shared" si="9"/>
        <v>5.2863008799999998</v>
      </c>
      <c r="G36" s="77">
        <f t="shared" si="5"/>
        <v>8.9166000000000009E-2</v>
      </c>
      <c r="H36" s="77">
        <f t="shared" si="5"/>
        <v>0.35017919999999997</v>
      </c>
      <c r="I36" s="77">
        <f t="shared" si="5"/>
        <v>5.4040000000000002E-4</v>
      </c>
      <c r="J36" s="77">
        <f t="shared" si="5"/>
        <v>5.4040000000000002E-4</v>
      </c>
      <c r="K36" s="77">
        <f t="shared" si="5"/>
        <v>5.4040000000000002E-4</v>
      </c>
      <c r="L36" s="77">
        <f t="shared" si="5"/>
        <v>2.280488E-2</v>
      </c>
      <c r="M36" s="77">
        <f t="shared" si="5"/>
        <v>1.5023119999999999E-2</v>
      </c>
      <c r="N36" s="77">
        <f t="shared" si="5"/>
        <v>0</v>
      </c>
      <c r="O36" s="77">
        <f t="shared" si="5"/>
        <v>0</v>
      </c>
      <c r="P36" s="77">
        <f t="shared" si="5"/>
        <v>64.891232000000002</v>
      </c>
      <c r="Q36" s="77">
        <f t="shared" si="10"/>
        <v>27.681989999999999</v>
      </c>
      <c r="R36" s="77">
        <f t="shared" si="11"/>
        <v>1.0808E-3</v>
      </c>
      <c r="S36" s="77">
        <f t="shared" si="11"/>
        <v>2.702E-3</v>
      </c>
      <c r="T36" s="77">
        <f t="shared" si="11"/>
        <v>6.4847999999999998E-3</v>
      </c>
      <c r="U36" s="77">
        <f t="shared" si="11"/>
        <v>5.4040000000000005E-2</v>
      </c>
      <c r="AB36" s="59"/>
      <c r="AC36" s="59"/>
      <c r="AD36" s="59"/>
      <c r="AE36" s="59"/>
      <c r="AF36" s="59"/>
      <c r="AG36" s="59"/>
      <c r="AH36" s="59"/>
      <c r="AI36" s="59"/>
    </row>
    <row r="37" spans="1:35" s="72" customFormat="1" ht="13" x14ac:dyDescent="0.35">
      <c r="A37" s="13">
        <f>I8</f>
        <v>6042</v>
      </c>
      <c r="B37" s="15">
        <v>28</v>
      </c>
      <c r="C37" s="77">
        <f t="shared" si="6"/>
        <v>154.55439999999999</v>
      </c>
      <c r="D37" s="77">
        <f t="shared" si="7"/>
        <v>63.400868244000009</v>
      </c>
      <c r="E37" s="77">
        <f t="shared" si="8"/>
        <v>34.024259500000007</v>
      </c>
      <c r="F37" s="77">
        <f t="shared" si="9"/>
        <v>5.2863008799999998</v>
      </c>
      <c r="G37" s="77">
        <f t="shared" si="5"/>
        <v>8.9166000000000009E-2</v>
      </c>
      <c r="H37" s="77">
        <f t="shared" si="5"/>
        <v>0.35017919999999997</v>
      </c>
      <c r="I37" s="77">
        <f t="shared" si="5"/>
        <v>5.4040000000000002E-4</v>
      </c>
      <c r="J37" s="77">
        <f t="shared" si="5"/>
        <v>5.4040000000000002E-4</v>
      </c>
      <c r="K37" s="77">
        <f t="shared" si="5"/>
        <v>5.4040000000000002E-4</v>
      </c>
      <c r="L37" s="77">
        <f t="shared" si="5"/>
        <v>2.280488E-2</v>
      </c>
      <c r="M37" s="77">
        <f t="shared" si="5"/>
        <v>1.5023119999999999E-2</v>
      </c>
      <c r="N37" s="77">
        <f t="shared" si="5"/>
        <v>0</v>
      </c>
      <c r="O37" s="77">
        <f t="shared" si="5"/>
        <v>0</v>
      </c>
      <c r="P37" s="77">
        <f t="shared" si="5"/>
        <v>64.891232000000002</v>
      </c>
      <c r="Q37" s="77">
        <f t="shared" si="10"/>
        <v>27.681989999999999</v>
      </c>
      <c r="R37" s="77">
        <f t="shared" si="11"/>
        <v>1.0808E-3</v>
      </c>
      <c r="S37" s="77">
        <f t="shared" si="11"/>
        <v>2.702E-3</v>
      </c>
      <c r="T37" s="77">
        <f t="shared" si="11"/>
        <v>6.4847999999999998E-3</v>
      </c>
      <c r="U37" s="77">
        <f t="shared" si="11"/>
        <v>5.4040000000000005E-2</v>
      </c>
      <c r="AB37" s="59"/>
      <c r="AC37" s="59"/>
      <c r="AD37" s="59"/>
      <c r="AE37" s="59"/>
      <c r="AF37" s="59"/>
      <c r="AG37" s="59"/>
      <c r="AH37" s="59"/>
      <c r="AI37" s="59"/>
    </row>
    <row r="38" spans="1:35" s="72" customFormat="1" ht="13" x14ac:dyDescent="0.35">
      <c r="A38" s="13">
        <f>J8</f>
        <v>2345</v>
      </c>
      <c r="B38" s="15">
        <v>28</v>
      </c>
      <c r="C38" s="77">
        <f t="shared" si="6"/>
        <v>154.55439999999999</v>
      </c>
      <c r="D38" s="77">
        <f t="shared" si="7"/>
        <v>63.400868244000009</v>
      </c>
      <c r="E38" s="77">
        <f t="shared" si="8"/>
        <v>34.024259500000007</v>
      </c>
      <c r="F38" s="77">
        <f t="shared" si="9"/>
        <v>5.2863008799999998</v>
      </c>
      <c r="G38" s="77">
        <f t="shared" si="5"/>
        <v>8.9166000000000009E-2</v>
      </c>
      <c r="H38" s="77">
        <f t="shared" si="5"/>
        <v>0.35017919999999997</v>
      </c>
      <c r="I38" s="77">
        <f t="shared" si="5"/>
        <v>5.4040000000000002E-4</v>
      </c>
      <c r="J38" s="77">
        <f t="shared" si="5"/>
        <v>5.4040000000000002E-4</v>
      </c>
      <c r="K38" s="77">
        <f t="shared" si="5"/>
        <v>5.4040000000000002E-4</v>
      </c>
      <c r="L38" s="77">
        <f t="shared" si="5"/>
        <v>2.280488E-2</v>
      </c>
      <c r="M38" s="77">
        <f t="shared" si="5"/>
        <v>1.5023119999999999E-2</v>
      </c>
      <c r="N38" s="77">
        <f t="shared" si="5"/>
        <v>0</v>
      </c>
      <c r="O38" s="77">
        <f t="shared" si="5"/>
        <v>0</v>
      </c>
      <c r="P38" s="77">
        <f t="shared" si="5"/>
        <v>64.891232000000002</v>
      </c>
      <c r="Q38" s="77">
        <f t="shared" si="10"/>
        <v>27.681989999999999</v>
      </c>
      <c r="R38" s="77">
        <f t="shared" si="11"/>
        <v>1.0808E-3</v>
      </c>
      <c r="S38" s="77">
        <f t="shared" si="11"/>
        <v>2.702E-3</v>
      </c>
      <c r="T38" s="77">
        <f t="shared" si="11"/>
        <v>6.4847999999999998E-3</v>
      </c>
      <c r="U38" s="77">
        <f t="shared" si="11"/>
        <v>5.4040000000000005E-2</v>
      </c>
      <c r="AB38" s="59"/>
      <c r="AC38" s="59"/>
      <c r="AD38" s="59"/>
      <c r="AE38" s="59"/>
      <c r="AF38" s="59"/>
      <c r="AG38" s="59"/>
      <c r="AH38" s="59"/>
      <c r="AI38" s="59"/>
    </row>
    <row r="39" spans="1:35" s="72" customFormat="1" ht="13" x14ac:dyDescent="0.35">
      <c r="A39" s="13">
        <f>K8</f>
        <v>4105</v>
      </c>
      <c r="B39" s="15">
        <v>28</v>
      </c>
      <c r="C39" s="77">
        <f t="shared" si="6"/>
        <v>154.55439999999999</v>
      </c>
      <c r="D39" s="77">
        <f t="shared" si="7"/>
        <v>63.400868244000009</v>
      </c>
      <c r="E39" s="77">
        <f t="shared" si="8"/>
        <v>34.024259500000007</v>
      </c>
      <c r="F39" s="77">
        <f t="shared" si="9"/>
        <v>5.2863008799999998</v>
      </c>
      <c r="G39" s="77">
        <f t="shared" si="5"/>
        <v>8.9166000000000009E-2</v>
      </c>
      <c r="H39" s="77">
        <f t="shared" si="5"/>
        <v>0.35017919999999997</v>
      </c>
      <c r="I39" s="77">
        <f t="shared" si="5"/>
        <v>5.4040000000000002E-4</v>
      </c>
      <c r="J39" s="77">
        <f t="shared" si="5"/>
        <v>5.4040000000000002E-4</v>
      </c>
      <c r="K39" s="77">
        <f t="shared" si="5"/>
        <v>5.4040000000000002E-4</v>
      </c>
      <c r="L39" s="77">
        <f t="shared" si="5"/>
        <v>2.280488E-2</v>
      </c>
      <c r="M39" s="77">
        <f t="shared" si="5"/>
        <v>1.5023119999999999E-2</v>
      </c>
      <c r="N39" s="77">
        <f t="shared" si="5"/>
        <v>0</v>
      </c>
      <c r="O39" s="77">
        <f t="shared" si="5"/>
        <v>0</v>
      </c>
      <c r="P39" s="77">
        <f t="shared" si="5"/>
        <v>64.891232000000002</v>
      </c>
      <c r="Q39" s="77">
        <f t="shared" si="10"/>
        <v>27.681989999999999</v>
      </c>
      <c r="R39" s="77">
        <f t="shared" si="11"/>
        <v>1.0808E-3</v>
      </c>
      <c r="S39" s="77">
        <f t="shared" si="11"/>
        <v>2.702E-3</v>
      </c>
      <c r="T39" s="77">
        <f t="shared" si="11"/>
        <v>6.4847999999999998E-3</v>
      </c>
      <c r="U39" s="77">
        <f t="shared" si="11"/>
        <v>5.4040000000000005E-2</v>
      </c>
      <c r="AB39" s="59"/>
      <c r="AC39" s="59"/>
      <c r="AD39" s="59"/>
      <c r="AE39" s="59"/>
      <c r="AF39" s="59"/>
      <c r="AG39" s="59"/>
      <c r="AH39" s="59"/>
      <c r="AI39" s="59"/>
    </row>
    <row r="40" spans="1:35" s="72" customFormat="1" ht="13" x14ac:dyDescent="0.35">
      <c r="A40" s="13">
        <f>L8</f>
        <v>6810</v>
      </c>
      <c r="B40" s="15">
        <v>28</v>
      </c>
      <c r="C40" s="77">
        <f t="shared" si="6"/>
        <v>154.55439999999999</v>
      </c>
      <c r="D40" s="77">
        <f t="shared" si="7"/>
        <v>63.400868244000009</v>
      </c>
      <c r="E40" s="77">
        <f t="shared" si="8"/>
        <v>34.024259500000007</v>
      </c>
      <c r="F40" s="77">
        <f t="shared" si="9"/>
        <v>5.2863008799999998</v>
      </c>
      <c r="G40" s="77">
        <f t="shared" si="5"/>
        <v>8.9166000000000009E-2</v>
      </c>
      <c r="H40" s="77">
        <f t="shared" si="5"/>
        <v>0.35017919999999997</v>
      </c>
      <c r="I40" s="77">
        <f t="shared" si="5"/>
        <v>5.4040000000000002E-4</v>
      </c>
      <c r="J40" s="77">
        <f t="shared" si="5"/>
        <v>5.4040000000000002E-4</v>
      </c>
      <c r="K40" s="77">
        <f t="shared" si="5"/>
        <v>5.4040000000000002E-4</v>
      </c>
      <c r="L40" s="77">
        <f t="shared" si="5"/>
        <v>2.280488E-2</v>
      </c>
      <c r="M40" s="77">
        <f t="shared" si="5"/>
        <v>1.5023119999999999E-2</v>
      </c>
      <c r="N40" s="77">
        <f t="shared" si="5"/>
        <v>0</v>
      </c>
      <c r="O40" s="77">
        <f t="shared" si="5"/>
        <v>0</v>
      </c>
      <c r="P40" s="77">
        <f t="shared" si="5"/>
        <v>64.891232000000002</v>
      </c>
      <c r="Q40" s="77">
        <f t="shared" si="10"/>
        <v>27.681989999999999</v>
      </c>
      <c r="R40" s="77">
        <f t="shared" si="11"/>
        <v>1.0808E-3</v>
      </c>
      <c r="S40" s="77">
        <f t="shared" si="11"/>
        <v>2.702E-3</v>
      </c>
      <c r="T40" s="77">
        <f t="shared" si="11"/>
        <v>6.4847999999999998E-3</v>
      </c>
      <c r="U40" s="77">
        <f t="shared" si="11"/>
        <v>5.4040000000000005E-2</v>
      </c>
      <c r="AB40" s="59"/>
      <c r="AC40" s="59"/>
      <c r="AD40" s="59"/>
      <c r="AE40" s="59"/>
      <c r="AF40" s="59"/>
      <c r="AG40" s="59"/>
      <c r="AH40" s="59"/>
      <c r="AI40" s="59"/>
    </row>
    <row r="41" spans="1:35" s="72" customFormat="1" ht="13" x14ac:dyDescent="0.35">
      <c r="A41" s="13">
        <f>M8</f>
        <v>8614</v>
      </c>
      <c r="B41" s="15">
        <v>28</v>
      </c>
      <c r="C41" s="77">
        <f t="shared" si="6"/>
        <v>154.55439999999999</v>
      </c>
      <c r="D41" s="77">
        <f t="shared" si="7"/>
        <v>63.400868244000009</v>
      </c>
      <c r="E41" s="77">
        <f t="shared" si="8"/>
        <v>34.024259500000007</v>
      </c>
      <c r="F41" s="77">
        <f t="shared" si="9"/>
        <v>5.2863008799999998</v>
      </c>
      <c r="G41" s="77">
        <f t="shared" si="5"/>
        <v>8.9166000000000009E-2</v>
      </c>
      <c r="H41" s="77">
        <f t="shared" si="5"/>
        <v>0.35017919999999997</v>
      </c>
      <c r="I41" s="77">
        <f t="shared" si="5"/>
        <v>5.4040000000000002E-4</v>
      </c>
      <c r="J41" s="77">
        <f t="shared" si="5"/>
        <v>5.4040000000000002E-4</v>
      </c>
      <c r="K41" s="77">
        <f t="shared" si="5"/>
        <v>5.4040000000000002E-4</v>
      </c>
      <c r="L41" s="77">
        <f t="shared" si="5"/>
        <v>2.280488E-2</v>
      </c>
      <c r="M41" s="77">
        <f t="shared" si="5"/>
        <v>1.5023119999999999E-2</v>
      </c>
      <c r="N41" s="77">
        <f t="shared" si="5"/>
        <v>0</v>
      </c>
      <c r="O41" s="77">
        <f t="shared" si="5"/>
        <v>0</v>
      </c>
      <c r="P41" s="77">
        <f t="shared" si="5"/>
        <v>64.891232000000002</v>
      </c>
      <c r="Q41" s="77">
        <f t="shared" si="10"/>
        <v>27.681989999999999</v>
      </c>
      <c r="R41" s="77">
        <f t="shared" si="11"/>
        <v>1.0808E-3</v>
      </c>
      <c r="S41" s="77">
        <f t="shared" si="11"/>
        <v>2.702E-3</v>
      </c>
      <c r="T41" s="77">
        <f t="shared" si="11"/>
        <v>6.4847999999999998E-3</v>
      </c>
      <c r="U41" s="77">
        <f t="shared" si="11"/>
        <v>5.4040000000000005E-2</v>
      </c>
      <c r="AB41" s="59"/>
      <c r="AC41" s="59"/>
      <c r="AD41" s="59"/>
      <c r="AE41" s="59"/>
      <c r="AF41" s="59"/>
      <c r="AG41" s="59"/>
      <c r="AH41" s="59"/>
      <c r="AI41" s="59"/>
    </row>
    <row r="42" spans="1:35" s="72" customFormat="1" ht="13" x14ac:dyDescent="0.35">
      <c r="A42" s="13">
        <f>N8</f>
        <v>4289</v>
      </c>
      <c r="B42" s="15">
        <v>45</v>
      </c>
      <c r="C42" s="77">
        <f t="shared" si="6"/>
        <v>248.39099999999999</v>
      </c>
      <c r="D42" s="77">
        <f t="shared" si="7"/>
        <v>101.89425253500001</v>
      </c>
      <c r="E42" s="77">
        <f t="shared" si="8"/>
        <v>54.681845625000015</v>
      </c>
      <c r="F42" s="77">
        <f t="shared" si="9"/>
        <v>8.4958407000000005</v>
      </c>
      <c r="G42" s="77">
        <f t="shared" si="5"/>
        <v>0.1433025</v>
      </c>
      <c r="H42" s="77">
        <f t="shared" si="5"/>
        <v>0.56278799999999995</v>
      </c>
      <c r="I42" s="77">
        <f t="shared" si="5"/>
        <v>8.6850000000000002E-4</v>
      </c>
      <c r="J42" s="77">
        <f t="shared" si="5"/>
        <v>8.6850000000000002E-4</v>
      </c>
      <c r="K42" s="77">
        <f t="shared" si="5"/>
        <v>8.6850000000000002E-4</v>
      </c>
      <c r="L42" s="77">
        <f t="shared" si="5"/>
        <v>3.6650700000000001E-2</v>
      </c>
      <c r="M42" s="77">
        <f t="shared" si="5"/>
        <v>2.4144299999999997E-2</v>
      </c>
      <c r="N42" s="77">
        <f t="shared" si="5"/>
        <v>0</v>
      </c>
      <c r="O42" s="77">
        <f t="shared" si="5"/>
        <v>0</v>
      </c>
      <c r="P42" s="77">
        <f t="shared" si="5"/>
        <v>104.28948000000001</v>
      </c>
      <c r="Q42" s="77">
        <f t="shared" si="10"/>
        <v>44.488912499999998</v>
      </c>
      <c r="R42" s="77">
        <f t="shared" si="11"/>
        <v>1.737E-3</v>
      </c>
      <c r="S42" s="77">
        <f t="shared" si="11"/>
        <v>4.3425E-3</v>
      </c>
      <c r="T42" s="77">
        <f t="shared" si="11"/>
        <v>1.0421999999999999E-2</v>
      </c>
      <c r="U42" s="77">
        <f t="shared" si="11"/>
        <v>8.6849999999999997E-2</v>
      </c>
      <c r="AB42" s="59"/>
      <c r="AC42" s="59"/>
      <c r="AD42" s="59"/>
      <c r="AE42" s="59"/>
      <c r="AF42" s="59"/>
      <c r="AG42" s="59"/>
      <c r="AH42" s="59"/>
      <c r="AI42" s="59"/>
    </row>
    <row r="43" spans="1:35" s="72" customFormat="1" ht="13" x14ac:dyDescent="0.35">
      <c r="A43" s="13">
        <f>O8</f>
        <v>3901</v>
      </c>
      <c r="B43" s="15">
        <v>45</v>
      </c>
      <c r="C43" s="77">
        <f t="shared" si="6"/>
        <v>248.39099999999999</v>
      </c>
      <c r="D43" s="77">
        <f t="shared" si="7"/>
        <v>101.89425253500001</v>
      </c>
      <c r="E43" s="77">
        <f t="shared" si="8"/>
        <v>54.681845625000015</v>
      </c>
      <c r="F43" s="77">
        <f t="shared" si="9"/>
        <v>8.4958407000000005</v>
      </c>
      <c r="G43" s="77">
        <f t="shared" si="5"/>
        <v>0.1433025</v>
      </c>
      <c r="H43" s="77">
        <f t="shared" si="5"/>
        <v>0.56278799999999995</v>
      </c>
      <c r="I43" s="77">
        <f t="shared" si="5"/>
        <v>8.6850000000000002E-4</v>
      </c>
      <c r="J43" s="77">
        <f t="shared" si="5"/>
        <v>8.6850000000000002E-4</v>
      </c>
      <c r="K43" s="77">
        <f t="shared" si="5"/>
        <v>8.6850000000000002E-4</v>
      </c>
      <c r="L43" s="77">
        <f t="shared" si="5"/>
        <v>3.6650700000000001E-2</v>
      </c>
      <c r="M43" s="77">
        <f t="shared" si="5"/>
        <v>2.4144299999999997E-2</v>
      </c>
      <c r="N43" s="77">
        <f t="shared" si="5"/>
        <v>0</v>
      </c>
      <c r="O43" s="77">
        <f t="shared" si="5"/>
        <v>0</v>
      </c>
      <c r="P43" s="77">
        <f t="shared" si="5"/>
        <v>104.28948000000001</v>
      </c>
      <c r="Q43" s="77">
        <f t="shared" si="10"/>
        <v>44.488912499999998</v>
      </c>
      <c r="R43" s="77">
        <f t="shared" si="11"/>
        <v>1.737E-3</v>
      </c>
      <c r="S43" s="77">
        <f t="shared" si="11"/>
        <v>4.3425E-3</v>
      </c>
      <c r="T43" s="77">
        <f t="shared" si="11"/>
        <v>1.0421999999999999E-2</v>
      </c>
      <c r="U43" s="77">
        <f t="shared" si="11"/>
        <v>8.6849999999999997E-2</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5569</v>
      </c>
      <c r="C57" s="8">
        <f t="shared" ref="C57:U57" si="13">D8</f>
        <v>6858</v>
      </c>
      <c r="D57" s="8">
        <f t="shared" si="13"/>
        <v>8153</v>
      </c>
      <c r="E57" s="8">
        <f t="shared" si="13"/>
        <v>9748</v>
      </c>
      <c r="F57" s="8">
        <f t="shared" si="13"/>
        <v>1057</v>
      </c>
      <c r="G57" s="8">
        <f t="shared" si="13"/>
        <v>3845</v>
      </c>
      <c r="H57" s="8">
        <f t="shared" si="13"/>
        <v>6042</v>
      </c>
      <c r="I57" s="8">
        <f t="shared" si="13"/>
        <v>2345</v>
      </c>
      <c r="J57" s="8">
        <f t="shared" si="13"/>
        <v>4105</v>
      </c>
      <c r="K57" s="8">
        <f t="shared" si="13"/>
        <v>6810</v>
      </c>
      <c r="L57" s="8">
        <f t="shared" si="13"/>
        <v>8614</v>
      </c>
      <c r="M57" s="8">
        <f t="shared" si="13"/>
        <v>4289</v>
      </c>
      <c r="N57" s="8">
        <f t="shared" si="13"/>
        <v>3901</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"&amp;(VLOOKUP(C14,Table245[],6,FALSE))</f>
        <v>Medium/Clay I Grass</v>
      </c>
      <c r="C58" s="13" t="str">
        <f>D16&amp;" I "&amp;(VLOOKUP(D14,Table245[],6,FALSE))</f>
        <v>Medium/Clay I Grass</v>
      </c>
      <c r="D58" s="13" t="str">
        <f>E16&amp;" I "&amp;(VLOOKUP(E14,Table245[],6,FALSE))</f>
        <v>Medium/Clay I Grass</v>
      </c>
      <c r="E58" s="13" t="str">
        <f>F16&amp;" I "&amp;(VLOOKUP(F14,Table245[],6,FALSE))</f>
        <v>Medium/Clay I Grass</v>
      </c>
      <c r="F58" s="13" t="str">
        <f>G16&amp;" I "&amp;(VLOOKUP(G14,Table245[],6,FALSE))</f>
        <v>Medium/Clay I Grass</v>
      </c>
      <c r="G58" s="13" t="str">
        <f>H16&amp;" I "&amp;(VLOOKUP(H14,Table245[],6,FALSE))</f>
        <v>Medium/Clay I Grass</v>
      </c>
      <c r="H58" s="13" t="str">
        <f>I16&amp;" I "&amp;(VLOOKUP(I14,Table245[],6,FALSE))</f>
        <v>Medium/Clay I Grass</v>
      </c>
      <c r="I58" s="13" t="str">
        <f>J16&amp;" I "&amp;(VLOOKUP(J14,Table245[],6,FALSE))</f>
        <v>Medium/Clay I Grass</v>
      </c>
      <c r="J58" s="13" t="str">
        <f>K16&amp;" I "&amp;(VLOOKUP(K14,Table245[],6,FALSE))</f>
        <v>Medium/Clay I Grass</v>
      </c>
      <c r="K58" s="13" t="str">
        <f>L16&amp;" I "&amp;(VLOOKUP(L14,Table245[],6,FALSE))</f>
        <v>Medium/Clay I Grass</v>
      </c>
      <c r="L58" s="13" t="str">
        <f>M16&amp;" I "&amp;(VLOOKUP(M14,Table245[],6,FALSE))</f>
        <v>Medium/Clay I Grass</v>
      </c>
      <c r="M58" s="13" t="str">
        <f>N16&amp;" I "&amp;(VLOOKUP(N14,Table245[],6,FALSE))</f>
        <v>Medium/Clay I Grass</v>
      </c>
      <c r="N58" s="13" t="str">
        <f>O16&amp;" I "&amp;(VLOOKUP(O14,Table245[],6,FALSE))</f>
        <v>Medium/Clay I Grass</v>
      </c>
      <c r="O58" s="13" t="str">
        <f>P16&amp;" I "&amp;(VLOOKUP(P14,Table245[],6,FALSE))</f>
        <v>Medium/Clay I Grass</v>
      </c>
      <c r="P58" s="13" t="str">
        <f>Q16&amp;" I "&amp;(VLOOKUP(Q14,Table245[],6,FALSE))</f>
        <v>Medium/Clay I Grass</v>
      </c>
      <c r="Q58" s="13" t="str">
        <f>R16&amp;" I "&amp;(VLOOKUP(R14,Table245[],6,FALSE))</f>
        <v>Medium/Clay I Grass</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111" t="s">
        <v>132</v>
      </c>
      <c r="B59" s="76">
        <f>VLOOKUP(C$14,Table245[],5,FALSE)</f>
        <v>6.2</v>
      </c>
      <c r="C59" s="76">
        <f>VLOOKUP(D$14,Table245[],5,FALSE)</f>
        <v>6.2</v>
      </c>
      <c r="D59" s="76">
        <f>VLOOKUP(E$14,Table245[],5,FALSE)</f>
        <v>6.2</v>
      </c>
      <c r="E59" s="76">
        <f>VLOOKUP(F$14,Table245[],5,FALSE)</f>
        <v>6.2</v>
      </c>
      <c r="F59" s="76">
        <f>VLOOKUP(G$14,Table245[],5,FALSE)</f>
        <v>6.2</v>
      </c>
      <c r="G59" s="76">
        <f>VLOOKUP(H$14,Table245[],5,FALSE)</f>
        <v>6.2</v>
      </c>
      <c r="H59" s="76">
        <f>VLOOKUP(I$14,Table245[],5,FALSE)</f>
        <v>6.2</v>
      </c>
      <c r="I59" s="76">
        <f>VLOOKUP(J$14,Table245[],5,FALSE)</f>
        <v>6.2</v>
      </c>
      <c r="J59" s="76">
        <f>VLOOKUP(K$14,Table245[],5,FALSE)</f>
        <v>6.2</v>
      </c>
      <c r="K59" s="76">
        <f>VLOOKUP(L$14,Table245[],5,FALSE)</f>
        <v>6.2</v>
      </c>
      <c r="L59" s="76">
        <f>VLOOKUP(M$14,Table245[],5,FALSE)</f>
        <v>6.2</v>
      </c>
      <c r="M59" s="76">
        <f>VLOOKUP(N$14,Table245[],5,FALSE)</f>
        <v>6.2</v>
      </c>
      <c r="N59" s="76">
        <f>VLOOKUP(O$14,Table245[],5,FALSE)</f>
        <v>6.2</v>
      </c>
      <c r="O59" s="76">
        <f>VLOOKUP(P$14,Table245[],5,FALSE)</f>
        <v>6.2</v>
      </c>
      <c r="P59" s="76">
        <f>VLOOKUP(Q$14,Table245[],5,FALSE)</f>
        <v>6.2</v>
      </c>
      <c r="Q59" s="76">
        <f>VLOOKUP(R$14,Table245[],5,FALSE)</f>
        <v>6.2</v>
      </c>
      <c r="R59" s="76" t="e">
        <f>VLOOKUP(S$14,Table245[],5,FALSE)</f>
        <v>#N/A</v>
      </c>
      <c r="S59" s="76" t="e">
        <f>VLOOKUP(T$14,Table245[],5,FALSE)</f>
        <v>#N/A</v>
      </c>
      <c r="T59" s="76" t="e">
        <f>VLOOKUP(U$14,Table245[],5,FALSE)</f>
        <v>#N/A</v>
      </c>
      <c r="U59" s="76" t="e">
        <f>VLOOKUP(V$14,Table245[],5,FALSE)</f>
        <v>#N/A</v>
      </c>
    </row>
    <row r="60" spans="1:35" s="19" customFormat="1" ht="13" x14ac:dyDescent="0.3">
      <c r="A60" s="111" t="s">
        <v>4</v>
      </c>
      <c r="B60" s="76">
        <f>C10</f>
        <v>5.7</v>
      </c>
      <c r="C60" s="76">
        <f t="shared" ref="C60:U60" si="14">D10</f>
        <v>6</v>
      </c>
      <c r="D60" s="76">
        <f t="shared" si="14"/>
        <v>5.7</v>
      </c>
      <c r="E60" s="76">
        <f t="shared" si="14"/>
        <v>5.6</v>
      </c>
      <c r="F60" s="76">
        <f t="shared" si="14"/>
        <v>5.7</v>
      </c>
      <c r="G60" s="76">
        <f t="shared" si="14"/>
        <v>5.7</v>
      </c>
      <c r="H60" s="76">
        <f t="shared" si="14"/>
        <v>5.9</v>
      </c>
      <c r="I60" s="76">
        <f t="shared" si="14"/>
        <v>5.8</v>
      </c>
      <c r="J60" s="76">
        <f t="shared" si="14"/>
        <v>6.2</v>
      </c>
      <c r="K60" s="76">
        <f t="shared" si="14"/>
        <v>6.2</v>
      </c>
      <c r="L60" s="76">
        <f t="shared" si="14"/>
        <v>7</v>
      </c>
      <c r="M60" s="76">
        <f t="shared" si="14"/>
        <v>5.2</v>
      </c>
      <c r="N60" s="76">
        <f t="shared" si="14"/>
        <v>5</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f t="shared" si="15"/>
        <v>6</v>
      </c>
      <c r="R61" s="76" t="e">
        <f t="shared" si="15"/>
        <v>#N/A</v>
      </c>
      <c r="S61" s="76" t="e">
        <f t="shared" si="15"/>
        <v>#N/A</v>
      </c>
      <c r="T61" s="76" t="e">
        <f t="shared" si="15"/>
        <v>#N/A</v>
      </c>
      <c r="U61" s="76" t="e">
        <f t="shared" si="15"/>
        <v>#N/A</v>
      </c>
    </row>
    <row r="62" spans="1:35" s="19" customFormat="1" ht="13" x14ac:dyDescent="0.3">
      <c r="A62" s="111" t="s">
        <v>134</v>
      </c>
      <c r="B62" s="77">
        <f>B31</f>
        <v>28</v>
      </c>
      <c r="C62" s="77">
        <f>B32</f>
        <v>28</v>
      </c>
      <c r="D62" s="77">
        <f>B33</f>
        <v>28</v>
      </c>
      <c r="E62" s="77">
        <f>B34</f>
        <v>45</v>
      </c>
      <c r="F62" s="77">
        <f>B35</f>
        <v>28</v>
      </c>
      <c r="G62" s="77">
        <f>B36</f>
        <v>28</v>
      </c>
      <c r="H62" s="77">
        <f>B37</f>
        <v>28</v>
      </c>
      <c r="I62" s="77">
        <f>B38</f>
        <v>28</v>
      </c>
      <c r="J62" s="77">
        <f>B39</f>
        <v>28</v>
      </c>
      <c r="K62" s="77">
        <f>B40</f>
        <v>28</v>
      </c>
      <c r="L62" s="77">
        <f>B41</f>
        <v>28</v>
      </c>
      <c r="M62" s="77">
        <f>B42</f>
        <v>45</v>
      </c>
      <c r="N62" s="77">
        <f>B43</f>
        <v>45</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3</v>
      </c>
      <c r="C64" s="77">
        <f t="shared" ref="C64:U64" si="17">(C59-C60)*C61</f>
        <v>1.2000000000000011</v>
      </c>
      <c r="D64" s="77">
        <f t="shared" si="17"/>
        <v>3</v>
      </c>
      <c r="E64" s="77">
        <f t="shared" si="17"/>
        <v>3.6000000000000032</v>
      </c>
      <c r="F64" s="77">
        <f t="shared" si="17"/>
        <v>3</v>
      </c>
      <c r="G64" s="77">
        <f t="shared" si="17"/>
        <v>3</v>
      </c>
      <c r="H64" s="77">
        <f t="shared" si="17"/>
        <v>1.7999999999999989</v>
      </c>
      <c r="I64" s="77">
        <f t="shared" si="17"/>
        <v>2.4000000000000021</v>
      </c>
      <c r="J64" s="77">
        <f t="shared" si="17"/>
        <v>0</v>
      </c>
      <c r="K64" s="77">
        <f t="shared" si="17"/>
        <v>0</v>
      </c>
      <c r="L64" s="77">
        <f t="shared" si="17"/>
        <v>-4.7999999999999989</v>
      </c>
      <c r="M64" s="77">
        <f t="shared" si="17"/>
        <v>6</v>
      </c>
      <c r="N64" s="77">
        <f t="shared" si="17"/>
        <v>7.2000000000000011</v>
      </c>
      <c r="O64" s="77">
        <f t="shared" si="17"/>
        <v>37.200000000000003</v>
      </c>
      <c r="P64" s="77">
        <f t="shared" si="17"/>
        <v>37.200000000000003</v>
      </c>
      <c r="Q64" s="77">
        <f t="shared" si="17"/>
        <v>37.200000000000003</v>
      </c>
      <c r="R64" s="77" t="e">
        <f t="shared" si="17"/>
        <v>#N/A</v>
      </c>
      <c r="S64" s="77" t="e">
        <f t="shared" si="17"/>
        <v>#N/A</v>
      </c>
      <c r="T64" s="77" t="e">
        <f t="shared" si="17"/>
        <v>#N/A</v>
      </c>
      <c r="U64" s="77" t="e">
        <f t="shared" si="17"/>
        <v>#N/A</v>
      </c>
    </row>
    <row r="65" spans="1:21" s="19" customFormat="1" ht="52" x14ac:dyDescent="0.3">
      <c r="A65" s="112" t="s">
        <v>157</v>
      </c>
      <c r="B65" s="77">
        <f>B63-B64</f>
        <v>-3</v>
      </c>
      <c r="C65" s="77">
        <f t="shared" ref="C65:U65" si="18">C63-C64</f>
        <v>-1.2000000000000011</v>
      </c>
      <c r="D65" s="77">
        <f t="shared" si="18"/>
        <v>-3</v>
      </c>
      <c r="E65" s="77">
        <f t="shared" si="18"/>
        <v>-3.6000000000000032</v>
      </c>
      <c r="F65" s="77">
        <f t="shared" si="18"/>
        <v>-3</v>
      </c>
      <c r="G65" s="77">
        <f t="shared" si="18"/>
        <v>-3</v>
      </c>
      <c r="H65" s="77">
        <f t="shared" si="18"/>
        <v>-1.7999999999999989</v>
      </c>
      <c r="I65" s="77">
        <f t="shared" si="18"/>
        <v>-2.4000000000000021</v>
      </c>
      <c r="J65" s="77">
        <f t="shared" si="18"/>
        <v>0</v>
      </c>
      <c r="K65" s="77">
        <f t="shared" si="18"/>
        <v>0</v>
      </c>
      <c r="L65" s="77">
        <f t="shared" si="18"/>
        <v>4.7999999999999989</v>
      </c>
      <c r="M65" s="77">
        <f t="shared" si="18"/>
        <v>-6</v>
      </c>
      <c r="N65" s="77">
        <f t="shared" si="18"/>
        <v>-7.2000000000000011</v>
      </c>
      <c r="O65" s="77">
        <f t="shared" si="18"/>
        <v>-37.200000000000003</v>
      </c>
      <c r="P65" s="77">
        <f t="shared" si="18"/>
        <v>-37.200000000000003</v>
      </c>
      <c r="Q65" s="77">
        <f t="shared" si="18"/>
        <v>-37.200000000000003</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OVER</v>
      </c>
      <c r="K66" s="78" t="str">
        <f t="shared" si="19"/>
        <v>OVER</v>
      </c>
      <c r="L66" s="78" t="str">
        <f t="shared" si="19"/>
        <v>OVER</v>
      </c>
      <c r="M66" s="78" t="str">
        <f t="shared" si="19"/>
        <v>UNDER</v>
      </c>
      <c r="N66" s="78" t="str">
        <f t="shared" si="19"/>
        <v>UNDER</v>
      </c>
      <c r="O66" s="78" t="str">
        <f t="shared" si="19"/>
        <v>UNDER</v>
      </c>
      <c r="P66" s="78" t="str">
        <f t="shared" si="19"/>
        <v>UNDER</v>
      </c>
      <c r="Q66" s="78" t="str">
        <f t="shared" si="19"/>
        <v>UNDER</v>
      </c>
      <c r="R66" s="78" t="e">
        <f t="shared" si="19"/>
        <v>#N/A</v>
      </c>
      <c r="S66" s="78" t="e">
        <f t="shared" si="19"/>
        <v>#N/A</v>
      </c>
      <c r="T66" s="78" t="e">
        <f t="shared" si="19"/>
        <v>#N/A</v>
      </c>
      <c r="U66" s="78"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377" priority="37" operator="equal">
      <formula>"DECREASE"</formula>
    </cfRule>
    <cfRule type="cellIs" dxfId="376" priority="38" operator="equal">
      <formula>"INCREASE"</formula>
    </cfRule>
  </conditionalFormatting>
  <conditionalFormatting sqref="B62:U66 B31:B50">
    <cfRule type="cellIs" dxfId="375" priority="36" operator="greaterThan">
      <formula>$B$51</formula>
    </cfRule>
  </conditionalFormatting>
  <conditionalFormatting sqref="C31:C50">
    <cfRule type="cellIs" dxfId="374" priority="35" operator="greaterThan">
      <formula>$C$51</formula>
    </cfRule>
  </conditionalFormatting>
  <conditionalFormatting sqref="C18:V18">
    <cfRule type="cellIs" dxfId="373" priority="34" operator="equal">
      <formula>0</formula>
    </cfRule>
  </conditionalFormatting>
  <conditionalFormatting sqref="C17:V17">
    <cfRule type="cellIs" dxfId="372" priority="33" operator="equal">
      <formula>0</formula>
    </cfRule>
  </conditionalFormatting>
  <conditionalFormatting sqref="C19:V19">
    <cfRule type="cellIs" dxfId="371" priority="32" operator="equal">
      <formula>0</formula>
    </cfRule>
  </conditionalFormatting>
  <conditionalFormatting sqref="G31:G50">
    <cfRule type="cellIs" dxfId="370" priority="31" operator="greaterThan">
      <formula>$G$51</formula>
    </cfRule>
  </conditionalFormatting>
  <conditionalFormatting sqref="H31:H50">
    <cfRule type="cellIs" dxfId="369" priority="30" operator="greaterThan">
      <formula>$H$51</formula>
    </cfRule>
  </conditionalFormatting>
  <conditionalFormatting sqref="I31:I50">
    <cfRule type="cellIs" dxfId="368" priority="29" operator="greaterThan">
      <formula>$I$51</formula>
    </cfRule>
  </conditionalFormatting>
  <conditionalFormatting sqref="K31:K50">
    <cfRule type="cellIs" dxfId="367" priority="28" operator="greaterThan">
      <formula>$K$51</formula>
    </cfRule>
  </conditionalFormatting>
  <conditionalFormatting sqref="L31:L50">
    <cfRule type="cellIs" dxfId="366" priority="27" operator="greaterThan">
      <formula>$L$51</formula>
    </cfRule>
  </conditionalFormatting>
  <conditionalFormatting sqref="M31:M50">
    <cfRule type="cellIs" dxfId="365" priority="26" operator="greaterThan">
      <formula>$M$51</formula>
    </cfRule>
  </conditionalFormatting>
  <conditionalFormatting sqref="P31:P50">
    <cfRule type="cellIs" dxfId="364" priority="25" operator="greaterThan">
      <formula>$P$51</formula>
    </cfRule>
  </conditionalFormatting>
  <conditionalFormatting sqref="R31:R50">
    <cfRule type="cellIs" dxfId="363" priority="24" operator="greaterThan">
      <formula>$R$51</formula>
    </cfRule>
  </conditionalFormatting>
  <conditionalFormatting sqref="S31:S50">
    <cfRule type="cellIs" dxfId="362" priority="23" operator="greaterThan">
      <formula>$S$51</formula>
    </cfRule>
  </conditionalFormatting>
  <conditionalFormatting sqref="T31:T50">
    <cfRule type="cellIs" dxfId="361" priority="22" operator="greaterThan">
      <formula>$T$51</formula>
    </cfRule>
  </conditionalFormatting>
  <conditionalFormatting sqref="U31:U50">
    <cfRule type="cellIs" dxfId="360" priority="21" operator="greaterThan">
      <formula>$U$51</formula>
    </cfRule>
  </conditionalFormatting>
  <conditionalFormatting sqref="C22:V22">
    <cfRule type="cellIs" dxfId="359" priority="20" operator="equal">
      <formula>0</formula>
    </cfRule>
  </conditionalFormatting>
  <conditionalFormatting sqref="C24:V24">
    <cfRule type="cellIs" dxfId="358" priority="18" operator="equal">
      <formula>"DECREASE"</formula>
    </cfRule>
    <cfRule type="cellIs" dxfId="357" priority="19" operator="equal">
      <formula>"INCREASE"</formula>
    </cfRule>
  </conditionalFormatting>
  <conditionalFormatting sqref="C23:V23">
    <cfRule type="cellIs" dxfId="356" priority="17" operator="equal">
      <formula>0</formula>
    </cfRule>
  </conditionalFormatting>
  <conditionalFormatting sqref="C21:V21">
    <cfRule type="cellIs" dxfId="355" priority="13" operator="equal">
      <formula>0</formula>
    </cfRule>
  </conditionalFormatting>
  <conditionalFormatting sqref="B66:U66">
    <cfRule type="cellIs" dxfId="354" priority="11" operator="equal">
      <formula>"UNDER"</formula>
    </cfRule>
    <cfRule type="cellIs" dxfId="353" priority="12" operator="equal">
      <formula>"OVER"</formula>
    </cfRule>
  </conditionalFormatting>
  <conditionalFormatting sqref="J31:J50">
    <cfRule type="cellIs" dxfId="352" priority="8" operator="greaterThan">
      <formula>$J$51</formula>
    </cfRule>
  </conditionalFormatting>
  <conditionalFormatting sqref="L3">
    <cfRule type="cellIs" dxfId="351" priority="4" operator="lessThan">
      <formula>30</formula>
    </cfRule>
    <cfRule type="cellIs" dxfId="350" priority="5" operator="greaterThanOrEqual">
      <formula>30</formula>
    </cfRule>
  </conditionalFormatting>
  <conditionalFormatting sqref="I1">
    <cfRule type="cellIs" dxfId="349" priority="3" operator="between">
      <formula>0.1</formula>
      <formula>5</formula>
    </cfRule>
  </conditionalFormatting>
  <conditionalFormatting sqref="I2">
    <cfRule type="cellIs" dxfId="348" priority="2" operator="greaterThan">
      <formula>5000.1</formula>
    </cfRule>
  </conditionalFormatting>
  <conditionalFormatting sqref="I3">
    <cfRule type="cellIs" dxfId="347"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F2" sqref="F2"/>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Waste 1'!C1:D1</f>
        <v>PAN-021790</v>
      </c>
      <c r="D1" s="141"/>
      <c r="E1" s="93" t="s">
        <v>45</v>
      </c>
      <c r="F1" s="39">
        <f>'Field data and Waste 1'!F1</f>
        <v>31.8</v>
      </c>
      <c r="G1" s="120" t="s">
        <v>43</v>
      </c>
      <c r="H1" s="121"/>
      <c r="I1" s="118">
        <v>6.48</v>
      </c>
      <c r="J1" s="119" t="s">
        <v>153</v>
      </c>
      <c r="K1" s="119"/>
      <c r="L1" s="97">
        <v>4843</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EPR/GP3792SK</v>
      </c>
      <c r="D2" s="143"/>
      <c r="E2" s="93" t="s">
        <v>109</v>
      </c>
      <c r="F2" s="96" t="s">
        <v>171</v>
      </c>
      <c r="G2" s="138" t="s">
        <v>110</v>
      </c>
      <c r="H2" s="139"/>
      <c r="I2" s="118">
        <v>1860</v>
      </c>
      <c r="J2" s="119" t="s">
        <v>158</v>
      </c>
      <c r="K2" s="119"/>
      <c r="L2" s="97">
        <v>2.1800000000000002</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BYPRODUCT RECOVERY LIMITED</v>
      </c>
      <c r="D3" s="143"/>
      <c r="E3" s="93" t="s">
        <v>108</v>
      </c>
      <c r="F3" s="31" t="s">
        <v>78</v>
      </c>
      <c r="G3" s="119" t="s">
        <v>159</v>
      </c>
      <c r="H3" s="119"/>
      <c r="I3" s="118">
        <v>200</v>
      </c>
      <c r="J3" s="120" t="s">
        <v>154</v>
      </c>
      <c r="K3" s="121"/>
      <c r="L3" s="97">
        <f>(L1/(L2*10000))*100</f>
        <v>22.215596330275229</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Bwlchmawr Farm 3, Brynteg, Llanybydder, Carmarthenshire, SA40 9XA</v>
      </c>
      <c r="D4" s="141"/>
      <c r="E4" s="94" t="s">
        <v>1</v>
      </c>
      <c r="F4" s="96" t="s">
        <v>169</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Waste 1'!C8</f>
        <v>5569</v>
      </c>
      <c r="D8" s="60">
        <f>'Field data and Waste 1'!D8</f>
        <v>6858</v>
      </c>
      <c r="E8" s="60">
        <f>'Field data and Waste 1'!E8</f>
        <v>8153</v>
      </c>
      <c r="F8" s="60">
        <f>'Field data and Waste 1'!F8</f>
        <v>9748</v>
      </c>
      <c r="G8" s="60">
        <f>'Field data and Waste 1'!G8</f>
        <v>1057</v>
      </c>
      <c r="H8" s="60">
        <f>'Field data and Waste 1'!H8</f>
        <v>3845</v>
      </c>
      <c r="I8" s="60">
        <f>'Field data and Waste 1'!I8</f>
        <v>6042</v>
      </c>
      <c r="J8" s="60">
        <f>'Field data and Waste 1'!J8</f>
        <v>2345</v>
      </c>
      <c r="K8" s="60">
        <f>'Field data and Waste 1'!K8</f>
        <v>4105</v>
      </c>
      <c r="L8" s="60">
        <f>'Field data and Waste 1'!L8</f>
        <v>6810</v>
      </c>
      <c r="M8" s="60">
        <f>'Field data and Waste 1'!M8</f>
        <v>8614</v>
      </c>
      <c r="N8" s="60">
        <f>'Field data and Waste 1'!N8</f>
        <v>4289</v>
      </c>
      <c r="O8" s="60">
        <f>'Field data and Waste 1'!O8</f>
        <v>3901</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Waste 1'!C9</f>
        <v xml:space="preserve">moderate </v>
      </c>
      <c r="D9" s="60" t="str">
        <f>'Field data and Waste 1'!D9</f>
        <v xml:space="preserve">moderate </v>
      </c>
      <c r="E9" s="60" t="str">
        <f>'Field data and Waste 1'!E9</f>
        <v xml:space="preserve">moderate </v>
      </c>
      <c r="F9" s="60" t="str">
        <f>'Field data and Waste 1'!F9</f>
        <v xml:space="preserve">moderate </v>
      </c>
      <c r="G9" s="60" t="str">
        <f>'Field data and Waste 1'!G9</f>
        <v xml:space="preserve">moderate </v>
      </c>
      <c r="H9" s="60" t="str">
        <f>'Field data and Waste 1'!H9</f>
        <v xml:space="preserve">moderate </v>
      </c>
      <c r="I9" s="60" t="str">
        <f>'Field data and Waste 1'!I9</f>
        <v xml:space="preserve">moderate </v>
      </c>
      <c r="J9" s="60" t="str">
        <f>'Field data and Waste 1'!J9</f>
        <v xml:space="preserve">moderate </v>
      </c>
      <c r="K9" s="60" t="str">
        <f>'Field data and Waste 1'!K9</f>
        <v xml:space="preserve">moderate </v>
      </c>
      <c r="L9" s="60" t="str">
        <f>'Field data and Waste 1'!L9</f>
        <v xml:space="preserve">moderate </v>
      </c>
      <c r="M9" s="60" t="str">
        <f>'Field data and Waste 1'!M9</f>
        <v xml:space="preserve">moderate </v>
      </c>
      <c r="N9" s="60" t="str">
        <f>'Field data and Waste 1'!N9</f>
        <v xml:space="preserve">moderate </v>
      </c>
      <c r="O9" s="60" t="str">
        <f>'Field data and Waste 1'!O9</f>
        <v xml:space="preserve">moderate </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5.7</v>
      </c>
      <c r="D10" s="60">
        <f>'Field data and Waste 1'!D10</f>
        <v>6</v>
      </c>
      <c r="E10" s="60">
        <f>'Field data and Waste 1'!E10</f>
        <v>5.7</v>
      </c>
      <c r="F10" s="60">
        <f>'Field data and Waste 1'!F10</f>
        <v>5.6</v>
      </c>
      <c r="G10" s="60">
        <f>'Field data and Waste 1'!G10</f>
        <v>5.7</v>
      </c>
      <c r="H10" s="60">
        <f>'Field data and Waste 1'!H10</f>
        <v>5.7</v>
      </c>
      <c r="I10" s="60">
        <f>'Field data and Waste 1'!I10</f>
        <v>5.9</v>
      </c>
      <c r="J10" s="60">
        <f>'Field data and Waste 1'!J10</f>
        <v>5.8</v>
      </c>
      <c r="K10" s="60">
        <f>'Field data and Waste 1'!K10</f>
        <v>6.2</v>
      </c>
      <c r="L10" s="60">
        <f>'Field data and Waste 1'!L10</f>
        <v>6.2</v>
      </c>
      <c r="M10" s="60">
        <f>'Field data and Waste 1'!M10</f>
        <v>7</v>
      </c>
      <c r="N10" s="60">
        <f>'Field data and Waste 1'!N10</f>
        <v>5.2</v>
      </c>
      <c r="O10" s="60">
        <f>'Field data and Waste 1'!O10</f>
        <v>5</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2</v>
      </c>
      <c r="D11" s="60">
        <f>'Field data and Waste 1'!D11</f>
        <v>2</v>
      </c>
      <c r="E11" s="60">
        <f>'Field data and Waste 1'!E11</f>
        <v>2</v>
      </c>
      <c r="F11" s="60">
        <f>'Field data and Waste 1'!F11</f>
        <v>1</v>
      </c>
      <c r="G11" s="60">
        <f>'Field data and Waste 1'!G11</f>
        <v>2</v>
      </c>
      <c r="H11" s="60">
        <f>'Field data and Waste 1'!H11</f>
        <v>3</v>
      </c>
      <c r="I11" s="60">
        <f>'Field data and Waste 1'!I11</f>
        <v>2</v>
      </c>
      <c r="J11" s="60">
        <f>'Field data and Waste 1'!J11</f>
        <v>3</v>
      </c>
      <c r="K11" s="60">
        <f>'Field data and Waste 1'!K11</f>
        <v>2</v>
      </c>
      <c r="L11" s="60">
        <f>'Field data and Waste 1'!L11</f>
        <v>2</v>
      </c>
      <c r="M11" s="60">
        <f>'Field data and Waste 1'!M11</f>
        <v>3</v>
      </c>
      <c r="N11" s="60">
        <f>'Field data and Waste 1'!N11</f>
        <v>1</v>
      </c>
      <c r="O11" s="60">
        <f>'Field data and Waste 1'!O11</f>
        <v>1</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1</v>
      </c>
      <c r="D12" s="60">
        <f>'Field data and Waste 1'!D12</f>
        <v>0</v>
      </c>
      <c r="E12" s="60">
        <f>'Field data and Waste 1'!E12</f>
        <v>0</v>
      </c>
      <c r="F12" s="60">
        <f>'Field data and Waste 1'!F12</f>
        <v>2</v>
      </c>
      <c r="G12" s="60">
        <f>'Field data and Waste 1'!G12</f>
        <v>1</v>
      </c>
      <c r="H12" s="60">
        <f>'Field data and Waste 1'!H12</f>
        <v>1</v>
      </c>
      <c r="I12" s="60">
        <f>'Field data and Waste 1'!I12</f>
        <v>1</v>
      </c>
      <c r="J12" s="60">
        <f>'Field data and Waste 1'!J12</f>
        <v>1</v>
      </c>
      <c r="K12" s="60">
        <f>'Field data and Waste 1'!K12</f>
        <v>1</v>
      </c>
      <c r="L12" s="60">
        <f>'Field data and Waste 1'!L12</f>
        <v>0</v>
      </c>
      <c r="M12" s="60">
        <f>'Field data and Waste 1'!M12</f>
        <v>0</v>
      </c>
      <c r="N12" s="60">
        <f>'Field data and Waste 1'!N12</f>
        <v>1</v>
      </c>
      <c r="O12" s="60">
        <f>'Field data and Waste 1'!O12</f>
        <v>1</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2</v>
      </c>
      <c r="D13" s="60">
        <f>'Field data and Waste 1'!D13</f>
        <v>3</v>
      </c>
      <c r="E13" s="60">
        <f>'Field data and Waste 1'!E13</f>
        <v>2</v>
      </c>
      <c r="F13" s="60">
        <f>'Field data and Waste 1'!F13</f>
        <v>2</v>
      </c>
      <c r="G13" s="60">
        <f>'Field data and Waste 1'!G13</f>
        <v>2</v>
      </c>
      <c r="H13" s="60">
        <f>'Field data and Waste 1'!H13</f>
        <v>2</v>
      </c>
      <c r="I13" s="60">
        <f>'Field data and Waste 1'!I13</f>
        <v>2</v>
      </c>
      <c r="J13" s="60">
        <f>'Field data and Waste 1'!J13</f>
        <v>2</v>
      </c>
      <c r="K13" s="60">
        <f>'Field data and Waste 1'!K13</f>
        <v>3</v>
      </c>
      <c r="L13" s="60">
        <f>'Field data and Waste 1'!L13</f>
        <v>2</v>
      </c>
      <c r="M13" s="60">
        <f>'Field data and Waste 1'!M13</f>
        <v>3</v>
      </c>
      <c r="N13" s="60">
        <f>'Field data and Waste 1'!N13</f>
        <v>3</v>
      </c>
      <c r="O13" s="60">
        <f>'Field data and Waste 1'!O13</f>
        <v>3</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t="str">
        <f>'Field data and Waste 1'!Q14</f>
        <v xml:space="preserve">Grass Silage (25% DM) </v>
      </c>
      <c r="R14" s="102" t="str">
        <f>'Field data and Waste 1'!R14</f>
        <v xml:space="preserve">Grass Silage (25% DM) </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38</v>
      </c>
      <c r="N15" s="60">
        <f>'Field data and Waste 1'!N15</f>
        <v>38</v>
      </c>
      <c r="O15" s="60">
        <f>'Field data and Waste 1'!O15</f>
        <v>38</v>
      </c>
      <c r="P15" s="60">
        <f>'Field data and Waste 1'!P15</f>
        <v>38</v>
      </c>
      <c r="Q15" s="60">
        <f>'Field data and Waste 1'!Q15</f>
        <v>38</v>
      </c>
      <c r="R15" s="60">
        <f>'Field data and Waste 1'!R15</f>
        <v>38</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t="str">
        <f>'Field data and Waste 1'!Q16</f>
        <v>Medium/Clay</v>
      </c>
      <c r="R16" s="103" t="str">
        <f>'Field data and Waste 1'!R16</f>
        <v>Medium/Clay</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64.599999999999994</v>
      </c>
      <c r="R17" s="28">
        <f t="shared" si="0"/>
        <v>64.599999999999994</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64.579908484000001</v>
      </c>
      <c r="D18" s="16">
        <f>$D32</f>
        <v>64.579908484000001</v>
      </c>
      <c r="E18" s="16">
        <f>$D33</f>
        <v>64.579908484000001</v>
      </c>
      <c r="F18" s="16">
        <f>$D34</f>
        <v>163.75619651300002</v>
      </c>
      <c r="G18" s="16">
        <f>$D35</f>
        <v>64.579908484000001</v>
      </c>
      <c r="H18" s="16">
        <f>$D36</f>
        <v>64.579908484000001</v>
      </c>
      <c r="I18" s="16">
        <f>$D37</f>
        <v>64.579908484000001</v>
      </c>
      <c r="J18" s="16">
        <f>$D38</f>
        <v>64.579908484000001</v>
      </c>
      <c r="K18" s="16">
        <f>$D39</f>
        <v>64.579908484000001</v>
      </c>
      <c r="L18" s="16">
        <f>$D40</f>
        <v>64.579908484000001</v>
      </c>
      <c r="M18" s="16">
        <f>$D41</f>
        <v>64.579908484000001</v>
      </c>
      <c r="N18" s="16">
        <f>$D42</f>
        <v>163.75619651300002</v>
      </c>
      <c r="O18" s="16">
        <f>$D43</f>
        <v>163.75619651300002</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-2.0091515999993703E-2</v>
      </c>
      <c r="D19" s="16">
        <f t="shared" ref="D19:V19" si="1">D18-D17</f>
        <v>-2.0091515999993703E-2</v>
      </c>
      <c r="E19" s="16">
        <f t="shared" si="1"/>
        <v>-2.0091515999993703E-2</v>
      </c>
      <c r="F19" s="16">
        <f t="shared" si="1"/>
        <v>99.156196513000026</v>
      </c>
      <c r="G19" s="16">
        <f t="shared" si="1"/>
        <v>-2.0091515999993703E-2</v>
      </c>
      <c r="H19" s="16">
        <f t="shared" si="1"/>
        <v>-2.0091515999993703E-2</v>
      </c>
      <c r="I19" s="16">
        <f t="shared" si="1"/>
        <v>-2.0091515999993703E-2</v>
      </c>
      <c r="J19" s="16">
        <f t="shared" si="1"/>
        <v>-2.0091515999993703E-2</v>
      </c>
      <c r="K19" s="16">
        <f t="shared" si="1"/>
        <v>-2.0091515999993703E-2</v>
      </c>
      <c r="L19" s="16">
        <f t="shared" si="1"/>
        <v>-2.0091515999993703E-2</v>
      </c>
      <c r="M19" s="16">
        <f t="shared" si="1"/>
        <v>-2.0091515999993703E-2</v>
      </c>
      <c r="N19" s="16">
        <f t="shared" si="1"/>
        <v>99.156196513000026</v>
      </c>
      <c r="O19" s="16">
        <f t="shared" si="1"/>
        <v>99.156196513000026</v>
      </c>
      <c r="P19" s="16">
        <f t="shared" si="1"/>
        <v>-64.599999999999994</v>
      </c>
      <c r="Q19" s="16">
        <f t="shared" si="1"/>
        <v>-64.599999999999994</v>
      </c>
      <c r="R19" s="16">
        <f t="shared" si="1"/>
        <v>-64.599999999999994</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INCREASE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INCREASE</v>
      </c>
      <c r="O20" s="26" t="str">
        <f>IF($B43="","",IF(O$19&gt;=0,"INCREASE","DECREASE"))</f>
        <v>INCREASE</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(VLOOKUP(D$14,$AI2:$AK24,3,FALSE))*D$15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228</v>
      </c>
      <c r="Q21" s="28">
        <f t="shared" si="2"/>
        <v>228</v>
      </c>
      <c r="R21" s="28">
        <f t="shared" si="2"/>
        <v>228</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25.683157920000003</v>
      </c>
      <c r="D22" s="16">
        <f>$E32</f>
        <v>25.683157920000003</v>
      </c>
      <c r="E22" s="16">
        <f>$E33</f>
        <v>25.683157920000003</v>
      </c>
      <c r="F22" s="16">
        <f>$E34</f>
        <v>65.125150440000013</v>
      </c>
      <c r="G22" s="16">
        <f>$E35</f>
        <v>25.683157920000003</v>
      </c>
      <c r="H22" s="16">
        <f>$E36</f>
        <v>25.683157920000003</v>
      </c>
      <c r="I22" s="16">
        <f>$E37</f>
        <v>25.683157920000003</v>
      </c>
      <c r="J22" s="16">
        <f>$E38</f>
        <v>25.683157920000003</v>
      </c>
      <c r="K22" s="16">
        <f>$E39</f>
        <v>25.683157920000003</v>
      </c>
      <c r="L22" s="16">
        <f>$E40</f>
        <v>25.683157920000003</v>
      </c>
      <c r="M22" s="16">
        <f>$E41</f>
        <v>25.683157920000003</v>
      </c>
      <c r="N22" s="16">
        <f>$E42</f>
        <v>65.125150440000013</v>
      </c>
      <c r="O22" s="16">
        <f>$E43</f>
        <v>65.125150440000013</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-202.31684207999999</v>
      </c>
      <c r="D23" s="16">
        <f t="shared" ref="D23:V23" si="3">D22-D21</f>
        <v>-202.31684207999999</v>
      </c>
      <c r="E23" s="16">
        <f t="shared" si="3"/>
        <v>-202.31684207999999</v>
      </c>
      <c r="F23" s="16">
        <f t="shared" si="3"/>
        <v>-162.87484955999997</v>
      </c>
      <c r="G23" s="16">
        <f t="shared" si="3"/>
        <v>-202.31684207999999</v>
      </c>
      <c r="H23" s="16">
        <f t="shared" si="3"/>
        <v>-202.31684207999999</v>
      </c>
      <c r="I23" s="16">
        <f t="shared" si="3"/>
        <v>-202.31684207999999</v>
      </c>
      <c r="J23" s="16">
        <f t="shared" si="3"/>
        <v>-202.31684207999999</v>
      </c>
      <c r="K23" s="16">
        <f t="shared" si="3"/>
        <v>-202.31684207999999</v>
      </c>
      <c r="L23" s="16">
        <f t="shared" si="3"/>
        <v>-202.31684207999999</v>
      </c>
      <c r="M23" s="16">
        <f t="shared" si="3"/>
        <v>-202.31684207999999</v>
      </c>
      <c r="N23" s="16">
        <f t="shared" si="3"/>
        <v>-162.87484955999997</v>
      </c>
      <c r="O23" s="16">
        <f t="shared" si="3"/>
        <v>-162.87484955999997</v>
      </c>
      <c r="P23" s="16">
        <f t="shared" si="3"/>
        <v>-228</v>
      </c>
      <c r="Q23" s="16">
        <f t="shared" si="3"/>
        <v>-228</v>
      </c>
      <c r="R23" s="16">
        <f t="shared" si="3"/>
        <v>-228</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str">
        <f t="shared" si="4"/>
        <v>DECREASE</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55</v>
      </c>
      <c r="E27" s="107" t="s">
        <v>55</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35">
      <c r="A28" s="108"/>
      <c r="B28" s="24">
        <v>16.100000000000001</v>
      </c>
      <c r="C28" s="15">
        <v>2.1800000000000002</v>
      </c>
      <c r="D28" s="15">
        <v>6253</v>
      </c>
      <c r="E28" s="15">
        <v>4728</v>
      </c>
      <c r="F28" s="15">
        <v>889</v>
      </c>
      <c r="G28" s="15">
        <v>8</v>
      </c>
      <c r="H28" s="15">
        <v>71.7</v>
      </c>
      <c r="I28" s="15">
        <v>2.08</v>
      </c>
      <c r="J28" s="15">
        <v>0.1</v>
      </c>
      <c r="K28" s="23">
        <v>0.1</v>
      </c>
      <c r="L28" s="15">
        <v>2.19</v>
      </c>
      <c r="M28" s="15">
        <v>5.18</v>
      </c>
      <c r="N28" s="15"/>
      <c r="O28" s="15"/>
      <c r="P28" s="15">
        <v>12412</v>
      </c>
      <c r="Q28" s="15">
        <v>1701</v>
      </c>
      <c r="R28" s="15">
        <v>0.19</v>
      </c>
      <c r="S28" s="15">
        <v>0.52</v>
      </c>
      <c r="T28" s="15">
        <v>1.51</v>
      </c>
      <c r="U28" s="15">
        <v>10</v>
      </c>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5569</v>
      </c>
      <c r="B31" s="15">
        <v>28</v>
      </c>
      <c r="C31" s="77">
        <f>IF(C$27="%w/w SAR",((C$28*10)*$B31),IF(C$27="%w/w DM",(((C$28*10)*($B$28/100))*$B31),IF(C$27="kg/t SAR",(C$28*$B31),IF(C$27="kg/t DM",((C$28*($B$28/100))*$B31),IF(C$27="mg/kg SAR",((C$28*0.001)*$B31),IF(C$27="mg/kg DM",(((C$28*0.001)*($B$28/100))*$B31),0))))))</f>
        <v>98.274400000000014</v>
      </c>
      <c r="D31" s="77">
        <f>(IF(D$27="%w/w SAR",((D$28*10)*$B31),IF(D$27="%w/w DM",(((D$28*10)*($B$28/100))*$B31),IF(D$27="kg/t SAR",(D$28*$B31),IF(D$27="kg/t DM",((D$28*($B$28/100))*$B31),IF(D$27="mg/kg SAR",((D$28*0.001)*$B31),IF(D$27="mg/kg DM",(((D$28*0.001)*($B$28/100))*$B31),"0")))))))*2.291</f>
        <v>64.579908484000001</v>
      </c>
      <c r="E31" s="77">
        <f>(IF(E$27="%w/w SAR",((E$28*10)*$B31),IF(E$27="%w/w DM",(((E$28*10)*($B$28/100))*$B31),IF(E$27="kg/t SAR",(E$28*$B31),IF(E$27="kg/t DM",((E$28*($B$28/100))*$B31),IF(E$27="mg/kg SAR",((E$28*0.001)*$B31),IF(E$27="mg/kg DM",(((E$28*0.001)*($B$28/100))*$B31),"0")))))))*1.205</f>
        <v>25.683157920000003</v>
      </c>
      <c r="F31" s="77">
        <f>(IF(F$27="%w/w SAR",((F$28*10)*$B31),IF(F$27="%w/w DM",(((F$28*10)*($B$28/100))*$B31),IF(F$27="kg/t SAR",(F$28*$B31),IF(F$27="kg/t DM",((F$28*($B$28/100))*$B31),IF(F$27="mg/kg SAR",((F$28*0.001)*$B31),IF(F$27="mg/kg DM",(((F$28*0.001)*($B$28/100))*$B31),"0")))))))*1.658</f>
        <v>6.6446206959999996</v>
      </c>
      <c r="G31" s="77">
        <f t="shared" ref="G31:P46" si="5">IF(G$27="%w/w SAR",((G$28*10)*$B31),IF(G$27="%w/w DM",(((G$28*10)*($B$28/100))*$B31),IF(G$27="kg/t SAR",(G$28*$B31),IF(G$27="kg/t DM",((G$28*($B$28/100))*$B31),IF(G$27="mg/kg SAR",((G$28*0.001)*$B31),IF(G$27="mg/kg DM",(((G$28*0.001)*($B$28/100))*$B31),0))))))</f>
        <v>3.6063999999999999E-2</v>
      </c>
      <c r="H31" s="77">
        <f t="shared" si="5"/>
        <v>0.3232236</v>
      </c>
      <c r="I31" s="77">
        <f t="shared" si="5"/>
        <v>9.3766400000000021E-3</v>
      </c>
      <c r="J31" s="77">
        <f t="shared" si="5"/>
        <v>4.5080000000000006E-4</v>
      </c>
      <c r="K31" s="77">
        <f t="shared" si="5"/>
        <v>4.5080000000000006E-4</v>
      </c>
      <c r="L31" s="77">
        <f t="shared" si="5"/>
        <v>9.8725200000000009E-3</v>
      </c>
      <c r="M31" s="77">
        <f t="shared" si="5"/>
        <v>2.3351440000000001E-2</v>
      </c>
      <c r="N31" s="77">
        <f t="shared" si="5"/>
        <v>0</v>
      </c>
      <c r="O31" s="77">
        <f t="shared" si="5"/>
        <v>0</v>
      </c>
      <c r="P31" s="77">
        <f t="shared" si="5"/>
        <v>55.953296000000009</v>
      </c>
      <c r="Q31" s="77">
        <f>(IF(Q$27="%w/w SAR",((Q$28*10)*$B31),IF(Q$27="%w/w DM",(((Q$28*10)*($B$28/100))*$B31),IF(Q$27="kg/t SAR",(Q$28*$B31),IF(Q$27="kg/t DM",((Q$28*($B$28/100))*$B31),IF(Q$27="mg/kg SAR",((Q$28*0.001)*$B31),IF(Q$27="mg/kg DM",(((Q$28*0.001)*($B$28/100))*$B31),0)))))))*2.5</f>
        <v>19.170270000000002</v>
      </c>
      <c r="R31" s="77">
        <f>IF(R$27="%w/w SAR",((R$28*10)*$B31),IF(R$27="%w/w DM",(((R$28*10)*($B$28/100))*$B31),IF(R$27="kg/t SAR",(R$28*$B31),IF(R$27="kg/t DM",((R$28*($B$28/100))*$B31),IF(R$27="mg/kg SAR",((R$28*0.001)*$B31),IF(R$27="mg/kg DM",(((R$28*0.001)*($B$28/100))*$B31),0))))))</f>
        <v>8.5652000000000015E-4</v>
      </c>
      <c r="S31" s="77">
        <f>IF(S$27="%w/w SAR",((S$28*10)*$B31),IF(S$27="%w/w DM",(((S$28*10)*($B$28/100))*$B31),IF(S$27="kg/t SAR",(S$28*$B31),IF(S$27="kg/t DM",((S$28*($B$28/100))*$B31),IF(S$27="mg/kg SAR",((S$28*0.001)*$B31),IF(S$27="mg/kg DM",(((S$28*0.001)*($B$28/100))*$B31),0))))))</f>
        <v>2.3441600000000005E-3</v>
      </c>
      <c r="T31" s="77">
        <f>IF(T$27="%w/w SAR",((T$28*10)*$B31),IF(T$27="%w/w DM",(((T$28*10)*($B$28/100))*$B31),IF(T$27="kg/t SAR",(T$28*$B31),IF(T$27="kg/t DM",((T$28*($B$28/100))*$B31),IF(T$27="mg/kg SAR",((T$28*0.001)*$B31),IF(T$27="mg/kg DM",(((T$28*0.001)*($B$28/100))*$B31),0))))))</f>
        <v>6.8070800000000009E-3</v>
      </c>
      <c r="U31" s="77">
        <f>IF(U$27="%w/w SAR",((U$28*10)*$B31),IF(U$27="%w/w DM",(((U$28*10)*($B$28/100))*$B31),IF(U$27="kg/t SAR",(U$28*$B31),IF(U$27="kg/t DM",((U$28*($B$28/100))*$B31),IF(U$27="mg/kg SAR",((U$28*0.001)*$B31),IF(U$27="mg/kg DM",(((U$28*0.001)*($B$28/100))*$B31),0))))))</f>
        <v>4.5080000000000002E-2</v>
      </c>
      <c r="AB31" s="59"/>
      <c r="AC31" s="59"/>
      <c r="AD31" s="59"/>
      <c r="AE31" s="59"/>
      <c r="AF31" s="59"/>
      <c r="AG31" s="59"/>
      <c r="AH31" s="59"/>
      <c r="AI31" s="59"/>
    </row>
    <row r="32" spans="1:40" s="72" customFormat="1" ht="13" x14ac:dyDescent="0.35">
      <c r="A32" s="13">
        <f>D8</f>
        <v>6858</v>
      </c>
      <c r="B32" s="15">
        <v>28</v>
      </c>
      <c r="C32" s="77">
        <f t="shared" ref="C32:C50" si="6">IF(C$27="%w/w SAR",((C$28*10)*$B32),IF(C$27="%w/w DM",(((C$28*10)*($B$28/100))*$B32),IF(C$27="kg/t SAR",(C$28*$B32),IF(C$27="kg/t DM",((C$28*($B$28/100))*$B32),IF(C$27="mg/kg SAR",((C$28*0.001)*$B32),IF(C$27="mg/kg DM",(((C$28*0.001)*($B$28/100))*$B32),0))))))</f>
        <v>98.274400000000014</v>
      </c>
      <c r="D32" s="77">
        <f t="shared" ref="D32:D50" si="7">(IF(D$27="%w/w SAR",((D$28*10)*$B32),IF(D$27="%w/w DM",(((D$28*10)*($B$28/100))*$B32),IF(D$27="kg/t SAR",(D$28*$B32),IF(D$27="kg/t DM",((D$28*($B$28/100))*$B32),IF(D$27="mg/kg SAR",((D$28*0.001)*$B32),IF(D$27="mg/kg DM",(((D$28*0.001)*($B$28/100))*$B32),"0")))))))*2.291</f>
        <v>64.579908484000001</v>
      </c>
      <c r="E32" s="77">
        <f t="shared" ref="E32:E50" si="8">(IF(E$27="%w/w SAR",((E$28*10)*$B32),IF(E$27="%w/w DM",(((E$28*10)*($B$28/100))*$B32),IF(E$27="kg/t SAR",(E$28*$B32),IF(E$27="kg/t DM",((E$28*($B$28/100))*$B32),IF(E$27="mg/kg SAR",((E$28*0.001)*$B32),IF(E$27="mg/kg DM",(((E$28*0.001)*($B$28/100))*$B32),"0")))))))*1.205</f>
        <v>25.683157920000003</v>
      </c>
      <c r="F32" s="77">
        <f t="shared" ref="F32:F50" si="9">(IF(F$27="%w/w SAR",((F$28*10)*$B32),IF(F$27="%w/w DM",(((F$28*10)*($B$28/100))*$B32),IF(F$27="kg/t SAR",(F$28*$B32),IF(F$27="kg/t DM",((F$28*($B$28/100))*$B32),IF(F$27="mg/kg SAR",((F$28*0.001)*$B32),IF(F$27="mg/kg DM",(((F$28*0.001)*($B$28/100))*$B32),"0")))))))*1.658</f>
        <v>6.6446206959999996</v>
      </c>
      <c r="G32" s="77">
        <f t="shared" si="5"/>
        <v>3.6063999999999999E-2</v>
      </c>
      <c r="H32" s="77">
        <f t="shared" si="5"/>
        <v>0.3232236</v>
      </c>
      <c r="I32" s="77">
        <f t="shared" si="5"/>
        <v>9.3766400000000021E-3</v>
      </c>
      <c r="J32" s="77">
        <f t="shared" si="5"/>
        <v>4.5080000000000006E-4</v>
      </c>
      <c r="K32" s="77">
        <f t="shared" si="5"/>
        <v>4.5080000000000006E-4</v>
      </c>
      <c r="L32" s="77">
        <f t="shared" si="5"/>
        <v>9.8725200000000009E-3</v>
      </c>
      <c r="M32" s="77">
        <f t="shared" si="5"/>
        <v>2.3351440000000001E-2</v>
      </c>
      <c r="N32" s="77">
        <f t="shared" si="5"/>
        <v>0</v>
      </c>
      <c r="O32" s="77">
        <f t="shared" si="5"/>
        <v>0</v>
      </c>
      <c r="P32" s="77">
        <f t="shared" si="5"/>
        <v>55.953296000000009</v>
      </c>
      <c r="Q32" s="77">
        <f t="shared" ref="Q32:Q50" si="10">(IF(Q$27="%w/w SAR",((Q$28*10)*$B32),IF(Q$27="%w/w DM",(((Q$28*10)*($B$28/100))*$B32),IF(Q$27="kg/t SAR",(Q$28*$B32),IF(Q$27="kg/t DM",((Q$28*($B$28/100))*$B32),IF(Q$27="mg/kg SAR",((Q$28*0.001)*$B32),IF(Q$27="mg/kg DM",(((Q$28*0.001)*($B$28/100))*$B32),0)))))))*2.5</f>
        <v>19.170270000000002</v>
      </c>
      <c r="R32" s="77">
        <f t="shared" ref="R32:U50" si="11">IF(R$27="%w/w SAR",((R$28*10)*$B32),IF(R$27="%w/w DM",(((R$28*10)*($B$28/100))*$B32),IF(R$27="kg/t SAR",(R$28*$B32),IF(R$27="kg/t DM",((R$28*($B$28/100))*$B32),IF(R$27="mg/kg SAR",((R$28*0.001)*$B32),IF(R$27="mg/kg DM",(((R$28*0.001)*($B$28/100))*$B32),0))))))</f>
        <v>8.5652000000000015E-4</v>
      </c>
      <c r="S32" s="77">
        <f t="shared" si="11"/>
        <v>2.3441600000000005E-3</v>
      </c>
      <c r="T32" s="77">
        <f t="shared" si="11"/>
        <v>6.8070800000000009E-3</v>
      </c>
      <c r="U32" s="77">
        <f t="shared" si="11"/>
        <v>4.5080000000000002E-2</v>
      </c>
      <c r="AB32" s="59"/>
      <c r="AC32" s="59"/>
      <c r="AD32" s="59"/>
      <c r="AE32" s="59"/>
      <c r="AF32" s="59"/>
      <c r="AG32" s="59"/>
      <c r="AH32" s="59"/>
      <c r="AI32" s="59"/>
    </row>
    <row r="33" spans="1:35" s="72" customFormat="1" ht="13" x14ac:dyDescent="0.35">
      <c r="A33" s="13">
        <f>E8</f>
        <v>8153</v>
      </c>
      <c r="B33" s="15">
        <v>28</v>
      </c>
      <c r="C33" s="77">
        <f t="shared" si="6"/>
        <v>98.274400000000014</v>
      </c>
      <c r="D33" s="77">
        <f t="shared" si="7"/>
        <v>64.579908484000001</v>
      </c>
      <c r="E33" s="77">
        <f t="shared" si="8"/>
        <v>25.683157920000003</v>
      </c>
      <c r="F33" s="77">
        <f t="shared" si="9"/>
        <v>6.6446206959999996</v>
      </c>
      <c r="G33" s="77">
        <f t="shared" si="5"/>
        <v>3.6063999999999999E-2</v>
      </c>
      <c r="H33" s="77">
        <f t="shared" si="5"/>
        <v>0.3232236</v>
      </c>
      <c r="I33" s="77">
        <f t="shared" si="5"/>
        <v>9.3766400000000021E-3</v>
      </c>
      <c r="J33" s="77">
        <f t="shared" si="5"/>
        <v>4.5080000000000006E-4</v>
      </c>
      <c r="K33" s="77">
        <f t="shared" si="5"/>
        <v>4.5080000000000006E-4</v>
      </c>
      <c r="L33" s="77">
        <f t="shared" si="5"/>
        <v>9.8725200000000009E-3</v>
      </c>
      <c r="M33" s="77">
        <f t="shared" si="5"/>
        <v>2.3351440000000001E-2</v>
      </c>
      <c r="N33" s="77">
        <f t="shared" si="5"/>
        <v>0</v>
      </c>
      <c r="O33" s="77">
        <f t="shared" si="5"/>
        <v>0</v>
      </c>
      <c r="P33" s="77">
        <f t="shared" si="5"/>
        <v>55.953296000000009</v>
      </c>
      <c r="Q33" s="77">
        <f t="shared" si="10"/>
        <v>19.170270000000002</v>
      </c>
      <c r="R33" s="77">
        <f t="shared" si="11"/>
        <v>8.5652000000000015E-4</v>
      </c>
      <c r="S33" s="77">
        <f t="shared" si="11"/>
        <v>2.3441600000000005E-3</v>
      </c>
      <c r="T33" s="77">
        <f t="shared" si="11"/>
        <v>6.8070800000000009E-3</v>
      </c>
      <c r="U33" s="77">
        <f t="shared" si="11"/>
        <v>4.5080000000000002E-2</v>
      </c>
      <c r="AB33" s="59"/>
      <c r="AC33" s="59"/>
      <c r="AD33" s="59"/>
      <c r="AE33" s="59"/>
      <c r="AF33" s="59"/>
      <c r="AG33" s="59"/>
      <c r="AH33" s="59"/>
      <c r="AI33" s="59"/>
    </row>
    <row r="34" spans="1:35" s="72" customFormat="1" ht="13" x14ac:dyDescent="0.35">
      <c r="A34" s="13">
        <f>F8</f>
        <v>9748</v>
      </c>
      <c r="B34" s="15">
        <v>71</v>
      </c>
      <c r="C34" s="77">
        <f t="shared" si="6"/>
        <v>249.19580000000002</v>
      </c>
      <c r="D34" s="77">
        <f t="shared" si="7"/>
        <v>163.75619651300002</v>
      </c>
      <c r="E34" s="77">
        <f t="shared" si="8"/>
        <v>65.125150440000013</v>
      </c>
      <c r="F34" s="77">
        <f t="shared" si="9"/>
        <v>16.848859621999999</v>
      </c>
      <c r="G34" s="77">
        <f t="shared" si="5"/>
        <v>9.1448000000000002E-2</v>
      </c>
      <c r="H34" s="77">
        <f t="shared" si="5"/>
        <v>0.81960270000000002</v>
      </c>
      <c r="I34" s="77">
        <f t="shared" si="5"/>
        <v>2.3776480000000006E-2</v>
      </c>
      <c r="J34" s="77">
        <f t="shared" si="5"/>
        <v>1.1431000000000002E-3</v>
      </c>
      <c r="K34" s="77">
        <f t="shared" si="5"/>
        <v>1.1431000000000002E-3</v>
      </c>
      <c r="L34" s="77">
        <f t="shared" si="5"/>
        <v>2.503389E-2</v>
      </c>
      <c r="M34" s="77">
        <f t="shared" si="5"/>
        <v>5.9212580000000001E-2</v>
      </c>
      <c r="N34" s="77">
        <f t="shared" si="5"/>
        <v>0</v>
      </c>
      <c r="O34" s="77">
        <f t="shared" si="5"/>
        <v>0</v>
      </c>
      <c r="P34" s="77">
        <f t="shared" si="5"/>
        <v>141.88157200000001</v>
      </c>
      <c r="Q34" s="77">
        <f t="shared" si="10"/>
        <v>48.610327500000004</v>
      </c>
      <c r="R34" s="77">
        <f t="shared" si="11"/>
        <v>2.1718900000000001E-3</v>
      </c>
      <c r="S34" s="77">
        <f t="shared" si="11"/>
        <v>5.9441200000000015E-3</v>
      </c>
      <c r="T34" s="77">
        <f t="shared" si="11"/>
        <v>1.7260810000000001E-2</v>
      </c>
      <c r="U34" s="77">
        <f t="shared" si="11"/>
        <v>0.11431000000000001</v>
      </c>
      <c r="AB34" s="59"/>
      <c r="AC34" s="59"/>
      <c r="AD34" s="59"/>
      <c r="AE34" s="59"/>
      <c r="AF34" s="59"/>
      <c r="AG34" s="59"/>
      <c r="AH34" s="59"/>
      <c r="AI34" s="59"/>
    </row>
    <row r="35" spans="1:35" s="72" customFormat="1" ht="13" x14ac:dyDescent="0.35">
      <c r="A35" s="13">
        <f>G8</f>
        <v>1057</v>
      </c>
      <c r="B35" s="15">
        <v>28</v>
      </c>
      <c r="C35" s="77">
        <f t="shared" si="6"/>
        <v>98.274400000000014</v>
      </c>
      <c r="D35" s="77">
        <f t="shared" si="7"/>
        <v>64.579908484000001</v>
      </c>
      <c r="E35" s="77">
        <f t="shared" si="8"/>
        <v>25.683157920000003</v>
      </c>
      <c r="F35" s="77">
        <f t="shared" si="9"/>
        <v>6.6446206959999996</v>
      </c>
      <c r="G35" s="77">
        <f t="shared" si="5"/>
        <v>3.6063999999999999E-2</v>
      </c>
      <c r="H35" s="77">
        <f t="shared" si="5"/>
        <v>0.3232236</v>
      </c>
      <c r="I35" s="77">
        <f t="shared" si="5"/>
        <v>9.3766400000000021E-3</v>
      </c>
      <c r="J35" s="77">
        <f t="shared" si="5"/>
        <v>4.5080000000000006E-4</v>
      </c>
      <c r="K35" s="77">
        <f t="shared" si="5"/>
        <v>4.5080000000000006E-4</v>
      </c>
      <c r="L35" s="77">
        <f t="shared" si="5"/>
        <v>9.8725200000000009E-3</v>
      </c>
      <c r="M35" s="77">
        <f t="shared" si="5"/>
        <v>2.3351440000000001E-2</v>
      </c>
      <c r="N35" s="77">
        <f t="shared" si="5"/>
        <v>0</v>
      </c>
      <c r="O35" s="77">
        <f t="shared" si="5"/>
        <v>0</v>
      </c>
      <c r="P35" s="77">
        <f t="shared" si="5"/>
        <v>55.953296000000009</v>
      </c>
      <c r="Q35" s="77">
        <f t="shared" si="10"/>
        <v>19.170270000000002</v>
      </c>
      <c r="R35" s="77">
        <f t="shared" si="11"/>
        <v>8.5652000000000015E-4</v>
      </c>
      <c r="S35" s="77">
        <f t="shared" si="11"/>
        <v>2.3441600000000005E-3</v>
      </c>
      <c r="T35" s="77">
        <f t="shared" si="11"/>
        <v>6.8070800000000009E-3</v>
      </c>
      <c r="U35" s="77">
        <f t="shared" si="11"/>
        <v>4.5080000000000002E-2</v>
      </c>
      <c r="AB35" s="59"/>
      <c r="AC35" s="59"/>
      <c r="AD35" s="59"/>
      <c r="AE35" s="59"/>
      <c r="AF35" s="59"/>
      <c r="AG35" s="59"/>
      <c r="AH35" s="59"/>
      <c r="AI35" s="59"/>
    </row>
    <row r="36" spans="1:35" s="72" customFormat="1" ht="13" x14ac:dyDescent="0.35">
      <c r="A36" s="13">
        <f>H8</f>
        <v>3845</v>
      </c>
      <c r="B36" s="15">
        <v>28</v>
      </c>
      <c r="C36" s="77">
        <f t="shared" si="6"/>
        <v>98.274400000000014</v>
      </c>
      <c r="D36" s="77">
        <f t="shared" si="7"/>
        <v>64.579908484000001</v>
      </c>
      <c r="E36" s="77">
        <f t="shared" si="8"/>
        <v>25.683157920000003</v>
      </c>
      <c r="F36" s="77">
        <f t="shared" si="9"/>
        <v>6.6446206959999996</v>
      </c>
      <c r="G36" s="77">
        <f t="shared" si="5"/>
        <v>3.6063999999999999E-2</v>
      </c>
      <c r="H36" s="77">
        <f t="shared" si="5"/>
        <v>0.3232236</v>
      </c>
      <c r="I36" s="77">
        <f t="shared" si="5"/>
        <v>9.3766400000000021E-3</v>
      </c>
      <c r="J36" s="77">
        <f t="shared" si="5"/>
        <v>4.5080000000000006E-4</v>
      </c>
      <c r="K36" s="77">
        <f t="shared" si="5"/>
        <v>4.5080000000000006E-4</v>
      </c>
      <c r="L36" s="77">
        <f t="shared" si="5"/>
        <v>9.8725200000000009E-3</v>
      </c>
      <c r="M36" s="77">
        <f t="shared" si="5"/>
        <v>2.3351440000000001E-2</v>
      </c>
      <c r="N36" s="77">
        <f t="shared" si="5"/>
        <v>0</v>
      </c>
      <c r="O36" s="77">
        <f t="shared" si="5"/>
        <v>0</v>
      </c>
      <c r="P36" s="77">
        <f t="shared" si="5"/>
        <v>55.953296000000009</v>
      </c>
      <c r="Q36" s="77">
        <f t="shared" si="10"/>
        <v>19.170270000000002</v>
      </c>
      <c r="R36" s="77">
        <f t="shared" si="11"/>
        <v>8.5652000000000015E-4</v>
      </c>
      <c r="S36" s="77">
        <f t="shared" si="11"/>
        <v>2.3441600000000005E-3</v>
      </c>
      <c r="T36" s="77">
        <f t="shared" si="11"/>
        <v>6.8070800000000009E-3</v>
      </c>
      <c r="U36" s="77">
        <f t="shared" si="11"/>
        <v>4.5080000000000002E-2</v>
      </c>
      <c r="AB36" s="59"/>
      <c r="AC36" s="59"/>
      <c r="AD36" s="59"/>
      <c r="AE36" s="59"/>
      <c r="AF36" s="59"/>
      <c r="AG36" s="59"/>
      <c r="AH36" s="59"/>
      <c r="AI36" s="59"/>
    </row>
    <row r="37" spans="1:35" s="72" customFormat="1" ht="13" x14ac:dyDescent="0.35">
      <c r="A37" s="13">
        <f>I8</f>
        <v>6042</v>
      </c>
      <c r="B37" s="15">
        <v>28</v>
      </c>
      <c r="C37" s="77">
        <f t="shared" si="6"/>
        <v>98.274400000000014</v>
      </c>
      <c r="D37" s="77">
        <f t="shared" si="7"/>
        <v>64.579908484000001</v>
      </c>
      <c r="E37" s="77">
        <f t="shared" si="8"/>
        <v>25.683157920000003</v>
      </c>
      <c r="F37" s="77">
        <f t="shared" si="9"/>
        <v>6.6446206959999996</v>
      </c>
      <c r="G37" s="77">
        <f t="shared" si="5"/>
        <v>3.6063999999999999E-2</v>
      </c>
      <c r="H37" s="77">
        <f t="shared" si="5"/>
        <v>0.3232236</v>
      </c>
      <c r="I37" s="77">
        <f t="shared" si="5"/>
        <v>9.3766400000000021E-3</v>
      </c>
      <c r="J37" s="77">
        <f t="shared" si="5"/>
        <v>4.5080000000000006E-4</v>
      </c>
      <c r="K37" s="77">
        <f t="shared" si="5"/>
        <v>4.5080000000000006E-4</v>
      </c>
      <c r="L37" s="77">
        <f t="shared" si="5"/>
        <v>9.8725200000000009E-3</v>
      </c>
      <c r="M37" s="77">
        <f t="shared" si="5"/>
        <v>2.3351440000000001E-2</v>
      </c>
      <c r="N37" s="77">
        <f t="shared" si="5"/>
        <v>0</v>
      </c>
      <c r="O37" s="77">
        <f t="shared" si="5"/>
        <v>0</v>
      </c>
      <c r="P37" s="77">
        <f t="shared" si="5"/>
        <v>55.953296000000009</v>
      </c>
      <c r="Q37" s="77">
        <f t="shared" si="10"/>
        <v>19.170270000000002</v>
      </c>
      <c r="R37" s="77">
        <f t="shared" si="11"/>
        <v>8.5652000000000015E-4</v>
      </c>
      <c r="S37" s="77">
        <f t="shared" si="11"/>
        <v>2.3441600000000005E-3</v>
      </c>
      <c r="T37" s="77">
        <f t="shared" si="11"/>
        <v>6.8070800000000009E-3</v>
      </c>
      <c r="U37" s="77">
        <f t="shared" si="11"/>
        <v>4.5080000000000002E-2</v>
      </c>
      <c r="AB37" s="59"/>
      <c r="AC37" s="59"/>
      <c r="AD37" s="59"/>
      <c r="AE37" s="59"/>
      <c r="AF37" s="59"/>
      <c r="AG37" s="59"/>
      <c r="AH37" s="59"/>
      <c r="AI37" s="59"/>
    </row>
    <row r="38" spans="1:35" s="72" customFormat="1" ht="13" x14ac:dyDescent="0.35">
      <c r="A38" s="13">
        <f>J8</f>
        <v>2345</v>
      </c>
      <c r="B38" s="15">
        <v>28</v>
      </c>
      <c r="C38" s="77">
        <f t="shared" si="6"/>
        <v>98.274400000000014</v>
      </c>
      <c r="D38" s="77">
        <f t="shared" si="7"/>
        <v>64.579908484000001</v>
      </c>
      <c r="E38" s="77">
        <f t="shared" si="8"/>
        <v>25.683157920000003</v>
      </c>
      <c r="F38" s="77">
        <f t="shared" si="9"/>
        <v>6.6446206959999996</v>
      </c>
      <c r="G38" s="77">
        <f t="shared" si="5"/>
        <v>3.6063999999999999E-2</v>
      </c>
      <c r="H38" s="77">
        <f t="shared" si="5"/>
        <v>0.3232236</v>
      </c>
      <c r="I38" s="77">
        <f t="shared" si="5"/>
        <v>9.3766400000000021E-3</v>
      </c>
      <c r="J38" s="77">
        <f t="shared" si="5"/>
        <v>4.5080000000000006E-4</v>
      </c>
      <c r="K38" s="77">
        <f t="shared" si="5"/>
        <v>4.5080000000000006E-4</v>
      </c>
      <c r="L38" s="77">
        <f t="shared" si="5"/>
        <v>9.8725200000000009E-3</v>
      </c>
      <c r="M38" s="77">
        <f t="shared" si="5"/>
        <v>2.3351440000000001E-2</v>
      </c>
      <c r="N38" s="77">
        <f t="shared" si="5"/>
        <v>0</v>
      </c>
      <c r="O38" s="77">
        <f t="shared" si="5"/>
        <v>0</v>
      </c>
      <c r="P38" s="77">
        <f t="shared" si="5"/>
        <v>55.953296000000009</v>
      </c>
      <c r="Q38" s="77">
        <f t="shared" si="10"/>
        <v>19.170270000000002</v>
      </c>
      <c r="R38" s="77">
        <f t="shared" si="11"/>
        <v>8.5652000000000015E-4</v>
      </c>
      <c r="S38" s="77">
        <f t="shared" si="11"/>
        <v>2.3441600000000005E-3</v>
      </c>
      <c r="T38" s="77">
        <f t="shared" si="11"/>
        <v>6.8070800000000009E-3</v>
      </c>
      <c r="U38" s="77">
        <f t="shared" si="11"/>
        <v>4.5080000000000002E-2</v>
      </c>
      <c r="AB38" s="59"/>
      <c r="AC38" s="59"/>
      <c r="AD38" s="59"/>
      <c r="AE38" s="59"/>
      <c r="AF38" s="59"/>
      <c r="AG38" s="59"/>
      <c r="AH38" s="59"/>
      <c r="AI38" s="59"/>
    </row>
    <row r="39" spans="1:35" s="72" customFormat="1" ht="13" x14ac:dyDescent="0.35">
      <c r="A39" s="13">
        <f>K8</f>
        <v>4105</v>
      </c>
      <c r="B39" s="15">
        <v>28</v>
      </c>
      <c r="C39" s="77">
        <f t="shared" si="6"/>
        <v>98.274400000000014</v>
      </c>
      <c r="D39" s="77">
        <f t="shared" si="7"/>
        <v>64.579908484000001</v>
      </c>
      <c r="E39" s="77">
        <f t="shared" si="8"/>
        <v>25.683157920000003</v>
      </c>
      <c r="F39" s="77">
        <f t="shared" si="9"/>
        <v>6.6446206959999996</v>
      </c>
      <c r="G39" s="77">
        <f t="shared" si="5"/>
        <v>3.6063999999999999E-2</v>
      </c>
      <c r="H39" s="77">
        <f t="shared" si="5"/>
        <v>0.3232236</v>
      </c>
      <c r="I39" s="77">
        <f t="shared" si="5"/>
        <v>9.3766400000000021E-3</v>
      </c>
      <c r="J39" s="77">
        <f t="shared" si="5"/>
        <v>4.5080000000000006E-4</v>
      </c>
      <c r="K39" s="77">
        <f t="shared" si="5"/>
        <v>4.5080000000000006E-4</v>
      </c>
      <c r="L39" s="77">
        <f t="shared" si="5"/>
        <v>9.8725200000000009E-3</v>
      </c>
      <c r="M39" s="77">
        <f t="shared" si="5"/>
        <v>2.3351440000000001E-2</v>
      </c>
      <c r="N39" s="77">
        <f t="shared" si="5"/>
        <v>0</v>
      </c>
      <c r="O39" s="77">
        <f t="shared" si="5"/>
        <v>0</v>
      </c>
      <c r="P39" s="77">
        <f t="shared" si="5"/>
        <v>55.953296000000009</v>
      </c>
      <c r="Q39" s="77">
        <f t="shared" si="10"/>
        <v>19.170270000000002</v>
      </c>
      <c r="R39" s="77">
        <f t="shared" si="11"/>
        <v>8.5652000000000015E-4</v>
      </c>
      <c r="S39" s="77">
        <f t="shared" si="11"/>
        <v>2.3441600000000005E-3</v>
      </c>
      <c r="T39" s="77">
        <f t="shared" si="11"/>
        <v>6.8070800000000009E-3</v>
      </c>
      <c r="U39" s="77">
        <f t="shared" si="11"/>
        <v>4.5080000000000002E-2</v>
      </c>
      <c r="AB39" s="59"/>
      <c r="AC39" s="59"/>
      <c r="AD39" s="59"/>
      <c r="AE39" s="59"/>
      <c r="AF39" s="59"/>
      <c r="AG39" s="59"/>
      <c r="AH39" s="59"/>
      <c r="AI39" s="59"/>
    </row>
    <row r="40" spans="1:35" s="72" customFormat="1" ht="13" x14ac:dyDescent="0.35">
      <c r="A40" s="13">
        <f>L8</f>
        <v>6810</v>
      </c>
      <c r="B40" s="15">
        <v>28</v>
      </c>
      <c r="C40" s="77">
        <f t="shared" si="6"/>
        <v>98.274400000000014</v>
      </c>
      <c r="D40" s="77">
        <f t="shared" si="7"/>
        <v>64.579908484000001</v>
      </c>
      <c r="E40" s="77">
        <f t="shared" si="8"/>
        <v>25.683157920000003</v>
      </c>
      <c r="F40" s="77">
        <f t="shared" si="9"/>
        <v>6.6446206959999996</v>
      </c>
      <c r="G40" s="77">
        <f t="shared" si="5"/>
        <v>3.6063999999999999E-2</v>
      </c>
      <c r="H40" s="77">
        <f t="shared" si="5"/>
        <v>0.3232236</v>
      </c>
      <c r="I40" s="77">
        <f t="shared" si="5"/>
        <v>9.3766400000000021E-3</v>
      </c>
      <c r="J40" s="77">
        <f t="shared" si="5"/>
        <v>4.5080000000000006E-4</v>
      </c>
      <c r="K40" s="77">
        <f t="shared" si="5"/>
        <v>4.5080000000000006E-4</v>
      </c>
      <c r="L40" s="77">
        <f t="shared" si="5"/>
        <v>9.8725200000000009E-3</v>
      </c>
      <c r="M40" s="77">
        <f t="shared" si="5"/>
        <v>2.3351440000000001E-2</v>
      </c>
      <c r="N40" s="77">
        <f t="shared" si="5"/>
        <v>0</v>
      </c>
      <c r="O40" s="77">
        <f t="shared" si="5"/>
        <v>0</v>
      </c>
      <c r="P40" s="77">
        <f t="shared" si="5"/>
        <v>55.953296000000009</v>
      </c>
      <c r="Q40" s="77">
        <f t="shared" si="10"/>
        <v>19.170270000000002</v>
      </c>
      <c r="R40" s="77">
        <f t="shared" si="11"/>
        <v>8.5652000000000015E-4</v>
      </c>
      <c r="S40" s="77">
        <f t="shared" si="11"/>
        <v>2.3441600000000005E-3</v>
      </c>
      <c r="T40" s="77">
        <f t="shared" si="11"/>
        <v>6.8070800000000009E-3</v>
      </c>
      <c r="U40" s="77">
        <f t="shared" si="11"/>
        <v>4.5080000000000002E-2</v>
      </c>
      <c r="AB40" s="59"/>
      <c r="AC40" s="59"/>
      <c r="AD40" s="59"/>
      <c r="AE40" s="59"/>
      <c r="AF40" s="59"/>
      <c r="AG40" s="59"/>
      <c r="AH40" s="59"/>
      <c r="AI40" s="59"/>
    </row>
    <row r="41" spans="1:35" s="72" customFormat="1" ht="13" x14ac:dyDescent="0.35">
      <c r="A41" s="13">
        <f>M8</f>
        <v>8614</v>
      </c>
      <c r="B41" s="15">
        <v>28</v>
      </c>
      <c r="C41" s="77">
        <f t="shared" si="6"/>
        <v>98.274400000000014</v>
      </c>
      <c r="D41" s="77">
        <f t="shared" si="7"/>
        <v>64.579908484000001</v>
      </c>
      <c r="E41" s="77">
        <f t="shared" si="8"/>
        <v>25.683157920000003</v>
      </c>
      <c r="F41" s="77">
        <f t="shared" si="9"/>
        <v>6.6446206959999996</v>
      </c>
      <c r="G41" s="77">
        <f t="shared" si="5"/>
        <v>3.6063999999999999E-2</v>
      </c>
      <c r="H41" s="77">
        <f t="shared" si="5"/>
        <v>0.3232236</v>
      </c>
      <c r="I41" s="77">
        <f t="shared" si="5"/>
        <v>9.3766400000000021E-3</v>
      </c>
      <c r="J41" s="77">
        <f t="shared" si="5"/>
        <v>4.5080000000000006E-4</v>
      </c>
      <c r="K41" s="77">
        <f t="shared" si="5"/>
        <v>4.5080000000000006E-4</v>
      </c>
      <c r="L41" s="77">
        <f t="shared" si="5"/>
        <v>9.8725200000000009E-3</v>
      </c>
      <c r="M41" s="77">
        <f t="shared" si="5"/>
        <v>2.3351440000000001E-2</v>
      </c>
      <c r="N41" s="77">
        <f t="shared" si="5"/>
        <v>0</v>
      </c>
      <c r="O41" s="77">
        <f t="shared" si="5"/>
        <v>0</v>
      </c>
      <c r="P41" s="77">
        <f t="shared" si="5"/>
        <v>55.953296000000009</v>
      </c>
      <c r="Q41" s="77">
        <f t="shared" si="10"/>
        <v>19.170270000000002</v>
      </c>
      <c r="R41" s="77">
        <f t="shared" si="11"/>
        <v>8.5652000000000015E-4</v>
      </c>
      <c r="S41" s="77">
        <f t="shared" si="11"/>
        <v>2.3441600000000005E-3</v>
      </c>
      <c r="T41" s="77">
        <f t="shared" si="11"/>
        <v>6.8070800000000009E-3</v>
      </c>
      <c r="U41" s="77">
        <f t="shared" si="11"/>
        <v>4.5080000000000002E-2</v>
      </c>
      <c r="AB41" s="59"/>
      <c r="AC41" s="59"/>
      <c r="AD41" s="59"/>
      <c r="AE41" s="59"/>
      <c r="AF41" s="59"/>
      <c r="AG41" s="59"/>
      <c r="AH41" s="59"/>
      <c r="AI41" s="59"/>
    </row>
    <row r="42" spans="1:35" s="72" customFormat="1" ht="13" x14ac:dyDescent="0.35">
      <c r="A42" s="13">
        <f>N8</f>
        <v>4289</v>
      </c>
      <c r="B42" s="15">
        <v>71</v>
      </c>
      <c r="C42" s="77">
        <f t="shared" si="6"/>
        <v>249.19580000000002</v>
      </c>
      <c r="D42" s="77">
        <f t="shared" si="7"/>
        <v>163.75619651300002</v>
      </c>
      <c r="E42" s="77">
        <f t="shared" si="8"/>
        <v>65.125150440000013</v>
      </c>
      <c r="F42" s="77">
        <f t="shared" si="9"/>
        <v>16.848859621999999</v>
      </c>
      <c r="G42" s="77">
        <f t="shared" si="5"/>
        <v>9.1448000000000002E-2</v>
      </c>
      <c r="H42" s="77">
        <f t="shared" si="5"/>
        <v>0.81960270000000002</v>
      </c>
      <c r="I42" s="77">
        <f t="shared" si="5"/>
        <v>2.3776480000000006E-2</v>
      </c>
      <c r="J42" s="77">
        <f t="shared" si="5"/>
        <v>1.1431000000000002E-3</v>
      </c>
      <c r="K42" s="77">
        <f t="shared" si="5"/>
        <v>1.1431000000000002E-3</v>
      </c>
      <c r="L42" s="77">
        <f t="shared" si="5"/>
        <v>2.503389E-2</v>
      </c>
      <c r="M42" s="77">
        <f t="shared" si="5"/>
        <v>5.9212580000000001E-2</v>
      </c>
      <c r="N42" s="77">
        <f t="shared" si="5"/>
        <v>0</v>
      </c>
      <c r="O42" s="77">
        <f t="shared" si="5"/>
        <v>0</v>
      </c>
      <c r="P42" s="77">
        <f t="shared" si="5"/>
        <v>141.88157200000001</v>
      </c>
      <c r="Q42" s="77">
        <f t="shared" si="10"/>
        <v>48.610327500000004</v>
      </c>
      <c r="R42" s="77">
        <f t="shared" si="11"/>
        <v>2.1718900000000001E-3</v>
      </c>
      <c r="S42" s="77">
        <f t="shared" si="11"/>
        <v>5.9441200000000015E-3</v>
      </c>
      <c r="T42" s="77">
        <f t="shared" si="11"/>
        <v>1.7260810000000001E-2</v>
      </c>
      <c r="U42" s="77">
        <f t="shared" si="11"/>
        <v>0.11431000000000001</v>
      </c>
      <c r="AB42" s="59"/>
      <c r="AC42" s="59"/>
      <c r="AD42" s="59"/>
      <c r="AE42" s="59"/>
      <c r="AF42" s="59"/>
      <c r="AG42" s="59"/>
      <c r="AH42" s="59"/>
      <c r="AI42" s="59"/>
    </row>
    <row r="43" spans="1:35" s="72" customFormat="1" ht="13" x14ac:dyDescent="0.35">
      <c r="A43" s="13">
        <f>O8</f>
        <v>3901</v>
      </c>
      <c r="B43" s="15">
        <v>71</v>
      </c>
      <c r="C43" s="77">
        <f t="shared" si="6"/>
        <v>249.19580000000002</v>
      </c>
      <c r="D43" s="77">
        <f t="shared" si="7"/>
        <v>163.75619651300002</v>
      </c>
      <c r="E43" s="77">
        <f t="shared" si="8"/>
        <v>65.125150440000013</v>
      </c>
      <c r="F43" s="77">
        <f t="shared" si="9"/>
        <v>16.848859621999999</v>
      </c>
      <c r="G43" s="77">
        <f t="shared" si="5"/>
        <v>9.1448000000000002E-2</v>
      </c>
      <c r="H43" s="77">
        <f t="shared" si="5"/>
        <v>0.81960270000000002</v>
      </c>
      <c r="I43" s="77">
        <f t="shared" si="5"/>
        <v>2.3776480000000006E-2</v>
      </c>
      <c r="J43" s="77">
        <f t="shared" si="5"/>
        <v>1.1431000000000002E-3</v>
      </c>
      <c r="K43" s="77">
        <f t="shared" si="5"/>
        <v>1.1431000000000002E-3</v>
      </c>
      <c r="L43" s="77">
        <f t="shared" si="5"/>
        <v>2.503389E-2</v>
      </c>
      <c r="M43" s="77">
        <f t="shared" si="5"/>
        <v>5.9212580000000001E-2</v>
      </c>
      <c r="N43" s="77">
        <f t="shared" si="5"/>
        <v>0</v>
      </c>
      <c r="O43" s="77">
        <f t="shared" si="5"/>
        <v>0</v>
      </c>
      <c r="P43" s="77">
        <f t="shared" si="5"/>
        <v>141.88157200000001</v>
      </c>
      <c r="Q43" s="77">
        <f t="shared" si="10"/>
        <v>48.610327500000004</v>
      </c>
      <c r="R43" s="77">
        <f t="shared" si="11"/>
        <v>2.1718900000000001E-3</v>
      </c>
      <c r="S43" s="77">
        <f t="shared" si="11"/>
        <v>5.9441200000000015E-3</v>
      </c>
      <c r="T43" s="77">
        <f t="shared" si="11"/>
        <v>1.7260810000000001E-2</v>
      </c>
      <c r="U43" s="77">
        <f t="shared" si="11"/>
        <v>0.11431000000000001</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5569</v>
      </c>
      <c r="C57" s="8">
        <f t="shared" ref="C57:U57" si="13">D8</f>
        <v>6858</v>
      </c>
      <c r="D57" s="8">
        <f t="shared" si="13"/>
        <v>8153</v>
      </c>
      <c r="E57" s="8">
        <f t="shared" si="13"/>
        <v>9748</v>
      </c>
      <c r="F57" s="8">
        <f t="shared" si="13"/>
        <v>1057</v>
      </c>
      <c r="G57" s="8">
        <f t="shared" si="13"/>
        <v>3845</v>
      </c>
      <c r="H57" s="8">
        <f t="shared" si="13"/>
        <v>6042</v>
      </c>
      <c r="I57" s="8">
        <f t="shared" si="13"/>
        <v>2345</v>
      </c>
      <c r="J57" s="8">
        <f t="shared" si="13"/>
        <v>4105</v>
      </c>
      <c r="K57" s="8">
        <f t="shared" si="13"/>
        <v>6810</v>
      </c>
      <c r="L57" s="8">
        <f t="shared" si="13"/>
        <v>8614</v>
      </c>
      <c r="M57" s="8">
        <f t="shared" si="13"/>
        <v>4289</v>
      </c>
      <c r="N57" s="8">
        <f t="shared" si="13"/>
        <v>3901</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"&amp;(VLOOKUP(C14,Table245811[],6,FALSE))</f>
        <v>Medium/Clay I Grass</v>
      </c>
      <c r="C58" s="13" t="str">
        <f>D16&amp;" I "&amp;(VLOOKUP(D14,Table245811[],6,FALSE))</f>
        <v>Medium/Clay I Grass</v>
      </c>
      <c r="D58" s="13" t="str">
        <f>E16&amp;" I "&amp;(VLOOKUP(E14,Table245811[],6,FALSE))</f>
        <v>Medium/Clay I Grass</v>
      </c>
      <c r="E58" s="13" t="str">
        <f>F16&amp;" I "&amp;(VLOOKUP(F14,Table245811[],6,FALSE))</f>
        <v>Medium/Clay I Grass</v>
      </c>
      <c r="F58" s="13" t="str">
        <f>G16&amp;" I "&amp;(VLOOKUP(G14,Table245811[],6,FALSE))</f>
        <v>Medium/Clay I Grass</v>
      </c>
      <c r="G58" s="13" t="str">
        <f>H16&amp;" I "&amp;(VLOOKUP(H14,Table245811[],6,FALSE))</f>
        <v>Medium/Clay I Grass</v>
      </c>
      <c r="H58" s="13" t="str">
        <f>I16&amp;" I "&amp;(VLOOKUP(I14,Table245811[],6,FALSE))</f>
        <v>Medium/Clay I Grass</v>
      </c>
      <c r="I58" s="13" t="str">
        <f>J16&amp;" I "&amp;(VLOOKUP(J14,Table245811[],6,FALSE))</f>
        <v>Medium/Clay I Grass</v>
      </c>
      <c r="J58" s="13" t="str">
        <f>K16&amp;" I "&amp;(VLOOKUP(K14,Table245811[],6,FALSE))</f>
        <v>Medium/Clay I Grass</v>
      </c>
      <c r="K58" s="13" t="str">
        <f>L16&amp;" I "&amp;(VLOOKUP(L14,Table245811[],6,FALSE))</f>
        <v>Medium/Clay I Grass</v>
      </c>
      <c r="L58" s="13" t="str">
        <f>M16&amp;" I "&amp;(VLOOKUP(M14,Table245811[],6,FALSE))</f>
        <v>Medium/Clay I Grass</v>
      </c>
      <c r="M58" s="13" t="str">
        <f>N16&amp;" I "&amp;(VLOOKUP(N14,Table245811[],6,FALSE))</f>
        <v>Medium/Clay I Grass</v>
      </c>
      <c r="N58" s="13" t="str">
        <f>O16&amp;" I "&amp;(VLOOKUP(O14,Table245811[],6,FALSE))</f>
        <v>Medium/Clay I Grass</v>
      </c>
      <c r="O58" s="13" t="str">
        <f>P16&amp;" I "&amp;(VLOOKUP(P14,Table245811[],6,FALSE))</f>
        <v>Medium/Clay I Grass</v>
      </c>
      <c r="P58" s="13" t="str">
        <f>Q16&amp;" I "&amp;(VLOOKUP(Q14,Table245811[],6,FALSE))</f>
        <v>Medium/Clay I Grass</v>
      </c>
      <c r="Q58" s="13" t="str">
        <f>R16&amp;" I "&amp;(VLOOKUP(R14,Table245811[],6,FALSE))</f>
        <v>Medium/Clay I Grass</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ht="13" x14ac:dyDescent="0.3">
      <c r="A59" s="111" t="s">
        <v>132</v>
      </c>
      <c r="B59" s="76">
        <f>VLOOKUP(C$14,Table245811[],5,FALSE)</f>
        <v>6.2</v>
      </c>
      <c r="C59" s="76">
        <f>VLOOKUP(D$14,Table245811[],5,FALSE)</f>
        <v>6.2</v>
      </c>
      <c r="D59" s="76">
        <f>VLOOKUP(E$14,Table245811[],5,FALSE)</f>
        <v>6.2</v>
      </c>
      <c r="E59" s="76">
        <f>VLOOKUP(F$14,Table245811[],5,FALSE)</f>
        <v>6.2</v>
      </c>
      <c r="F59" s="76">
        <f>VLOOKUP(G$14,Table245811[],5,FALSE)</f>
        <v>6.2</v>
      </c>
      <c r="G59" s="76">
        <f>VLOOKUP(H$14,Table245811[],5,FALSE)</f>
        <v>6.2</v>
      </c>
      <c r="H59" s="76">
        <f>VLOOKUP(I$14,Table245811[],5,FALSE)</f>
        <v>6.2</v>
      </c>
      <c r="I59" s="76">
        <f>VLOOKUP(J$14,Table245811[],5,FALSE)</f>
        <v>6.2</v>
      </c>
      <c r="J59" s="76">
        <f>VLOOKUP(K$14,Table245811[],5,FALSE)</f>
        <v>6.2</v>
      </c>
      <c r="K59" s="76">
        <f>VLOOKUP(L$14,Table245811[],5,FALSE)</f>
        <v>6.2</v>
      </c>
      <c r="L59" s="76">
        <f>VLOOKUP(M$14,Table245811[],5,FALSE)</f>
        <v>6.2</v>
      </c>
      <c r="M59" s="76">
        <f>VLOOKUP(N$14,Table245811[],5,FALSE)</f>
        <v>6.2</v>
      </c>
      <c r="N59" s="76">
        <f>VLOOKUP(O$14,Table245811[],5,FALSE)</f>
        <v>6.2</v>
      </c>
      <c r="O59" s="76">
        <f>VLOOKUP(P$14,Table245811[],5,FALSE)</f>
        <v>6.2</v>
      </c>
      <c r="P59" s="76">
        <f>VLOOKUP(Q$14,Table245811[],5,FALSE)</f>
        <v>6.2</v>
      </c>
      <c r="Q59" s="76">
        <f>VLOOKUP(R$14,Table245811[],5,FALSE)</f>
        <v>6.2</v>
      </c>
      <c r="R59" s="76" t="e">
        <f>VLOOKUP(S$14,Table245811[],5,FALSE)</f>
        <v>#N/A</v>
      </c>
      <c r="S59" s="76" t="e">
        <f>VLOOKUP(T$14,Table245811[],5,FALSE)</f>
        <v>#N/A</v>
      </c>
      <c r="T59" s="76" t="e">
        <f>VLOOKUP(U$14,Table245811[],5,FALSE)</f>
        <v>#N/A</v>
      </c>
      <c r="U59" s="76" t="e">
        <f>VLOOKUP(V$14,Table245811[],5,FALSE)</f>
        <v>#N/A</v>
      </c>
    </row>
    <row r="60" spans="1:35" s="19" customFormat="1" ht="13" x14ac:dyDescent="0.3">
      <c r="A60" s="111" t="s">
        <v>4</v>
      </c>
      <c r="B60" s="76">
        <f>C10</f>
        <v>5.7</v>
      </c>
      <c r="C60" s="76">
        <f t="shared" ref="C60:U60" si="14">D10</f>
        <v>6</v>
      </c>
      <c r="D60" s="76">
        <f t="shared" si="14"/>
        <v>5.7</v>
      </c>
      <c r="E60" s="76">
        <f t="shared" si="14"/>
        <v>5.6</v>
      </c>
      <c r="F60" s="76">
        <f t="shared" si="14"/>
        <v>5.7</v>
      </c>
      <c r="G60" s="76">
        <f t="shared" si="14"/>
        <v>5.7</v>
      </c>
      <c r="H60" s="76">
        <f t="shared" si="14"/>
        <v>5.9</v>
      </c>
      <c r="I60" s="76">
        <f t="shared" si="14"/>
        <v>5.8</v>
      </c>
      <c r="J60" s="76">
        <f t="shared" si="14"/>
        <v>6.2</v>
      </c>
      <c r="K60" s="76">
        <f t="shared" si="14"/>
        <v>6.2</v>
      </c>
      <c r="L60" s="76">
        <f t="shared" si="14"/>
        <v>7</v>
      </c>
      <c r="M60" s="76">
        <f t="shared" si="14"/>
        <v>5.2</v>
      </c>
      <c r="N60" s="76">
        <f t="shared" si="14"/>
        <v>5</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f t="shared" si="15"/>
        <v>6</v>
      </c>
      <c r="R61" s="76" t="e">
        <f t="shared" si="15"/>
        <v>#N/A</v>
      </c>
      <c r="S61" s="76" t="e">
        <f t="shared" si="15"/>
        <v>#N/A</v>
      </c>
      <c r="T61" s="76" t="e">
        <f t="shared" si="15"/>
        <v>#N/A</v>
      </c>
      <c r="U61" s="76" t="e">
        <f t="shared" si="15"/>
        <v>#N/A</v>
      </c>
    </row>
    <row r="62" spans="1:35" s="19" customFormat="1" ht="13" x14ac:dyDescent="0.3">
      <c r="A62" s="111" t="s">
        <v>134</v>
      </c>
      <c r="B62" s="77">
        <f>B31</f>
        <v>28</v>
      </c>
      <c r="C62" s="77">
        <f>B32</f>
        <v>28</v>
      </c>
      <c r="D62" s="77">
        <f>B33</f>
        <v>28</v>
      </c>
      <c r="E62" s="77">
        <f>B34</f>
        <v>71</v>
      </c>
      <c r="F62" s="77">
        <f>B35</f>
        <v>28</v>
      </c>
      <c r="G62" s="77">
        <f>B36</f>
        <v>28</v>
      </c>
      <c r="H62" s="77">
        <f>B37</f>
        <v>28</v>
      </c>
      <c r="I62" s="77">
        <f>B38</f>
        <v>28</v>
      </c>
      <c r="J62" s="77">
        <f>B39</f>
        <v>28</v>
      </c>
      <c r="K62" s="77">
        <f>B40</f>
        <v>28</v>
      </c>
      <c r="L62" s="77">
        <f>B41</f>
        <v>28</v>
      </c>
      <c r="M62" s="77">
        <f>B42</f>
        <v>71</v>
      </c>
      <c r="N62" s="77">
        <f>B43</f>
        <v>71</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3</v>
      </c>
      <c r="C64" s="77">
        <f t="shared" ref="C64:U64" si="17">(C59-C60)*C61</f>
        <v>1.2000000000000011</v>
      </c>
      <c r="D64" s="77">
        <f t="shared" si="17"/>
        <v>3</v>
      </c>
      <c r="E64" s="77">
        <f t="shared" si="17"/>
        <v>3.6000000000000032</v>
      </c>
      <c r="F64" s="77">
        <f t="shared" si="17"/>
        <v>3</v>
      </c>
      <c r="G64" s="77">
        <f t="shared" si="17"/>
        <v>3</v>
      </c>
      <c r="H64" s="77">
        <f t="shared" si="17"/>
        <v>1.7999999999999989</v>
      </c>
      <c r="I64" s="77">
        <f t="shared" si="17"/>
        <v>2.4000000000000021</v>
      </c>
      <c r="J64" s="77">
        <f t="shared" si="17"/>
        <v>0</v>
      </c>
      <c r="K64" s="77">
        <f t="shared" si="17"/>
        <v>0</v>
      </c>
      <c r="L64" s="77">
        <f t="shared" si="17"/>
        <v>-4.7999999999999989</v>
      </c>
      <c r="M64" s="77">
        <f t="shared" si="17"/>
        <v>6</v>
      </c>
      <c r="N64" s="77">
        <f t="shared" si="17"/>
        <v>7.2000000000000011</v>
      </c>
      <c r="O64" s="77">
        <f t="shared" si="17"/>
        <v>37.200000000000003</v>
      </c>
      <c r="P64" s="77">
        <f t="shared" si="17"/>
        <v>37.200000000000003</v>
      </c>
      <c r="Q64" s="77">
        <f t="shared" si="17"/>
        <v>37.200000000000003</v>
      </c>
      <c r="R64" s="77" t="e">
        <f t="shared" si="17"/>
        <v>#N/A</v>
      </c>
      <c r="S64" s="77" t="e">
        <f t="shared" si="17"/>
        <v>#N/A</v>
      </c>
      <c r="T64" s="77" t="e">
        <f t="shared" si="17"/>
        <v>#N/A</v>
      </c>
      <c r="U64" s="77" t="e">
        <f t="shared" si="17"/>
        <v>#N/A</v>
      </c>
    </row>
    <row r="65" spans="1:21" s="19" customFormat="1" ht="52" x14ac:dyDescent="0.3">
      <c r="A65" s="112" t="s">
        <v>157</v>
      </c>
      <c r="B65" s="77">
        <f>B63-B64</f>
        <v>-3</v>
      </c>
      <c r="C65" s="77">
        <f t="shared" ref="C65:U65" si="18">C63-C64</f>
        <v>-1.2000000000000011</v>
      </c>
      <c r="D65" s="77">
        <f t="shared" si="18"/>
        <v>-3</v>
      </c>
      <c r="E65" s="77">
        <f t="shared" si="18"/>
        <v>-3.6000000000000032</v>
      </c>
      <c r="F65" s="77">
        <f t="shared" si="18"/>
        <v>-3</v>
      </c>
      <c r="G65" s="77">
        <f t="shared" si="18"/>
        <v>-3</v>
      </c>
      <c r="H65" s="77">
        <f t="shared" si="18"/>
        <v>-1.7999999999999989</v>
      </c>
      <c r="I65" s="77">
        <f t="shared" si="18"/>
        <v>-2.4000000000000021</v>
      </c>
      <c r="J65" s="77">
        <f t="shared" si="18"/>
        <v>0</v>
      </c>
      <c r="K65" s="77">
        <f t="shared" si="18"/>
        <v>0</v>
      </c>
      <c r="L65" s="77">
        <f t="shared" si="18"/>
        <v>4.7999999999999989</v>
      </c>
      <c r="M65" s="77">
        <f t="shared" si="18"/>
        <v>-6</v>
      </c>
      <c r="N65" s="77">
        <f t="shared" si="18"/>
        <v>-7.2000000000000011</v>
      </c>
      <c r="O65" s="77">
        <f t="shared" si="18"/>
        <v>-37.200000000000003</v>
      </c>
      <c r="P65" s="77">
        <f t="shared" si="18"/>
        <v>-37.200000000000003</v>
      </c>
      <c r="Q65" s="77">
        <f t="shared" si="18"/>
        <v>-37.200000000000003</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OVER</v>
      </c>
      <c r="K66" s="78" t="str">
        <f t="shared" si="19"/>
        <v>OVER</v>
      </c>
      <c r="L66" s="78" t="str">
        <f t="shared" si="19"/>
        <v>OVER</v>
      </c>
      <c r="M66" s="78" t="str">
        <f t="shared" si="19"/>
        <v>UNDER</v>
      </c>
      <c r="N66" s="78" t="str">
        <f t="shared" si="19"/>
        <v>UNDER</v>
      </c>
      <c r="O66" s="78" t="str">
        <f t="shared" si="19"/>
        <v>UNDER</v>
      </c>
      <c r="P66" s="78" t="str">
        <f t="shared" si="19"/>
        <v>UNDER</v>
      </c>
      <c r="Q66" s="78" t="str">
        <f t="shared" si="19"/>
        <v>UNDER</v>
      </c>
      <c r="R66" s="78" t="e">
        <f t="shared" si="19"/>
        <v>#N/A</v>
      </c>
      <c r="S66" s="78" t="e">
        <f t="shared" si="19"/>
        <v>#N/A</v>
      </c>
      <c r="T66" s="78" t="e">
        <f t="shared" si="19"/>
        <v>#N/A</v>
      </c>
      <c r="U66" s="78"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335" priority="37" operator="equal">
      <formula>"DECREASE"</formula>
    </cfRule>
    <cfRule type="cellIs" dxfId="334" priority="38" operator="equal">
      <formula>"INCREASE"</formula>
    </cfRule>
  </conditionalFormatting>
  <conditionalFormatting sqref="B62:U66 B31:B50">
    <cfRule type="cellIs" dxfId="333" priority="36" operator="greaterThan">
      <formula>$B$51</formula>
    </cfRule>
  </conditionalFormatting>
  <conditionalFormatting sqref="C31:C50">
    <cfRule type="cellIs" dxfId="332" priority="35" operator="greaterThan">
      <formula>$C$51</formula>
    </cfRule>
  </conditionalFormatting>
  <conditionalFormatting sqref="C18:V18">
    <cfRule type="cellIs" dxfId="331" priority="34" operator="equal">
      <formula>0</formula>
    </cfRule>
  </conditionalFormatting>
  <conditionalFormatting sqref="C17:V17">
    <cfRule type="cellIs" dxfId="330" priority="33" operator="equal">
      <formula>0</formula>
    </cfRule>
  </conditionalFormatting>
  <conditionalFormatting sqref="C19:V19">
    <cfRule type="cellIs" dxfId="329" priority="32" operator="equal">
      <formula>0</formula>
    </cfRule>
  </conditionalFormatting>
  <conditionalFormatting sqref="G31:G50">
    <cfRule type="cellIs" dxfId="328" priority="31" operator="greaterThan">
      <formula>$G$51</formula>
    </cfRule>
  </conditionalFormatting>
  <conditionalFormatting sqref="H31:H50">
    <cfRule type="cellIs" dxfId="327" priority="30" operator="greaterThan">
      <formula>$H$51</formula>
    </cfRule>
  </conditionalFormatting>
  <conditionalFormatting sqref="I31:I50">
    <cfRule type="cellIs" dxfId="326" priority="29" operator="greaterThan">
      <formula>$I$51</formula>
    </cfRule>
  </conditionalFormatting>
  <conditionalFormatting sqref="K31:K50">
    <cfRule type="cellIs" dxfId="325" priority="28" operator="greaterThan">
      <formula>$K$51</formula>
    </cfRule>
  </conditionalFormatting>
  <conditionalFormatting sqref="L31:L50">
    <cfRule type="cellIs" dxfId="324" priority="27" operator="greaterThan">
      <formula>$L$51</formula>
    </cfRule>
  </conditionalFormatting>
  <conditionalFormatting sqref="M31:M50">
    <cfRule type="cellIs" dxfId="323" priority="26" operator="greaterThan">
      <formula>$M$51</formula>
    </cfRule>
  </conditionalFormatting>
  <conditionalFormatting sqref="P31:P50">
    <cfRule type="cellIs" dxfId="322" priority="25" operator="greaterThan">
      <formula>$P$51</formula>
    </cfRule>
  </conditionalFormatting>
  <conditionalFormatting sqref="R31:R50">
    <cfRule type="cellIs" dxfId="321" priority="24" operator="greaterThan">
      <formula>$R$51</formula>
    </cfRule>
  </conditionalFormatting>
  <conditionalFormatting sqref="S31:S50">
    <cfRule type="cellIs" dxfId="320" priority="23" operator="greaterThan">
      <formula>$S$51</formula>
    </cfRule>
  </conditionalFormatting>
  <conditionalFormatting sqref="T31:T50">
    <cfRule type="cellIs" dxfId="319" priority="22" operator="greaterThan">
      <formula>$T$51</formula>
    </cfRule>
  </conditionalFormatting>
  <conditionalFormatting sqref="U31:U50">
    <cfRule type="cellIs" dxfId="318" priority="21" operator="greaterThan">
      <formula>$U$51</formula>
    </cfRule>
  </conditionalFormatting>
  <conditionalFormatting sqref="C22:V22">
    <cfRule type="cellIs" dxfId="317" priority="20" operator="equal">
      <formula>0</formula>
    </cfRule>
  </conditionalFormatting>
  <conditionalFormatting sqref="C24:V24">
    <cfRule type="cellIs" dxfId="316" priority="18" operator="equal">
      <formula>"DECREASE"</formula>
    </cfRule>
    <cfRule type="cellIs" dxfId="315" priority="19" operator="equal">
      <formula>"INCREASE"</formula>
    </cfRule>
  </conditionalFormatting>
  <conditionalFormatting sqref="C23:V23">
    <cfRule type="cellIs" dxfId="314" priority="17" operator="equal">
      <formula>0</formula>
    </cfRule>
  </conditionalFormatting>
  <conditionalFormatting sqref="C21:V21">
    <cfRule type="cellIs" dxfId="313" priority="13" operator="equal">
      <formula>0</formula>
    </cfRule>
  </conditionalFormatting>
  <conditionalFormatting sqref="B66:U66">
    <cfRule type="cellIs" dxfId="312" priority="11" operator="equal">
      <formula>"UNDER"</formula>
    </cfRule>
    <cfRule type="cellIs" dxfId="311" priority="12" operator="equal">
      <formula>"OVER"</formula>
    </cfRule>
  </conditionalFormatting>
  <conditionalFormatting sqref="J31:J50">
    <cfRule type="cellIs" dxfId="310" priority="8" operator="greaterThan">
      <formula>$J$51</formula>
    </cfRule>
  </conditionalFormatting>
  <conditionalFormatting sqref="L3">
    <cfRule type="cellIs" dxfId="309" priority="4" operator="lessThan">
      <formula>30</formula>
    </cfRule>
    <cfRule type="cellIs" dxfId="308" priority="5" operator="greaterThanOrEqual">
      <formula>30</formula>
    </cfRule>
  </conditionalFormatting>
  <conditionalFormatting sqref="I1">
    <cfRule type="cellIs" dxfId="307" priority="3" operator="between">
      <formula>0.1</formula>
      <formula>5</formula>
    </cfRule>
  </conditionalFormatting>
  <conditionalFormatting sqref="I2">
    <cfRule type="cellIs" dxfId="306" priority="2" operator="greaterThan">
      <formula>5000.1</formula>
    </cfRule>
  </conditionalFormatting>
  <conditionalFormatting sqref="I3">
    <cfRule type="cellIs" dxfId="305"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S41" sqref="S4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Waste 1'!C1:D1</f>
        <v>PAN-021790</v>
      </c>
      <c r="D1" s="141"/>
      <c r="E1" s="93" t="s">
        <v>45</v>
      </c>
      <c r="F1" s="39">
        <f>'Field data and Waste 1'!F1</f>
        <v>31.8</v>
      </c>
      <c r="G1" s="120" t="s">
        <v>43</v>
      </c>
      <c r="H1" s="121"/>
      <c r="I1" s="118">
        <v>6.55</v>
      </c>
      <c r="J1" s="119" t="s">
        <v>153</v>
      </c>
      <c r="K1" s="119"/>
      <c r="L1" s="97">
        <v>593</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EPR/GP3792SK</v>
      </c>
      <c r="D2" s="143"/>
      <c r="E2" s="93" t="s">
        <v>109</v>
      </c>
      <c r="F2" s="96" t="s">
        <v>166</v>
      </c>
      <c r="G2" s="138" t="s">
        <v>110</v>
      </c>
      <c r="H2" s="139"/>
      <c r="I2" s="118">
        <v>1704</v>
      </c>
      <c r="J2" s="119" t="s">
        <v>158</v>
      </c>
      <c r="K2" s="119"/>
      <c r="L2" s="97">
        <v>0.27</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BYPRODUCT RECOVERY LIMITED</v>
      </c>
      <c r="D3" s="143"/>
      <c r="E3" s="93" t="s">
        <v>108</v>
      </c>
      <c r="F3" s="31" t="s">
        <v>78</v>
      </c>
      <c r="G3" s="119" t="s">
        <v>159</v>
      </c>
      <c r="H3" s="119"/>
      <c r="I3" s="118">
        <v>4900</v>
      </c>
      <c r="J3" s="120" t="s">
        <v>154</v>
      </c>
      <c r="K3" s="121"/>
      <c r="L3" s="97">
        <f>(L1/(L2*10000))*100</f>
        <v>21.962962962962962</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Bwlchmawr Farm 3, Brynteg, Llanybydder, Carmarthenshire, SA40 9XA</v>
      </c>
      <c r="D4" s="141"/>
      <c r="E4" s="94" t="s">
        <v>1</v>
      </c>
      <c r="F4" s="96" t="s">
        <v>170</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Waste 1'!C8</f>
        <v>5569</v>
      </c>
      <c r="D8" s="60">
        <f>'Field data and Waste 1'!D8</f>
        <v>6858</v>
      </c>
      <c r="E8" s="60">
        <f>'Field data and Waste 1'!E8</f>
        <v>8153</v>
      </c>
      <c r="F8" s="60">
        <f>'Field data and Waste 1'!F8</f>
        <v>9748</v>
      </c>
      <c r="G8" s="60">
        <f>'Field data and Waste 1'!G8</f>
        <v>1057</v>
      </c>
      <c r="H8" s="60">
        <f>'Field data and Waste 1'!H8</f>
        <v>3845</v>
      </c>
      <c r="I8" s="60">
        <f>'Field data and Waste 1'!I8</f>
        <v>6042</v>
      </c>
      <c r="J8" s="60">
        <f>'Field data and Waste 1'!J8</f>
        <v>2345</v>
      </c>
      <c r="K8" s="60">
        <f>'Field data and Waste 1'!K8</f>
        <v>4105</v>
      </c>
      <c r="L8" s="60">
        <f>'Field data and Waste 1'!L8</f>
        <v>6810</v>
      </c>
      <c r="M8" s="60">
        <f>'Field data and Waste 1'!M8</f>
        <v>8614</v>
      </c>
      <c r="N8" s="60">
        <f>'Field data and Waste 1'!N8</f>
        <v>4289</v>
      </c>
      <c r="O8" s="60">
        <f>'Field data and Waste 1'!O8</f>
        <v>3901</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Waste 1'!C9</f>
        <v xml:space="preserve">moderate </v>
      </c>
      <c r="D9" s="60" t="str">
        <f>'Field data and Waste 1'!D9</f>
        <v xml:space="preserve">moderate </v>
      </c>
      <c r="E9" s="60" t="str">
        <f>'Field data and Waste 1'!E9</f>
        <v xml:space="preserve">moderate </v>
      </c>
      <c r="F9" s="60" t="str">
        <f>'Field data and Waste 1'!F9</f>
        <v xml:space="preserve">moderate </v>
      </c>
      <c r="G9" s="60" t="str">
        <f>'Field data and Waste 1'!G9</f>
        <v xml:space="preserve">moderate </v>
      </c>
      <c r="H9" s="60" t="str">
        <f>'Field data and Waste 1'!H9</f>
        <v xml:space="preserve">moderate </v>
      </c>
      <c r="I9" s="60" t="str">
        <f>'Field data and Waste 1'!I9</f>
        <v xml:space="preserve">moderate </v>
      </c>
      <c r="J9" s="60" t="str">
        <f>'Field data and Waste 1'!J9</f>
        <v xml:space="preserve">moderate </v>
      </c>
      <c r="K9" s="60" t="str">
        <f>'Field data and Waste 1'!K9</f>
        <v xml:space="preserve">moderate </v>
      </c>
      <c r="L9" s="60" t="str">
        <f>'Field data and Waste 1'!L9</f>
        <v xml:space="preserve">moderate </v>
      </c>
      <c r="M9" s="60" t="str">
        <f>'Field data and Waste 1'!M9</f>
        <v xml:space="preserve">moderate </v>
      </c>
      <c r="N9" s="60" t="str">
        <f>'Field data and Waste 1'!N9</f>
        <v xml:space="preserve">moderate </v>
      </c>
      <c r="O9" s="60" t="str">
        <f>'Field data and Waste 1'!O9</f>
        <v xml:space="preserve">moderate </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5.7</v>
      </c>
      <c r="D10" s="60">
        <f>'Field data and Waste 1'!D10</f>
        <v>6</v>
      </c>
      <c r="E10" s="60">
        <f>'Field data and Waste 1'!E10</f>
        <v>5.7</v>
      </c>
      <c r="F10" s="60">
        <f>'Field data and Waste 1'!F10</f>
        <v>5.6</v>
      </c>
      <c r="G10" s="60">
        <f>'Field data and Waste 1'!G10</f>
        <v>5.7</v>
      </c>
      <c r="H10" s="60">
        <f>'Field data and Waste 1'!H10</f>
        <v>5.7</v>
      </c>
      <c r="I10" s="60">
        <f>'Field data and Waste 1'!I10</f>
        <v>5.9</v>
      </c>
      <c r="J10" s="60">
        <f>'Field data and Waste 1'!J10</f>
        <v>5.8</v>
      </c>
      <c r="K10" s="60">
        <f>'Field data and Waste 1'!K10</f>
        <v>6.2</v>
      </c>
      <c r="L10" s="60">
        <f>'Field data and Waste 1'!L10</f>
        <v>6.2</v>
      </c>
      <c r="M10" s="60">
        <f>'Field data and Waste 1'!M10</f>
        <v>7</v>
      </c>
      <c r="N10" s="60">
        <f>'Field data and Waste 1'!N10</f>
        <v>5.2</v>
      </c>
      <c r="O10" s="60">
        <f>'Field data and Waste 1'!O10</f>
        <v>5</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2</v>
      </c>
      <c r="D11" s="60">
        <f>'Field data and Waste 1'!D11</f>
        <v>2</v>
      </c>
      <c r="E11" s="60">
        <f>'Field data and Waste 1'!E11</f>
        <v>2</v>
      </c>
      <c r="F11" s="60">
        <f>'Field data and Waste 1'!F11</f>
        <v>1</v>
      </c>
      <c r="G11" s="60">
        <f>'Field data and Waste 1'!G11</f>
        <v>2</v>
      </c>
      <c r="H11" s="60">
        <f>'Field data and Waste 1'!H11</f>
        <v>3</v>
      </c>
      <c r="I11" s="60">
        <f>'Field data and Waste 1'!I11</f>
        <v>2</v>
      </c>
      <c r="J11" s="60">
        <f>'Field data and Waste 1'!J11</f>
        <v>3</v>
      </c>
      <c r="K11" s="60">
        <f>'Field data and Waste 1'!K11</f>
        <v>2</v>
      </c>
      <c r="L11" s="60">
        <f>'Field data and Waste 1'!L11</f>
        <v>2</v>
      </c>
      <c r="M11" s="60">
        <f>'Field data and Waste 1'!M11</f>
        <v>3</v>
      </c>
      <c r="N11" s="60">
        <f>'Field data and Waste 1'!N11</f>
        <v>1</v>
      </c>
      <c r="O11" s="60">
        <f>'Field data and Waste 1'!O11</f>
        <v>1</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1</v>
      </c>
      <c r="D12" s="60">
        <f>'Field data and Waste 1'!D12</f>
        <v>0</v>
      </c>
      <c r="E12" s="60">
        <f>'Field data and Waste 1'!E12</f>
        <v>0</v>
      </c>
      <c r="F12" s="60">
        <f>'Field data and Waste 1'!F12</f>
        <v>2</v>
      </c>
      <c r="G12" s="60">
        <f>'Field data and Waste 1'!G12</f>
        <v>1</v>
      </c>
      <c r="H12" s="60">
        <f>'Field data and Waste 1'!H12</f>
        <v>1</v>
      </c>
      <c r="I12" s="60">
        <f>'Field data and Waste 1'!I12</f>
        <v>1</v>
      </c>
      <c r="J12" s="60">
        <f>'Field data and Waste 1'!J12</f>
        <v>1</v>
      </c>
      <c r="K12" s="60">
        <f>'Field data and Waste 1'!K12</f>
        <v>1</v>
      </c>
      <c r="L12" s="60">
        <f>'Field data and Waste 1'!L12</f>
        <v>0</v>
      </c>
      <c r="M12" s="60">
        <f>'Field data and Waste 1'!M12</f>
        <v>0</v>
      </c>
      <c r="N12" s="60">
        <f>'Field data and Waste 1'!N12</f>
        <v>1</v>
      </c>
      <c r="O12" s="60">
        <f>'Field data and Waste 1'!O12</f>
        <v>1</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2</v>
      </c>
      <c r="D13" s="60">
        <f>'Field data and Waste 1'!D13</f>
        <v>3</v>
      </c>
      <c r="E13" s="60">
        <f>'Field data and Waste 1'!E13</f>
        <v>2</v>
      </c>
      <c r="F13" s="60">
        <f>'Field data and Waste 1'!F13</f>
        <v>2</v>
      </c>
      <c r="G13" s="60">
        <f>'Field data and Waste 1'!G13</f>
        <v>2</v>
      </c>
      <c r="H13" s="60">
        <f>'Field data and Waste 1'!H13</f>
        <v>2</v>
      </c>
      <c r="I13" s="60">
        <f>'Field data and Waste 1'!I13</f>
        <v>2</v>
      </c>
      <c r="J13" s="60">
        <f>'Field data and Waste 1'!J13</f>
        <v>2</v>
      </c>
      <c r="K13" s="60">
        <f>'Field data and Waste 1'!K13</f>
        <v>3</v>
      </c>
      <c r="L13" s="60">
        <f>'Field data and Waste 1'!L13</f>
        <v>2</v>
      </c>
      <c r="M13" s="60">
        <f>'Field data and Waste 1'!M13</f>
        <v>3</v>
      </c>
      <c r="N13" s="60">
        <f>'Field data and Waste 1'!N13</f>
        <v>3</v>
      </c>
      <c r="O13" s="60">
        <f>'Field data and Waste 1'!O13</f>
        <v>3</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t="str">
        <f>'Field data and Waste 1'!Q14</f>
        <v xml:space="preserve">Grass Silage (25% DM) </v>
      </c>
      <c r="R14" s="102" t="str">
        <f>'Field data and Waste 1'!R14</f>
        <v xml:space="preserve">Grass Silage (25% DM) </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38</v>
      </c>
      <c r="N15" s="60">
        <f>'Field data and Waste 1'!N15</f>
        <v>38</v>
      </c>
      <c r="O15" s="60">
        <f>'Field data and Waste 1'!O15</f>
        <v>38</v>
      </c>
      <c r="P15" s="60">
        <f>'Field data and Waste 1'!P15</f>
        <v>38</v>
      </c>
      <c r="Q15" s="60">
        <f>'Field data and Waste 1'!Q15</f>
        <v>38</v>
      </c>
      <c r="R15" s="60">
        <f>'Field data and Waste 1'!R15</f>
        <v>38</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t="str">
        <f>'Field data and Waste 1'!Q16</f>
        <v>Medium/Clay</v>
      </c>
      <c r="R16" s="103" t="str">
        <f>'Field data and Waste 1'!R16</f>
        <v>Medium/Clay</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64.599999999999994</v>
      </c>
      <c r="R17" s="28">
        <f t="shared" si="0"/>
        <v>64.599999999999994</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65.270589999999999</v>
      </c>
      <c r="D18" s="16">
        <f>$D32</f>
        <v>65.270589999999999</v>
      </c>
      <c r="E18" s="16">
        <f>$D33</f>
        <v>65.270589999999999</v>
      </c>
      <c r="F18" s="16">
        <f>$D34</f>
        <v>171.56840800000001</v>
      </c>
      <c r="G18" s="16">
        <f>$D35</f>
        <v>65.270589999999999</v>
      </c>
      <c r="H18" s="16">
        <f>$D36</f>
        <v>65.270589999999999</v>
      </c>
      <c r="I18" s="16">
        <f>$D37</f>
        <v>65.270589999999999</v>
      </c>
      <c r="J18" s="16">
        <f>$D38</f>
        <v>65.270589999999999</v>
      </c>
      <c r="K18" s="16">
        <f>$D39</f>
        <v>65.270589999999999</v>
      </c>
      <c r="L18" s="16">
        <f>$D40</f>
        <v>65.270589999999999</v>
      </c>
      <c r="M18" s="16">
        <f>$D41</f>
        <v>65.270589999999999</v>
      </c>
      <c r="N18" s="16">
        <f>$D42</f>
        <v>171.56840800000001</v>
      </c>
      <c r="O18" s="16">
        <f>$D43</f>
        <v>171.56840800000001</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0.67059000000000424</v>
      </c>
      <c r="D19" s="16">
        <f t="shared" ref="D19:V19" si="1">D18-D17</f>
        <v>0.67059000000000424</v>
      </c>
      <c r="E19" s="16">
        <f t="shared" si="1"/>
        <v>0.67059000000000424</v>
      </c>
      <c r="F19" s="16">
        <f t="shared" si="1"/>
        <v>106.96840800000001</v>
      </c>
      <c r="G19" s="16">
        <f t="shared" si="1"/>
        <v>0.67059000000000424</v>
      </c>
      <c r="H19" s="16">
        <f t="shared" si="1"/>
        <v>0.67059000000000424</v>
      </c>
      <c r="I19" s="16">
        <f t="shared" si="1"/>
        <v>0.67059000000000424</v>
      </c>
      <c r="J19" s="16">
        <f t="shared" si="1"/>
        <v>0.67059000000000424</v>
      </c>
      <c r="K19" s="16">
        <f t="shared" si="1"/>
        <v>0.67059000000000424</v>
      </c>
      <c r="L19" s="16">
        <f t="shared" si="1"/>
        <v>0.67059000000000424</v>
      </c>
      <c r="M19" s="16">
        <f t="shared" si="1"/>
        <v>0.67059000000000424</v>
      </c>
      <c r="N19" s="16">
        <f t="shared" si="1"/>
        <v>106.96840800000001</v>
      </c>
      <c r="O19" s="16">
        <f t="shared" si="1"/>
        <v>106.96840800000001</v>
      </c>
      <c r="P19" s="16">
        <f t="shared" si="1"/>
        <v>-64.599999999999994</v>
      </c>
      <c r="Q19" s="16">
        <f t="shared" si="1"/>
        <v>-64.599999999999994</v>
      </c>
      <c r="R19" s="16">
        <f t="shared" si="1"/>
        <v>-64.599999999999994</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INCREASE</v>
      </c>
      <c r="D20" s="26" t="str">
        <f>IF($B32="","",IF(D$19&gt;=0,"INCREASE","DECREASE"))</f>
        <v>INCREASE</v>
      </c>
      <c r="E20" s="26" t="str">
        <f>IF($B33="","",IF(E$19&gt;=0,"INCREASE","DECREASE"))</f>
        <v>INCREASE</v>
      </c>
      <c r="F20" s="26" t="str">
        <f>IF($B34="","",IF(F$19&gt;=0,"INCREASE","DECREASE"))</f>
        <v>INCREASE</v>
      </c>
      <c r="G20" s="26" t="str">
        <f>IF($B35="","",IF(G$19&gt;=0,"INCREASE","DECREASE"))</f>
        <v>INCREASE</v>
      </c>
      <c r="H20" s="26" t="str">
        <f>IF($B36="","",IF(H$19&gt;=0,"INCREASE","DECREASE"))</f>
        <v>INCREASE</v>
      </c>
      <c r="I20" s="26" t="str">
        <f>IF($B37="","",IF(I$19&gt;=0,"INCREASE","DECREASE"))</f>
        <v>INCREASE</v>
      </c>
      <c r="J20" s="26" t="str">
        <f>IF($B38="","",IF(J$19&gt;=0,"INCREASE","DECREASE"))</f>
        <v>INCREASE</v>
      </c>
      <c r="K20" s="26" t="str">
        <f>IF($B39="","",IF(K$19&gt;=0,"INCREASE","DECREASE"))</f>
        <v>INCREASE</v>
      </c>
      <c r="L20" s="26" t="str">
        <f>IF($B40="","",IF(L$19&gt;=0,"INCREASE","DECREASE"))</f>
        <v>INCREASE</v>
      </c>
      <c r="M20" s="26" t="str">
        <f>IF($B41="","",IF(M$19&gt;=0,"INCREASE","DECREASE"))</f>
        <v>INCREASE</v>
      </c>
      <c r="N20" s="26" t="str">
        <f>IF($B42="","",IF(N$19&gt;=0,"INCREASE","DECREASE"))</f>
        <v>INCREASE</v>
      </c>
      <c r="O20" s="26" t="str">
        <f>IF($B43="","",IF(O$19&gt;=0,"INCREASE","DECREASE"))</f>
        <v>INCREASE</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228</v>
      </c>
      <c r="Q21" s="28">
        <f t="shared" si="2"/>
        <v>228</v>
      </c>
      <c r="R21" s="28">
        <f t="shared" si="2"/>
        <v>228</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12.104225000000003</v>
      </c>
      <c r="D22" s="16">
        <f>$E32</f>
        <v>12.104225000000003</v>
      </c>
      <c r="E22" s="16">
        <f>$E33</f>
        <v>12.104225000000003</v>
      </c>
      <c r="F22" s="16">
        <f>$E34</f>
        <v>31.816820000000007</v>
      </c>
      <c r="G22" s="16">
        <f>$E35</f>
        <v>12.104225000000003</v>
      </c>
      <c r="H22" s="16">
        <f>$E36</f>
        <v>12.104225000000003</v>
      </c>
      <c r="I22" s="16">
        <f>$E37</f>
        <v>12.104225000000003</v>
      </c>
      <c r="J22" s="16">
        <f>$E38</f>
        <v>12.104225000000003</v>
      </c>
      <c r="K22" s="16">
        <f>$E39</f>
        <v>12.104225000000003</v>
      </c>
      <c r="L22" s="16">
        <f>$E40</f>
        <v>12.104225000000003</v>
      </c>
      <c r="M22" s="16">
        <f>$E41</f>
        <v>12.104225000000003</v>
      </c>
      <c r="N22" s="16">
        <f>$E42</f>
        <v>31.816820000000007</v>
      </c>
      <c r="O22" s="16">
        <f>$E43</f>
        <v>31.816820000000007</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-215.89577499999999</v>
      </c>
      <c r="D23" s="16">
        <f t="shared" ref="D23:V23" si="3">D22-D21</f>
        <v>-215.89577499999999</v>
      </c>
      <c r="E23" s="16">
        <f t="shared" si="3"/>
        <v>-215.89577499999999</v>
      </c>
      <c r="F23" s="16">
        <f t="shared" si="3"/>
        <v>-196.18317999999999</v>
      </c>
      <c r="G23" s="16">
        <f t="shared" si="3"/>
        <v>-215.89577499999999</v>
      </c>
      <c r="H23" s="16">
        <f t="shared" si="3"/>
        <v>-215.89577499999999</v>
      </c>
      <c r="I23" s="16">
        <f t="shared" si="3"/>
        <v>-215.89577499999999</v>
      </c>
      <c r="J23" s="16">
        <f t="shared" si="3"/>
        <v>-215.89577499999999</v>
      </c>
      <c r="K23" s="16">
        <f t="shared" si="3"/>
        <v>-215.89577499999999</v>
      </c>
      <c r="L23" s="16">
        <f t="shared" si="3"/>
        <v>-215.89577499999999</v>
      </c>
      <c r="M23" s="16">
        <f t="shared" si="3"/>
        <v>-215.89577499999999</v>
      </c>
      <c r="N23" s="16">
        <f t="shared" si="3"/>
        <v>-196.18317999999999</v>
      </c>
      <c r="O23" s="16">
        <f t="shared" si="3"/>
        <v>-196.18317999999999</v>
      </c>
      <c r="P23" s="16">
        <f t="shared" si="3"/>
        <v>-228</v>
      </c>
      <c r="Q23" s="16">
        <f t="shared" si="3"/>
        <v>-228</v>
      </c>
      <c r="R23" s="16">
        <f t="shared" si="3"/>
        <v>-228</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str">
        <f t="shared" si="4"/>
        <v>DECREASE</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4.16</v>
      </c>
      <c r="C28" s="15">
        <v>0.27</v>
      </c>
      <c r="D28" s="15">
        <v>814</v>
      </c>
      <c r="E28" s="15">
        <v>287</v>
      </c>
      <c r="F28" s="15">
        <v>64</v>
      </c>
      <c r="G28" s="15">
        <v>1.9</v>
      </c>
      <c r="H28" s="15">
        <v>10.6</v>
      </c>
      <c r="I28" s="15">
        <v>0.5</v>
      </c>
      <c r="J28" s="15">
        <v>0.01</v>
      </c>
      <c r="K28" s="23">
        <v>0.05</v>
      </c>
      <c r="L28" s="15">
        <v>0.28000000000000003</v>
      </c>
      <c r="M28" s="15">
        <v>0.71</v>
      </c>
      <c r="N28" s="15"/>
      <c r="O28" s="15"/>
      <c r="P28" s="15">
        <v>1488</v>
      </c>
      <c r="Q28" s="15">
        <v>272</v>
      </c>
      <c r="R28" s="15">
        <v>0.05</v>
      </c>
      <c r="S28" s="15">
        <v>0.5</v>
      </c>
      <c r="T28" s="15">
        <v>0.08</v>
      </c>
      <c r="U28" s="15">
        <v>10</v>
      </c>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5569</v>
      </c>
      <c r="B31" s="15">
        <v>35</v>
      </c>
      <c r="C31" s="77">
        <f>IF(C$27="%w/w SAR",((C$28*10)*$B31),IF(C$27="%w/w DM",(((C$28*10)*($B$28/100))*$B31),IF(C$27="kg/t SAR",(C$28*$B31),IF(C$27="kg/t DM",((C$28*($B$28/100))*$B31),IF(C$27="mg/kg SAR",((C$28*0.001)*$B31),IF(C$27="mg/kg DM",(((C$28*0.001)*($B$28/100))*$B31),0))))))</f>
        <v>94.5</v>
      </c>
      <c r="D31" s="77">
        <f>(IF(D$27="%w/w SAR",((D$28*10)*$B31),IF(D$27="%w/w DM",(((D$28*10)*($B$28/100))*$B31),IF(D$27="kg/t SAR",(D$28*$B31),IF(D$27="kg/t DM",((D$28*($B$28/100))*$B31),IF(D$27="mg/kg SAR",((D$28*0.001)*$B31),IF(D$27="mg/kg DM",(((D$28*0.001)*($B$28/100))*$B31),"0")))))))*2.291</f>
        <v>65.270589999999999</v>
      </c>
      <c r="E31" s="77">
        <f>(IF(E$27="%w/w SAR",((E$28*10)*$B31),IF(E$27="%w/w DM",(((E$28*10)*($B$28/100))*$B31),IF(E$27="kg/t SAR",(E$28*$B31),IF(E$27="kg/t DM",((E$28*($B$28/100))*$B31),IF(E$27="mg/kg SAR",((E$28*0.001)*$B31),IF(E$27="mg/kg DM",(((E$28*0.001)*($B$28/100))*$B31),"0")))))))*1.205</f>
        <v>12.104225000000003</v>
      </c>
      <c r="F31" s="77">
        <f>(IF(F$27="%w/w SAR",((F$28*10)*$B31),IF(F$27="%w/w DM",(((F$28*10)*($B$28/100))*$B31),IF(F$27="kg/t SAR",(F$28*$B31),IF(F$27="kg/t DM",((F$28*($B$28/100))*$B31),IF(F$27="mg/kg SAR",((F$28*0.001)*$B31),IF(F$27="mg/kg DM",(((F$28*0.001)*($B$28/100))*$B31),"0")))))))*1.658</f>
        <v>3.7139200000000003</v>
      </c>
      <c r="G31" s="77">
        <f t="shared" ref="G31:P46" si="5">IF(G$27="%w/w SAR",((G$28*10)*$B31),IF(G$27="%w/w DM",(((G$28*10)*($B$28/100))*$B31),IF(G$27="kg/t SAR",(G$28*$B31),IF(G$27="kg/t DM",((G$28*($B$28/100))*$B31),IF(G$27="mg/kg SAR",((G$28*0.001)*$B31),IF(G$27="mg/kg DM",(((G$28*0.001)*($B$28/100))*$B31),0))))))</f>
        <v>6.6500000000000004E-2</v>
      </c>
      <c r="H31" s="77">
        <f t="shared" si="5"/>
        <v>0.371</v>
      </c>
      <c r="I31" s="77">
        <f t="shared" si="5"/>
        <v>1.7500000000000002E-2</v>
      </c>
      <c r="J31" s="77">
        <f t="shared" si="5"/>
        <v>3.5000000000000005E-4</v>
      </c>
      <c r="K31" s="77">
        <f t="shared" si="5"/>
        <v>1.75E-3</v>
      </c>
      <c r="L31" s="77">
        <f t="shared" si="5"/>
        <v>9.8000000000000014E-3</v>
      </c>
      <c r="M31" s="77">
        <f t="shared" si="5"/>
        <v>2.4850000000000001E-2</v>
      </c>
      <c r="N31" s="77">
        <f t="shared" si="5"/>
        <v>0</v>
      </c>
      <c r="O31" s="77">
        <f t="shared" si="5"/>
        <v>0</v>
      </c>
      <c r="P31" s="77">
        <f t="shared" si="5"/>
        <v>52.08</v>
      </c>
      <c r="Q31" s="77">
        <f>(IF(Q$27="%w/w SAR",((Q$28*10)*$B31),IF(Q$27="%w/w DM",(((Q$28*10)*($B$28/100))*$B31),IF(Q$27="kg/t SAR",(Q$28*$B31),IF(Q$27="kg/t DM",((Q$28*($B$28/100))*$B31),IF(Q$27="mg/kg SAR",((Q$28*0.001)*$B31),IF(Q$27="mg/kg DM",(((Q$28*0.001)*($B$28/100))*$B31),0)))))))*2.5</f>
        <v>23.800000000000004</v>
      </c>
      <c r="R31" s="77">
        <f>IF(R$27="%w/w SAR",((R$28*10)*$B31),IF(R$27="%w/w DM",(((R$28*10)*($B$28/100))*$B31),IF(R$27="kg/t SAR",(R$28*$B31),IF(R$27="kg/t DM",((R$28*($B$28/100))*$B31),IF(R$27="mg/kg SAR",((R$28*0.001)*$B31),IF(R$27="mg/kg DM",(((R$28*0.001)*($B$28/100))*$B31),0))))))</f>
        <v>1.75E-3</v>
      </c>
      <c r="S31" s="77">
        <f>IF(S$27="%w/w SAR",((S$28*10)*$B31),IF(S$27="%w/w DM",(((S$28*10)*($B$28/100))*$B31),IF(S$27="kg/t SAR",(S$28*$B31),IF(S$27="kg/t DM",((S$28*($B$28/100))*$B31),IF(S$27="mg/kg SAR",((S$28*0.001)*$B31),IF(S$27="mg/kg DM",(((S$28*0.001)*($B$28/100))*$B31),0))))))</f>
        <v>1.7500000000000002E-2</v>
      </c>
      <c r="T31" s="77">
        <f>IF(T$27="%w/w SAR",((T$28*10)*$B31),IF(T$27="%w/w DM",(((T$28*10)*($B$28/100))*$B31),IF(T$27="kg/t SAR",(T$28*$B31),IF(T$27="kg/t DM",((T$28*($B$28/100))*$B31),IF(T$27="mg/kg SAR",((T$28*0.001)*$B31),IF(T$27="mg/kg DM",(((T$28*0.001)*($B$28/100))*$B31),0))))))</f>
        <v>2.8000000000000004E-3</v>
      </c>
      <c r="U31" s="77">
        <f>IF(U$27="%w/w SAR",((U$28*10)*$B31),IF(U$27="%w/w DM",(((U$28*10)*($B$28/100))*$B31),IF(U$27="kg/t SAR",(U$28*$B31),IF(U$27="kg/t DM",((U$28*($B$28/100))*$B31),IF(U$27="mg/kg SAR",((U$28*0.001)*$B31),IF(U$27="mg/kg DM",(((U$28*0.001)*($B$28/100))*$B31),0))))))</f>
        <v>0.35000000000000003</v>
      </c>
      <c r="AB31" s="59"/>
      <c r="AC31" s="59"/>
      <c r="AD31" s="59"/>
      <c r="AE31" s="59"/>
      <c r="AF31" s="59"/>
      <c r="AG31" s="59"/>
      <c r="AH31" s="59"/>
      <c r="AI31" s="59"/>
    </row>
    <row r="32" spans="1:40" s="72" customFormat="1" ht="13" x14ac:dyDescent="0.35">
      <c r="A32" s="13">
        <f>D8</f>
        <v>6858</v>
      </c>
      <c r="B32" s="15">
        <v>35</v>
      </c>
      <c r="C32" s="77">
        <f t="shared" ref="C32:C50" si="6">IF(C$27="%w/w SAR",((C$28*10)*$B32),IF(C$27="%w/w DM",(((C$28*10)*($B$28/100))*$B32),IF(C$27="kg/t SAR",(C$28*$B32),IF(C$27="kg/t DM",((C$28*($B$28/100))*$B32),IF(C$27="mg/kg SAR",((C$28*0.001)*$B32),IF(C$27="mg/kg DM",(((C$28*0.001)*($B$28/100))*$B32),0))))))</f>
        <v>94.5</v>
      </c>
      <c r="D32" s="77">
        <f t="shared" ref="D32:D50" si="7">(IF(D$27="%w/w SAR",((D$28*10)*$B32),IF(D$27="%w/w DM",(((D$28*10)*($B$28/100))*$B32),IF(D$27="kg/t SAR",(D$28*$B32),IF(D$27="kg/t DM",((D$28*($B$28/100))*$B32),IF(D$27="mg/kg SAR",((D$28*0.001)*$B32),IF(D$27="mg/kg DM",(((D$28*0.001)*($B$28/100))*$B32),"0")))))))*2.291</f>
        <v>65.270589999999999</v>
      </c>
      <c r="E32" s="77">
        <f t="shared" ref="E32:E50" si="8">(IF(E$27="%w/w SAR",((E$28*10)*$B32),IF(E$27="%w/w DM",(((E$28*10)*($B$28/100))*$B32),IF(E$27="kg/t SAR",(E$28*$B32),IF(E$27="kg/t DM",((E$28*($B$28/100))*$B32),IF(E$27="mg/kg SAR",((E$28*0.001)*$B32),IF(E$27="mg/kg DM",(((E$28*0.001)*($B$28/100))*$B32),"0")))))))*1.205</f>
        <v>12.104225000000003</v>
      </c>
      <c r="F32" s="77">
        <f t="shared" ref="F32:F50" si="9">(IF(F$27="%w/w SAR",((F$28*10)*$B32),IF(F$27="%w/w DM",(((F$28*10)*($B$28/100))*$B32),IF(F$27="kg/t SAR",(F$28*$B32),IF(F$27="kg/t DM",((F$28*($B$28/100))*$B32),IF(F$27="mg/kg SAR",((F$28*0.001)*$B32),IF(F$27="mg/kg DM",(((F$28*0.001)*($B$28/100))*$B32),"0")))))))*1.658</f>
        <v>3.7139200000000003</v>
      </c>
      <c r="G32" s="77">
        <f t="shared" si="5"/>
        <v>6.6500000000000004E-2</v>
      </c>
      <c r="H32" s="77">
        <f t="shared" si="5"/>
        <v>0.371</v>
      </c>
      <c r="I32" s="77">
        <f t="shared" si="5"/>
        <v>1.7500000000000002E-2</v>
      </c>
      <c r="J32" s="77">
        <f t="shared" si="5"/>
        <v>3.5000000000000005E-4</v>
      </c>
      <c r="K32" s="77">
        <f t="shared" si="5"/>
        <v>1.75E-3</v>
      </c>
      <c r="L32" s="77">
        <f t="shared" si="5"/>
        <v>9.8000000000000014E-3</v>
      </c>
      <c r="M32" s="77">
        <f t="shared" si="5"/>
        <v>2.4850000000000001E-2</v>
      </c>
      <c r="N32" s="77">
        <f t="shared" si="5"/>
        <v>0</v>
      </c>
      <c r="O32" s="77">
        <f t="shared" si="5"/>
        <v>0</v>
      </c>
      <c r="P32" s="77">
        <f t="shared" si="5"/>
        <v>52.08</v>
      </c>
      <c r="Q32" s="77">
        <f t="shared" ref="Q32:Q50" si="10">(IF(Q$27="%w/w SAR",((Q$28*10)*$B32),IF(Q$27="%w/w DM",(((Q$28*10)*($B$28/100))*$B32),IF(Q$27="kg/t SAR",(Q$28*$B32),IF(Q$27="kg/t DM",((Q$28*($B$28/100))*$B32),IF(Q$27="mg/kg SAR",((Q$28*0.001)*$B32),IF(Q$27="mg/kg DM",(((Q$28*0.001)*($B$28/100))*$B32),0)))))))*2.5</f>
        <v>23.800000000000004</v>
      </c>
      <c r="R32" s="77">
        <f t="shared" ref="R32:U50" si="11">IF(R$27="%w/w SAR",((R$28*10)*$B32),IF(R$27="%w/w DM",(((R$28*10)*($B$28/100))*$B32),IF(R$27="kg/t SAR",(R$28*$B32),IF(R$27="kg/t DM",((R$28*($B$28/100))*$B32),IF(R$27="mg/kg SAR",((R$28*0.001)*$B32),IF(R$27="mg/kg DM",(((R$28*0.001)*($B$28/100))*$B32),0))))))</f>
        <v>1.75E-3</v>
      </c>
      <c r="S32" s="77">
        <f t="shared" si="11"/>
        <v>1.7500000000000002E-2</v>
      </c>
      <c r="T32" s="77">
        <f t="shared" si="11"/>
        <v>2.8000000000000004E-3</v>
      </c>
      <c r="U32" s="77">
        <f t="shared" si="11"/>
        <v>0.35000000000000003</v>
      </c>
      <c r="AB32" s="59"/>
      <c r="AC32" s="59"/>
      <c r="AD32" s="59"/>
      <c r="AE32" s="59"/>
      <c r="AF32" s="59"/>
      <c r="AG32" s="59"/>
      <c r="AH32" s="59"/>
      <c r="AI32" s="59"/>
    </row>
    <row r="33" spans="1:35" s="72" customFormat="1" ht="13" x14ac:dyDescent="0.35">
      <c r="A33" s="13">
        <f>E8</f>
        <v>8153</v>
      </c>
      <c r="B33" s="15">
        <v>35</v>
      </c>
      <c r="C33" s="77">
        <f t="shared" si="6"/>
        <v>94.5</v>
      </c>
      <c r="D33" s="77">
        <f t="shared" si="7"/>
        <v>65.270589999999999</v>
      </c>
      <c r="E33" s="77">
        <f t="shared" si="8"/>
        <v>12.104225000000003</v>
      </c>
      <c r="F33" s="77">
        <f t="shared" si="9"/>
        <v>3.7139200000000003</v>
      </c>
      <c r="G33" s="77">
        <f t="shared" si="5"/>
        <v>6.6500000000000004E-2</v>
      </c>
      <c r="H33" s="77">
        <f t="shared" si="5"/>
        <v>0.371</v>
      </c>
      <c r="I33" s="77">
        <f t="shared" si="5"/>
        <v>1.7500000000000002E-2</v>
      </c>
      <c r="J33" s="77">
        <f t="shared" si="5"/>
        <v>3.5000000000000005E-4</v>
      </c>
      <c r="K33" s="77">
        <f t="shared" si="5"/>
        <v>1.75E-3</v>
      </c>
      <c r="L33" s="77">
        <f t="shared" si="5"/>
        <v>9.8000000000000014E-3</v>
      </c>
      <c r="M33" s="77">
        <f t="shared" si="5"/>
        <v>2.4850000000000001E-2</v>
      </c>
      <c r="N33" s="77">
        <f t="shared" si="5"/>
        <v>0</v>
      </c>
      <c r="O33" s="77">
        <f t="shared" si="5"/>
        <v>0</v>
      </c>
      <c r="P33" s="77">
        <f t="shared" si="5"/>
        <v>52.08</v>
      </c>
      <c r="Q33" s="77">
        <f t="shared" si="10"/>
        <v>23.800000000000004</v>
      </c>
      <c r="R33" s="77">
        <f t="shared" si="11"/>
        <v>1.75E-3</v>
      </c>
      <c r="S33" s="77">
        <f t="shared" si="11"/>
        <v>1.7500000000000002E-2</v>
      </c>
      <c r="T33" s="77">
        <f t="shared" si="11"/>
        <v>2.8000000000000004E-3</v>
      </c>
      <c r="U33" s="77">
        <f t="shared" si="11"/>
        <v>0.35000000000000003</v>
      </c>
      <c r="AB33" s="59"/>
      <c r="AC33" s="59"/>
      <c r="AD33" s="59"/>
      <c r="AE33" s="59"/>
      <c r="AF33" s="59"/>
      <c r="AG33" s="59"/>
      <c r="AH33" s="59"/>
      <c r="AI33" s="59"/>
    </row>
    <row r="34" spans="1:35" s="72" customFormat="1" ht="13" x14ac:dyDescent="0.35">
      <c r="A34" s="13">
        <f>F8</f>
        <v>9748</v>
      </c>
      <c r="B34" s="15">
        <v>92</v>
      </c>
      <c r="C34" s="77">
        <f t="shared" si="6"/>
        <v>248.4</v>
      </c>
      <c r="D34" s="77">
        <f t="shared" si="7"/>
        <v>171.56840800000001</v>
      </c>
      <c r="E34" s="77">
        <f t="shared" si="8"/>
        <v>31.816820000000007</v>
      </c>
      <c r="F34" s="77">
        <f t="shared" si="9"/>
        <v>9.7623039999999985</v>
      </c>
      <c r="G34" s="77">
        <f t="shared" si="5"/>
        <v>0.17480000000000001</v>
      </c>
      <c r="H34" s="77">
        <f t="shared" si="5"/>
        <v>0.97519999999999996</v>
      </c>
      <c r="I34" s="77">
        <f t="shared" si="5"/>
        <v>4.5999999999999999E-2</v>
      </c>
      <c r="J34" s="77">
        <f t="shared" si="5"/>
        <v>9.2000000000000003E-4</v>
      </c>
      <c r="K34" s="77">
        <f t="shared" si="5"/>
        <v>4.5999999999999999E-3</v>
      </c>
      <c r="L34" s="77">
        <f t="shared" si="5"/>
        <v>2.5760000000000002E-2</v>
      </c>
      <c r="M34" s="77">
        <f t="shared" si="5"/>
        <v>6.5320000000000003E-2</v>
      </c>
      <c r="N34" s="77">
        <f t="shared" si="5"/>
        <v>0</v>
      </c>
      <c r="O34" s="77">
        <f t="shared" si="5"/>
        <v>0</v>
      </c>
      <c r="P34" s="77">
        <f t="shared" si="5"/>
        <v>136.89599999999999</v>
      </c>
      <c r="Q34" s="77">
        <f t="shared" si="10"/>
        <v>62.56</v>
      </c>
      <c r="R34" s="77">
        <f t="shared" si="11"/>
        <v>4.5999999999999999E-3</v>
      </c>
      <c r="S34" s="77">
        <f t="shared" si="11"/>
        <v>4.5999999999999999E-2</v>
      </c>
      <c r="T34" s="77">
        <f t="shared" si="11"/>
        <v>7.3600000000000002E-3</v>
      </c>
      <c r="U34" s="77">
        <f t="shared" si="11"/>
        <v>0.92</v>
      </c>
      <c r="AB34" s="59"/>
      <c r="AC34" s="59"/>
      <c r="AD34" s="59"/>
      <c r="AE34" s="59"/>
      <c r="AF34" s="59"/>
      <c r="AG34" s="59"/>
      <c r="AH34" s="59"/>
      <c r="AI34" s="59"/>
    </row>
    <row r="35" spans="1:35" s="72" customFormat="1" ht="13" x14ac:dyDescent="0.35">
      <c r="A35" s="13">
        <f>G8</f>
        <v>1057</v>
      </c>
      <c r="B35" s="15">
        <v>35</v>
      </c>
      <c r="C35" s="77">
        <f t="shared" si="6"/>
        <v>94.5</v>
      </c>
      <c r="D35" s="77">
        <f t="shared" si="7"/>
        <v>65.270589999999999</v>
      </c>
      <c r="E35" s="77">
        <f t="shared" si="8"/>
        <v>12.104225000000003</v>
      </c>
      <c r="F35" s="77">
        <f t="shared" si="9"/>
        <v>3.7139200000000003</v>
      </c>
      <c r="G35" s="77">
        <f t="shared" si="5"/>
        <v>6.6500000000000004E-2</v>
      </c>
      <c r="H35" s="77">
        <f t="shared" si="5"/>
        <v>0.371</v>
      </c>
      <c r="I35" s="77">
        <f t="shared" si="5"/>
        <v>1.7500000000000002E-2</v>
      </c>
      <c r="J35" s="77">
        <f t="shared" si="5"/>
        <v>3.5000000000000005E-4</v>
      </c>
      <c r="K35" s="77">
        <f t="shared" si="5"/>
        <v>1.75E-3</v>
      </c>
      <c r="L35" s="77">
        <f t="shared" si="5"/>
        <v>9.8000000000000014E-3</v>
      </c>
      <c r="M35" s="77">
        <f t="shared" si="5"/>
        <v>2.4850000000000001E-2</v>
      </c>
      <c r="N35" s="77">
        <f t="shared" si="5"/>
        <v>0</v>
      </c>
      <c r="O35" s="77">
        <f t="shared" si="5"/>
        <v>0</v>
      </c>
      <c r="P35" s="77">
        <f t="shared" si="5"/>
        <v>52.08</v>
      </c>
      <c r="Q35" s="77">
        <f t="shared" si="10"/>
        <v>23.800000000000004</v>
      </c>
      <c r="R35" s="77">
        <f t="shared" si="11"/>
        <v>1.75E-3</v>
      </c>
      <c r="S35" s="77">
        <f t="shared" si="11"/>
        <v>1.7500000000000002E-2</v>
      </c>
      <c r="T35" s="77">
        <f t="shared" si="11"/>
        <v>2.8000000000000004E-3</v>
      </c>
      <c r="U35" s="77">
        <f t="shared" si="11"/>
        <v>0.35000000000000003</v>
      </c>
      <c r="AB35" s="59"/>
      <c r="AC35" s="59"/>
      <c r="AD35" s="59"/>
      <c r="AE35" s="59"/>
      <c r="AF35" s="59"/>
      <c r="AG35" s="59"/>
      <c r="AH35" s="59"/>
      <c r="AI35" s="59"/>
    </row>
    <row r="36" spans="1:35" s="72" customFormat="1" ht="13" x14ac:dyDescent="0.35">
      <c r="A36" s="13">
        <f>H8</f>
        <v>3845</v>
      </c>
      <c r="B36" s="15">
        <v>35</v>
      </c>
      <c r="C36" s="77">
        <f t="shared" si="6"/>
        <v>94.5</v>
      </c>
      <c r="D36" s="77">
        <f t="shared" si="7"/>
        <v>65.270589999999999</v>
      </c>
      <c r="E36" s="77">
        <f t="shared" si="8"/>
        <v>12.104225000000003</v>
      </c>
      <c r="F36" s="77">
        <f t="shared" si="9"/>
        <v>3.7139200000000003</v>
      </c>
      <c r="G36" s="77">
        <f t="shared" si="5"/>
        <v>6.6500000000000004E-2</v>
      </c>
      <c r="H36" s="77">
        <f t="shared" si="5"/>
        <v>0.371</v>
      </c>
      <c r="I36" s="77">
        <f t="shared" si="5"/>
        <v>1.7500000000000002E-2</v>
      </c>
      <c r="J36" s="77">
        <f t="shared" si="5"/>
        <v>3.5000000000000005E-4</v>
      </c>
      <c r="K36" s="77">
        <f t="shared" si="5"/>
        <v>1.75E-3</v>
      </c>
      <c r="L36" s="77">
        <f t="shared" si="5"/>
        <v>9.8000000000000014E-3</v>
      </c>
      <c r="M36" s="77">
        <f t="shared" si="5"/>
        <v>2.4850000000000001E-2</v>
      </c>
      <c r="N36" s="77">
        <f t="shared" si="5"/>
        <v>0</v>
      </c>
      <c r="O36" s="77">
        <f t="shared" si="5"/>
        <v>0</v>
      </c>
      <c r="P36" s="77">
        <f t="shared" si="5"/>
        <v>52.08</v>
      </c>
      <c r="Q36" s="77">
        <f t="shared" si="10"/>
        <v>23.800000000000004</v>
      </c>
      <c r="R36" s="77">
        <f t="shared" si="11"/>
        <v>1.75E-3</v>
      </c>
      <c r="S36" s="77">
        <f t="shared" si="11"/>
        <v>1.7500000000000002E-2</v>
      </c>
      <c r="T36" s="77">
        <f t="shared" si="11"/>
        <v>2.8000000000000004E-3</v>
      </c>
      <c r="U36" s="77">
        <f t="shared" si="11"/>
        <v>0.35000000000000003</v>
      </c>
      <c r="AB36" s="59"/>
      <c r="AC36" s="59"/>
      <c r="AD36" s="59"/>
      <c r="AE36" s="59"/>
      <c r="AF36" s="59"/>
      <c r="AG36" s="59"/>
      <c r="AH36" s="59"/>
      <c r="AI36" s="59"/>
    </row>
    <row r="37" spans="1:35" s="72" customFormat="1" ht="13" x14ac:dyDescent="0.35">
      <c r="A37" s="13">
        <f>I8</f>
        <v>6042</v>
      </c>
      <c r="B37" s="15">
        <v>35</v>
      </c>
      <c r="C37" s="77">
        <f t="shared" si="6"/>
        <v>94.5</v>
      </c>
      <c r="D37" s="77">
        <f t="shared" si="7"/>
        <v>65.270589999999999</v>
      </c>
      <c r="E37" s="77">
        <f t="shared" si="8"/>
        <v>12.104225000000003</v>
      </c>
      <c r="F37" s="77">
        <f t="shared" si="9"/>
        <v>3.7139200000000003</v>
      </c>
      <c r="G37" s="77">
        <f t="shared" si="5"/>
        <v>6.6500000000000004E-2</v>
      </c>
      <c r="H37" s="77">
        <f t="shared" si="5"/>
        <v>0.371</v>
      </c>
      <c r="I37" s="77">
        <f t="shared" si="5"/>
        <v>1.7500000000000002E-2</v>
      </c>
      <c r="J37" s="77">
        <f t="shared" si="5"/>
        <v>3.5000000000000005E-4</v>
      </c>
      <c r="K37" s="77">
        <f t="shared" si="5"/>
        <v>1.75E-3</v>
      </c>
      <c r="L37" s="77">
        <f t="shared" si="5"/>
        <v>9.8000000000000014E-3</v>
      </c>
      <c r="M37" s="77">
        <f t="shared" si="5"/>
        <v>2.4850000000000001E-2</v>
      </c>
      <c r="N37" s="77">
        <f t="shared" si="5"/>
        <v>0</v>
      </c>
      <c r="O37" s="77">
        <f t="shared" si="5"/>
        <v>0</v>
      </c>
      <c r="P37" s="77">
        <f t="shared" si="5"/>
        <v>52.08</v>
      </c>
      <c r="Q37" s="77">
        <f t="shared" si="10"/>
        <v>23.800000000000004</v>
      </c>
      <c r="R37" s="77">
        <f t="shared" si="11"/>
        <v>1.75E-3</v>
      </c>
      <c r="S37" s="77">
        <f t="shared" si="11"/>
        <v>1.7500000000000002E-2</v>
      </c>
      <c r="T37" s="77">
        <f t="shared" si="11"/>
        <v>2.8000000000000004E-3</v>
      </c>
      <c r="U37" s="77">
        <f t="shared" si="11"/>
        <v>0.35000000000000003</v>
      </c>
      <c r="AB37" s="59"/>
      <c r="AC37" s="59"/>
      <c r="AD37" s="59"/>
      <c r="AE37" s="59"/>
      <c r="AF37" s="59"/>
      <c r="AG37" s="59"/>
      <c r="AH37" s="59"/>
      <c r="AI37" s="59"/>
    </row>
    <row r="38" spans="1:35" s="72" customFormat="1" ht="13" x14ac:dyDescent="0.35">
      <c r="A38" s="13">
        <f>J8</f>
        <v>2345</v>
      </c>
      <c r="B38" s="15">
        <v>35</v>
      </c>
      <c r="C38" s="77">
        <f t="shared" si="6"/>
        <v>94.5</v>
      </c>
      <c r="D38" s="77">
        <f t="shared" si="7"/>
        <v>65.270589999999999</v>
      </c>
      <c r="E38" s="77">
        <f t="shared" si="8"/>
        <v>12.104225000000003</v>
      </c>
      <c r="F38" s="77">
        <f t="shared" si="9"/>
        <v>3.7139200000000003</v>
      </c>
      <c r="G38" s="77">
        <f t="shared" si="5"/>
        <v>6.6500000000000004E-2</v>
      </c>
      <c r="H38" s="77">
        <f t="shared" si="5"/>
        <v>0.371</v>
      </c>
      <c r="I38" s="77">
        <f t="shared" si="5"/>
        <v>1.7500000000000002E-2</v>
      </c>
      <c r="J38" s="77">
        <f t="shared" si="5"/>
        <v>3.5000000000000005E-4</v>
      </c>
      <c r="K38" s="77">
        <f t="shared" si="5"/>
        <v>1.75E-3</v>
      </c>
      <c r="L38" s="77">
        <f t="shared" si="5"/>
        <v>9.8000000000000014E-3</v>
      </c>
      <c r="M38" s="77">
        <f t="shared" si="5"/>
        <v>2.4850000000000001E-2</v>
      </c>
      <c r="N38" s="77">
        <f t="shared" si="5"/>
        <v>0</v>
      </c>
      <c r="O38" s="77">
        <f t="shared" si="5"/>
        <v>0</v>
      </c>
      <c r="P38" s="77">
        <f t="shared" si="5"/>
        <v>52.08</v>
      </c>
      <c r="Q38" s="77">
        <f t="shared" si="10"/>
        <v>23.800000000000004</v>
      </c>
      <c r="R38" s="77">
        <f t="shared" si="11"/>
        <v>1.75E-3</v>
      </c>
      <c r="S38" s="77">
        <f t="shared" si="11"/>
        <v>1.7500000000000002E-2</v>
      </c>
      <c r="T38" s="77">
        <f t="shared" si="11"/>
        <v>2.8000000000000004E-3</v>
      </c>
      <c r="U38" s="77">
        <f t="shared" si="11"/>
        <v>0.35000000000000003</v>
      </c>
      <c r="AB38" s="59"/>
      <c r="AC38" s="59"/>
      <c r="AD38" s="59"/>
      <c r="AE38" s="59"/>
      <c r="AF38" s="59"/>
      <c r="AG38" s="59"/>
      <c r="AH38" s="59"/>
      <c r="AI38" s="59"/>
    </row>
    <row r="39" spans="1:35" s="72" customFormat="1" ht="13" x14ac:dyDescent="0.35">
      <c r="A39" s="13">
        <f>K8</f>
        <v>4105</v>
      </c>
      <c r="B39" s="15">
        <v>35</v>
      </c>
      <c r="C39" s="77">
        <f t="shared" si="6"/>
        <v>94.5</v>
      </c>
      <c r="D39" s="77">
        <f t="shared" si="7"/>
        <v>65.270589999999999</v>
      </c>
      <c r="E39" s="77">
        <f t="shared" si="8"/>
        <v>12.104225000000003</v>
      </c>
      <c r="F39" s="77">
        <f t="shared" si="9"/>
        <v>3.7139200000000003</v>
      </c>
      <c r="G39" s="77">
        <f t="shared" si="5"/>
        <v>6.6500000000000004E-2</v>
      </c>
      <c r="H39" s="77">
        <f t="shared" si="5"/>
        <v>0.371</v>
      </c>
      <c r="I39" s="77">
        <f t="shared" si="5"/>
        <v>1.7500000000000002E-2</v>
      </c>
      <c r="J39" s="77">
        <f t="shared" si="5"/>
        <v>3.5000000000000005E-4</v>
      </c>
      <c r="K39" s="77">
        <f t="shared" si="5"/>
        <v>1.75E-3</v>
      </c>
      <c r="L39" s="77">
        <f t="shared" si="5"/>
        <v>9.8000000000000014E-3</v>
      </c>
      <c r="M39" s="77">
        <f t="shared" si="5"/>
        <v>2.4850000000000001E-2</v>
      </c>
      <c r="N39" s="77">
        <f t="shared" si="5"/>
        <v>0</v>
      </c>
      <c r="O39" s="77">
        <f t="shared" si="5"/>
        <v>0</v>
      </c>
      <c r="P39" s="77">
        <f t="shared" si="5"/>
        <v>52.08</v>
      </c>
      <c r="Q39" s="77">
        <f t="shared" si="10"/>
        <v>23.800000000000004</v>
      </c>
      <c r="R39" s="77">
        <f t="shared" si="11"/>
        <v>1.75E-3</v>
      </c>
      <c r="S39" s="77">
        <f t="shared" si="11"/>
        <v>1.7500000000000002E-2</v>
      </c>
      <c r="T39" s="77">
        <f t="shared" si="11"/>
        <v>2.8000000000000004E-3</v>
      </c>
      <c r="U39" s="77">
        <f t="shared" si="11"/>
        <v>0.35000000000000003</v>
      </c>
      <c r="AB39" s="59"/>
      <c r="AC39" s="59"/>
      <c r="AD39" s="59"/>
      <c r="AE39" s="59"/>
      <c r="AF39" s="59"/>
      <c r="AG39" s="59"/>
      <c r="AH39" s="59"/>
      <c r="AI39" s="59"/>
    </row>
    <row r="40" spans="1:35" s="72" customFormat="1" ht="13" x14ac:dyDescent="0.35">
      <c r="A40" s="13">
        <f>L8</f>
        <v>6810</v>
      </c>
      <c r="B40" s="15">
        <v>35</v>
      </c>
      <c r="C40" s="77">
        <f t="shared" si="6"/>
        <v>94.5</v>
      </c>
      <c r="D40" s="77">
        <f t="shared" si="7"/>
        <v>65.270589999999999</v>
      </c>
      <c r="E40" s="77">
        <f t="shared" si="8"/>
        <v>12.104225000000003</v>
      </c>
      <c r="F40" s="77">
        <f t="shared" si="9"/>
        <v>3.7139200000000003</v>
      </c>
      <c r="G40" s="77">
        <f t="shared" si="5"/>
        <v>6.6500000000000004E-2</v>
      </c>
      <c r="H40" s="77">
        <f t="shared" si="5"/>
        <v>0.371</v>
      </c>
      <c r="I40" s="77">
        <f t="shared" si="5"/>
        <v>1.7500000000000002E-2</v>
      </c>
      <c r="J40" s="77">
        <f t="shared" si="5"/>
        <v>3.5000000000000005E-4</v>
      </c>
      <c r="K40" s="77">
        <f t="shared" si="5"/>
        <v>1.75E-3</v>
      </c>
      <c r="L40" s="77">
        <f t="shared" si="5"/>
        <v>9.8000000000000014E-3</v>
      </c>
      <c r="M40" s="77">
        <f t="shared" si="5"/>
        <v>2.4850000000000001E-2</v>
      </c>
      <c r="N40" s="77">
        <f t="shared" si="5"/>
        <v>0</v>
      </c>
      <c r="O40" s="77">
        <f t="shared" si="5"/>
        <v>0</v>
      </c>
      <c r="P40" s="77">
        <f t="shared" si="5"/>
        <v>52.08</v>
      </c>
      <c r="Q40" s="77">
        <f t="shared" si="10"/>
        <v>23.800000000000004</v>
      </c>
      <c r="R40" s="77">
        <f t="shared" si="11"/>
        <v>1.75E-3</v>
      </c>
      <c r="S40" s="77">
        <f t="shared" si="11"/>
        <v>1.7500000000000002E-2</v>
      </c>
      <c r="T40" s="77">
        <f t="shared" si="11"/>
        <v>2.8000000000000004E-3</v>
      </c>
      <c r="U40" s="77">
        <f t="shared" si="11"/>
        <v>0.35000000000000003</v>
      </c>
      <c r="AB40" s="59"/>
      <c r="AC40" s="59"/>
      <c r="AD40" s="59"/>
      <c r="AE40" s="59"/>
      <c r="AF40" s="59"/>
      <c r="AG40" s="59"/>
      <c r="AH40" s="59"/>
      <c r="AI40" s="59"/>
    </row>
    <row r="41" spans="1:35" s="72" customFormat="1" ht="13" x14ac:dyDescent="0.35">
      <c r="A41" s="13">
        <f>M8</f>
        <v>8614</v>
      </c>
      <c r="B41" s="15">
        <v>35</v>
      </c>
      <c r="C41" s="77">
        <f t="shared" si="6"/>
        <v>94.5</v>
      </c>
      <c r="D41" s="77">
        <f t="shared" si="7"/>
        <v>65.270589999999999</v>
      </c>
      <c r="E41" s="77">
        <f t="shared" si="8"/>
        <v>12.104225000000003</v>
      </c>
      <c r="F41" s="77">
        <f t="shared" si="9"/>
        <v>3.7139200000000003</v>
      </c>
      <c r="G41" s="77">
        <f t="shared" si="5"/>
        <v>6.6500000000000004E-2</v>
      </c>
      <c r="H41" s="77">
        <f t="shared" si="5"/>
        <v>0.371</v>
      </c>
      <c r="I41" s="77">
        <f t="shared" si="5"/>
        <v>1.7500000000000002E-2</v>
      </c>
      <c r="J41" s="77">
        <f t="shared" si="5"/>
        <v>3.5000000000000005E-4</v>
      </c>
      <c r="K41" s="77">
        <f t="shared" si="5"/>
        <v>1.75E-3</v>
      </c>
      <c r="L41" s="77">
        <f t="shared" si="5"/>
        <v>9.8000000000000014E-3</v>
      </c>
      <c r="M41" s="77">
        <f t="shared" si="5"/>
        <v>2.4850000000000001E-2</v>
      </c>
      <c r="N41" s="77">
        <f t="shared" si="5"/>
        <v>0</v>
      </c>
      <c r="O41" s="77">
        <f t="shared" si="5"/>
        <v>0</v>
      </c>
      <c r="P41" s="77">
        <f t="shared" si="5"/>
        <v>52.08</v>
      </c>
      <c r="Q41" s="77">
        <f t="shared" si="10"/>
        <v>23.800000000000004</v>
      </c>
      <c r="R41" s="77">
        <f t="shared" si="11"/>
        <v>1.75E-3</v>
      </c>
      <c r="S41" s="77">
        <f t="shared" si="11"/>
        <v>1.7500000000000002E-2</v>
      </c>
      <c r="T41" s="77">
        <f t="shared" si="11"/>
        <v>2.8000000000000004E-3</v>
      </c>
      <c r="U41" s="77">
        <f t="shared" si="11"/>
        <v>0.35000000000000003</v>
      </c>
      <c r="AB41" s="59"/>
      <c r="AC41" s="59"/>
      <c r="AD41" s="59"/>
      <c r="AE41" s="59"/>
      <c r="AF41" s="59"/>
      <c r="AG41" s="59"/>
      <c r="AH41" s="59"/>
      <c r="AI41" s="59"/>
    </row>
    <row r="42" spans="1:35" s="72" customFormat="1" ht="13" x14ac:dyDescent="0.35">
      <c r="A42" s="13">
        <f>N8</f>
        <v>4289</v>
      </c>
      <c r="B42" s="15">
        <v>92</v>
      </c>
      <c r="C42" s="77">
        <f t="shared" si="6"/>
        <v>248.4</v>
      </c>
      <c r="D42" s="77">
        <f t="shared" si="7"/>
        <v>171.56840800000001</v>
      </c>
      <c r="E42" s="77">
        <f t="shared" si="8"/>
        <v>31.816820000000007</v>
      </c>
      <c r="F42" s="77">
        <f t="shared" si="9"/>
        <v>9.7623039999999985</v>
      </c>
      <c r="G42" s="77">
        <f t="shared" si="5"/>
        <v>0.17480000000000001</v>
      </c>
      <c r="H42" s="77">
        <f t="shared" si="5"/>
        <v>0.97519999999999996</v>
      </c>
      <c r="I42" s="77">
        <f t="shared" si="5"/>
        <v>4.5999999999999999E-2</v>
      </c>
      <c r="J42" s="77">
        <f t="shared" si="5"/>
        <v>9.2000000000000003E-4</v>
      </c>
      <c r="K42" s="77">
        <f t="shared" si="5"/>
        <v>4.5999999999999999E-3</v>
      </c>
      <c r="L42" s="77">
        <f t="shared" si="5"/>
        <v>2.5760000000000002E-2</v>
      </c>
      <c r="M42" s="77">
        <f t="shared" si="5"/>
        <v>6.5320000000000003E-2</v>
      </c>
      <c r="N42" s="77">
        <f t="shared" si="5"/>
        <v>0</v>
      </c>
      <c r="O42" s="77">
        <f t="shared" si="5"/>
        <v>0</v>
      </c>
      <c r="P42" s="77">
        <f t="shared" si="5"/>
        <v>136.89599999999999</v>
      </c>
      <c r="Q42" s="77">
        <f t="shared" si="10"/>
        <v>62.56</v>
      </c>
      <c r="R42" s="77">
        <f t="shared" si="11"/>
        <v>4.5999999999999999E-3</v>
      </c>
      <c r="S42" s="77">
        <f t="shared" si="11"/>
        <v>4.5999999999999999E-2</v>
      </c>
      <c r="T42" s="77">
        <f t="shared" si="11"/>
        <v>7.3600000000000002E-3</v>
      </c>
      <c r="U42" s="77">
        <f t="shared" si="11"/>
        <v>0.92</v>
      </c>
      <c r="AB42" s="59"/>
      <c r="AC42" s="59"/>
      <c r="AD42" s="59"/>
      <c r="AE42" s="59"/>
      <c r="AF42" s="59"/>
      <c r="AG42" s="59"/>
      <c r="AH42" s="59"/>
      <c r="AI42" s="59"/>
    </row>
    <row r="43" spans="1:35" s="72" customFormat="1" ht="13" x14ac:dyDescent="0.35">
      <c r="A43" s="13">
        <f>O8</f>
        <v>3901</v>
      </c>
      <c r="B43" s="15">
        <v>92</v>
      </c>
      <c r="C43" s="77">
        <f t="shared" si="6"/>
        <v>248.4</v>
      </c>
      <c r="D43" s="77">
        <f t="shared" si="7"/>
        <v>171.56840800000001</v>
      </c>
      <c r="E43" s="77">
        <f t="shared" si="8"/>
        <v>31.816820000000007</v>
      </c>
      <c r="F43" s="77">
        <f t="shared" si="9"/>
        <v>9.7623039999999985</v>
      </c>
      <c r="G43" s="77">
        <f t="shared" si="5"/>
        <v>0.17480000000000001</v>
      </c>
      <c r="H43" s="77">
        <f t="shared" si="5"/>
        <v>0.97519999999999996</v>
      </c>
      <c r="I43" s="77">
        <f t="shared" si="5"/>
        <v>4.5999999999999999E-2</v>
      </c>
      <c r="J43" s="77">
        <f t="shared" si="5"/>
        <v>9.2000000000000003E-4</v>
      </c>
      <c r="K43" s="77">
        <f t="shared" si="5"/>
        <v>4.5999999999999999E-3</v>
      </c>
      <c r="L43" s="77">
        <f t="shared" si="5"/>
        <v>2.5760000000000002E-2</v>
      </c>
      <c r="M43" s="77">
        <f t="shared" si="5"/>
        <v>6.5320000000000003E-2</v>
      </c>
      <c r="N43" s="77">
        <f t="shared" si="5"/>
        <v>0</v>
      </c>
      <c r="O43" s="77">
        <f t="shared" si="5"/>
        <v>0</v>
      </c>
      <c r="P43" s="77">
        <f t="shared" si="5"/>
        <v>136.89599999999999</v>
      </c>
      <c r="Q43" s="77">
        <f t="shared" si="10"/>
        <v>62.56</v>
      </c>
      <c r="R43" s="77">
        <f t="shared" si="11"/>
        <v>4.5999999999999999E-3</v>
      </c>
      <c r="S43" s="77">
        <f t="shared" si="11"/>
        <v>4.5999999999999999E-2</v>
      </c>
      <c r="T43" s="77">
        <f t="shared" si="11"/>
        <v>7.3600000000000002E-3</v>
      </c>
      <c r="U43" s="77">
        <f t="shared" si="11"/>
        <v>0.92</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5569</v>
      </c>
      <c r="C57" s="8">
        <f t="shared" ref="C57:U57" si="13">D8</f>
        <v>6858</v>
      </c>
      <c r="D57" s="8">
        <f t="shared" si="13"/>
        <v>8153</v>
      </c>
      <c r="E57" s="8">
        <f t="shared" si="13"/>
        <v>9748</v>
      </c>
      <c r="F57" s="8">
        <f t="shared" si="13"/>
        <v>1057</v>
      </c>
      <c r="G57" s="8">
        <f t="shared" si="13"/>
        <v>3845</v>
      </c>
      <c r="H57" s="8">
        <f t="shared" si="13"/>
        <v>6042</v>
      </c>
      <c r="I57" s="8">
        <f t="shared" si="13"/>
        <v>2345</v>
      </c>
      <c r="J57" s="8">
        <f t="shared" si="13"/>
        <v>4105</v>
      </c>
      <c r="K57" s="8">
        <f t="shared" si="13"/>
        <v>6810</v>
      </c>
      <c r="L57" s="8">
        <f t="shared" si="13"/>
        <v>8614</v>
      </c>
      <c r="M57" s="8">
        <f t="shared" si="13"/>
        <v>4289</v>
      </c>
      <c r="N57" s="8">
        <f t="shared" si="13"/>
        <v>3901</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"&amp;(VLOOKUP(C14,Table24581112[],6,FALSE))</f>
        <v>Medium/Clay I Grass</v>
      </c>
      <c r="C58" s="13" t="str">
        <f>D16&amp;" I "&amp;(VLOOKUP(D14,Table24581112[],6,FALSE))</f>
        <v>Medium/Clay I Grass</v>
      </c>
      <c r="D58" s="13" t="str">
        <f>E16&amp;" I "&amp;(VLOOKUP(E14,Table24581112[],6,FALSE))</f>
        <v>Medium/Clay I Grass</v>
      </c>
      <c r="E58" s="13" t="str">
        <f>F16&amp;" I "&amp;(VLOOKUP(F14,Table24581112[],6,FALSE))</f>
        <v>Medium/Clay I Grass</v>
      </c>
      <c r="F58" s="13" t="str">
        <f>G16&amp;" I "&amp;(VLOOKUP(G14,Table24581112[],6,FALSE))</f>
        <v>Medium/Clay I Grass</v>
      </c>
      <c r="G58" s="13" t="str">
        <f>H16&amp;" I "&amp;(VLOOKUP(H14,Table24581112[],6,FALSE))</f>
        <v>Medium/Clay I Grass</v>
      </c>
      <c r="H58" s="13" t="str">
        <f>I16&amp;" I "&amp;(VLOOKUP(I14,Table24581112[],6,FALSE))</f>
        <v>Medium/Clay I Grass</v>
      </c>
      <c r="I58" s="13" t="str">
        <f>J16&amp;" I "&amp;(VLOOKUP(J14,Table24581112[],6,FALSE))</f>
        <v>Medium/Clay I Grass</v>
      </c>
      <c r="J58" s="13" t="str">
        <f>K16&amp;" I "&amp;(VLOOKUP(K14,Table24581112[],6,FALSE))</f>
        <v>Medium/Clay I Grass</v>
      </c>
      <c r="K58" s="13" t="str">
        <f>L16&amp;" I "&amp;(VLOOKUP(L14,Table24581112[],6,FALSE))</f>
        <v>Medium/Clay I Grass</v>
      </c>
      <c r="L58" s="13" t="str">
        <f>M16&amp;" I "&amp;(VLOOKUP(M14,Table24581112[],6,FALSE))</f>
        <v>Medium/Clay I Grass</v>
      </c>
      <c r="M58" s="13" t="str">
        <f>N16&amp;" I "&amp;(VLOOKUP(N14,Table24581112[],6,FALSE))</f>
        <v>Medium/Clay I Grass</v>
      </c>
      <c r="N58" s="13" t="str">
        <f>O16&amp;" I "&amp;(VLOOKUP(O14,Table24581112[],6,FALSE))</f>
        <v>Medium/Clay I Grass</v>
      </c>
      <c r="O58" s="13" t="str">
        <f>P16&amp;" I "&amp;(VLOOKUP(P14,Table24581112[],6,FALSE))</f>
        <v>Medium/Clay I Grass</v>
      </c>
      <c r="P58" s="13" t="str">
        <f>Q16&amp;" I "&amp;(VLOOKUP(Q14,Table24581112[],6,FALSE))</f>
        <v>Medium/Clay I Grass</v>
      </c>
      <c r="Q58" s="13" t="str">
        <f>R16&amp;" I "&amp;(VLOOKUP(R14,Table24581112[],6,FALSE))</f>
        <v>Medium/Clay I Grass</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ht="13" x14ac:dyDescent="0.3">
      <c r="A59" s="111" t="s">
        <v>132</v>
      </c>
      <c r="B59" s="76">
        <f>VLOOKUP(C$14,Table24581112[],5,FALSE)</f>
        <v>6.2</v>
      </c>
      <c r="C59" s="76">
        <f>VLOOKUP(D$14,Table24581112[],5,FALSE)</f>
        <v>6.2</v>
      </c>
      <c r="D59" s="76">
        <f>VLOOKUP(E$14,Table24581112[],5,FALSE)</f>
        <v>6.2</v>
      </c>
      <c r="E59" s="76">
        <f>VLOOKUP(F$14,Table24581112[],5,FALSE)</f>
        <v>6.2</v>
      </c>
      <c r="F59" s="76">
        <f>VLOOKUP(G$14,Table24581112[],5,FALSE)</f>
        <v>6.2</v>
      </c>
      <c r="G59" s="76">
        <f>VLOOKUP(H$14,Table24581112[],5,FALSE)</f>
        <v>6.2</v>
      </c>
      <c r="H59" s="76">
        <f>VLOOKUP(I$14,Table24581112[],5,FALSE)</f>
        <v>6.2</v>
      </c>
      <c r="I59" s="76">
        <f>VLOOKUP(J$14,Table24581112[],5,FALSE)</f>
        <v>6.2</v>
      </c>
      <c r="J59" s="76">
        <f>VLOOKUP(K$14,Table24581112[],5,FALSE)</f>
        <v>6.2</v>
      </c>
      <c r="K59" s="76">
        <f>VLOOKUP(L$14,Table24581112[],5,FALSE)</f>
        <v>6.2</v>
      </c>
      <c r="L59" s="76">
        <f>VLOOKUP(M$14,Table24581112[],5,FALSE)</f>
        <v>6.2</v>
      </c>
      <c r="M59" s="76">
        <f>VLOOKUP(N$14,Table24581112[],5,FALSE)</f>
        <v>6.2</v>
      </c>
      <c r="N59" s="76">
        <f>VLOOKUP(O$14,Table24581112[],5,FALSE)</f>
        <v>6.2</v>
      </c>
      <c r="O59" s="76">
        <f>VLOOKUP(P$14,Table24581112[],5,FALSE)</f>
        <v>6.2</v>
      </c>
      <c r="P59" s="76">
        <f>VLOOKUP(Q$14,Table24581112[],5,FALSE)</f>
        <v>6.2</v>
      </c>
      <c r="Q59" s="76">
        <f>VLOOKUP(R$14,Table24581112[],5,FALSE)</f>
        <v>6.2</v>
      </c>
      <c r="R59" s="76" t="e">
        <f>VLOOKUP(S$14,Table24581112[],5,FALSE)</f>
        <v>#N/A</v>
      </c>
      <c r="S59" s="76" t="e">
        <f>VLOOKUP(T$14,Table24581112[],5,FALSE)</f>
        <v>#N/A</v>
      </c>
      <c r="T59" s="76" t="e">
        <f>VLOOKUP(U$14,Table24581112[],5,FALSE)</f>
        <v>#N/A</v>
      </c>
      <c r="U59" s="76" t="e">
        <f>VLOOKUP(V$14,Table24581112[],5,FALSE)</f>
        <v>#N/A</v>
      </c>
    </row>
    <row r="60" spans="1:35" s="19" customFormat="1" ht="13" x14ac:dyDescent="0.3">
      <c r="A60" s="111" t="s">
        <v>4</v>
      </c>
      <c r="B60" s="76">
        <f>C10</f>
        <v>5.7</v>
      </c>
      <c r="C60" s="76">
        <f t="shared" ref="C60:U60" si="14">D10</f>
        <v>6</v>
      </c>
      <c r="D60" s="76">
        <f t="shared" si="14"/>
        <v>5.7</v>
      </c>
      <c r="E60" s="76">
        <f t="shared" si="14"/>
        <v>5.6</v>
      </c>
      <c r="F60" s="76">
        <f t="shared" si="14"/>
        <v>5.7</v>
      </c>
      <c r="G60" s="76">
        <f t="shared" si="14"/>
        <v>5.7</v>
      </c>
      <c r="H60" s="76">
        <f t="shared" si="14"/>
        <v>5.9</v>
      </c>
      <c r="I60" s="76">
        <f t="shared" si="14"/>
        <v>5.8</v>
      </c>
      <c r="J60" s="76">
        <f t="shared" si="14"/>
        <v>6.2</v>
      </c>
      <c r="K60" s="76">
        <f t="shared" si="14"/>
        <v>6.2</v>
      </c>
      <c r="L60" s="76">
        <f t="shared" si="14"/>
        <v>7</v>
      </c>
      <c r="M60" s="76">
        <f t="shared" si="14"/>
        <v>5.2</v>
      </c>
      <c r="N60" s="76">
        <f t="shared" si="14"/>
        <v>5</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f t="shared" si="15"/>
        <v>6</v>
      </c>
      <c r="R61" s="76" t="e">
        <f t="shared" si="15"/>
        <v>#N/A</v>
      </c>
      <c r="S61" s="76" t="e">
        <f t="shared" si="15"/>
        <v>#N/A</v>
      </c>
      <c r="T61" s="76" t="e">
        <f t="shared" si="15"/>
        <v>#N/A</v>
      </c>
      <c r="U61" s="76" t="e">
        <f t="shared" si="15"/>
        <v>#N/A</v>
      </c>
    </row>
    <row r="62" spans="1:35" s="19" customFormat="1" ht="13" x14ac:dyDescent="0.3">
      <c r="A62" s="111" t="s">
        <v>134</v>
      </c>
      <c r="B62" s="77">
        <f>B31</f>
        <v>35</v>
      </c>
      <c r="C62" s="77">
        <f>B32</f>
        <v>35</v>
      </c>
      <c r="D62" s="77">
        <f>B33</f>
        <v>35</v>
      </c>
      <c r="E62" s="77">
        <f>B34</f>
        <v>92</v>
      </c>
      <c r="F62" s="77">
        <f>B35</f>
        <v>35</v>
      </c>
      <c r="G62" s="77">
        <f>B36</f>
        <v>35</v>
      </c>
      <c r="H62" s="77">
        <f>B37</f>
        <v>35</v>
      </c>
      <c r="I62" s="77">
        <f>B38</f>
        <v>35</v>
      </c>
      <c r="J62" s="77">
        <f>B39</f>
        <v>35</v>
      </c>
      <c r="K62" s="77">
        <f>B40</f>
        <v>35</v>
      </c>
      <c r="L62" s="77">
        <f>B41</f>
        <v>35</v>
      </c>
      <c r="M62" s="77">
        <f>B42</f>
        <v>92</v>
      </c>
      <c r="N62" s="77">
        <f>B43</f>
        <v>92</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3</v>
      </c>
      <c r="C64" s="77">
        <f t="shared" ref="C64:U64" si="17">(C59-C60)*C61</f>
        <v>1.2000000000000011</v>
      </c>
      <c r="D64" s="77">
        <f t="shared" si="17"/>
        <v>3</v>
      </c>
      <c r="E64" s="77">
        <f t="shared" si="17"/>
        <v>3.6000000000000032</v>
      </c>
      <c r="F64" s="77">
        <f t="shared" si="17"/>
        <v>3</v>
      </c>
      <c r="G64" s="77">
        <f t="shared" si="17"/>
        <v>3</v>
      </c>
      <c r="H64" s="77">
        <f t="shared" si="17"/>
        <v>1.7999999999999989</v>
      </c>
      <c r="I64" s="77">
        <f t="shared" si="17"/>
        <v>2.4000000000000021</v>
      </c>
      <c r="J64" s="77">
        <f t="shared" si="17"/>
        <v>0</v>
      </c>
      <c r="K64" s="77">
        <f t="shared" si="17"/>
        <v>0</v>
      </c>
      <c r="L64" s="77">
        <f t="shared" si="17"/>
        <v>-4.7999999999999989</v>
      </c>
      <c r="M64" s="77">
        <f t="shared" si="17"/>
        <v>6</v>
      </c>
      <c r="N64" s="77">
        <f t="shared" si="17"/>
        <v>7.2000000000000011</v>
      </c>
      <c r="O64" s="77">
        <f t="shared" si="17"/>
        <v>37.200000000000003</v>
      </c>
      <c r="P64" s="77">
        <f t="shared" si="17"/>
        <v>37.200000000000003</v>
      </c>
      <c r="Q64" s="77">
        <f t="shared" si="17"/>
        <v>37.200000000000003</v>
      </c>
      <c r="R64" s="77" t="e">
        <f t="shared" si="17"/>
        <v>#N/A</v>
      </c>
      <c r="S64" s="77" t="e">
        <f t="shared" si="17"/>
        <v>#N/A</v>
      </c>
      <c r="T64" s="77" t="e">
        <f t="shared" si="17"/>
        <v>#N/A</v>
      </c>
      <c r="U64" s="77" t="e">
        <f t="shared" si="17"/>
        <v>#N/A</v>
      </c>
    </row>
    <row r="65" spans="1:21" s="19" customFormat="1" ht="52" x14ac:dyDescent="0.3">
      <c r="A65" s="112" t="s">
        <v>157</v>
      </c>
      <c r="B65" s="77">
        <f>B63-B64</f>
        <v>-3</v>
      </c>
      <c r="C65" s="77">
        <f t="shared" ref="C65:U65" si="18">C63-C64</f>
        <v>-1.2000000000000011</v>
      </c>
      <c r="D65" s="77">
        <f t="shared" si="18"/>
        <v>-3</v>
      </c>
      <c r="E65" s="77">
        <f t="shared" si="18"/>
        <v>-3.6000000000000032</v>
      </c>
      <c r="F65" s="77">
        <f t="shared" si="18"/>
        <v>-3</v>
      </c>
      <c r="G65" s="77">
        <f t="shared" si="18"/>
        <v>-3</v>
      </c>
      <c r="H65" s="77">
        <f t="shared" si="18"/>
        <v>-1.7999999999999989</v>
      </c>
      <c r="I65" s="77">
        <f t="shared" si="18"/>
        <v>-2.4000000000000021</v>
      </c>
      <c r="J65" s="77">
        <f t="shared" si="18"/>
        <v>0</v>
      </c>
      <c r="K65" s="77">
        <f t="shared" si="18"/>
        <v>0</v>
      </c>
      <c r="L65" s="77">
        <f t="shared" si="18"/>
        <v>4.7999999999999989</v>
      </c>
      <c r="M65" s="77">
        <f t="shared" si="18"/>
        <v>-6</v>
      </c>
      <c r="N65" s="77">
        <f t="shared" si="18"/>
        <v>-7.2000000000000011</v>
      </c>
      <c r="O65" s="77">
        <f t="shared" si="18"/>
        <v>-37.200000000000003</v>
      </c>
      <c r="P65" s="77">
        <f t="shared" si="18"/>
        <v>-37.200000000000003</v>
      </c>
      <c r="Q65" s="77">
        <f t="shared" si="18"/>
        <v>-37.200000000000003</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OVER</v>
      </c>
      <c r="K66" s="78" t="str">
        <f t="shared" si="19"/>
        <v>OVER</v>
      </c>
      <c r="L66" s="78" t="str">
        <f t="shared" si="19"/>
        <v>OVER</v>
      </c>
      <c r="M66" s="78" t="str">
        <f t="shared" si="19"/>
        <v>UNDER</v>
      </c>
      <c r="N66" s="78" t="str">
        <f t="shared" si="19"/>
        <v>UNDER</v>
      </c>
      <c r="O66" s="78" t="str">
        <f t="shared" si="19"/>
        <v>UNDER</v>
      </c>
      <c r="P66" s="78" t="str">
        <f t="shared" si="19"/>
        <v>UNDER</v>
      </c>
      <c r="Q66" s="78" t="str">
        <f t="shared" si="19"/>
        <v>UNDER</v>
      </c>
      <c r="R66" s="78" t="e">
        <f t="shared" si="19"/>
        <v>#N/A</v>
      </c>
      <c r="S66" s="78" t="e">
        <f t="shared" si="19"/>
        <v>#N/A</v>
      </c>
      <c r="T66" s="78" t="e">
        <f t="shared" si="19"/>
        <v>#N/A</v>
      </c>
      <c r="U66" s="78"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93" priority="37" operator="equal">
      <formula>"DECREASE"</formula>
    </cfRule>
    <cfRule type="cellIs" dxfId="292" priority="38" operator="equal">
      <formula>"INCREASE"</formula>
    </cfRule>
  </conditionalFormatting>
  <conditionalFormatting sqref="B62:U66 B31:B50">
    <cfRule type="cellIs" dxfId="291" priority="36" operator="greaterThan">
      <formula>$B$51</formula>
    </cfRule>
  </conditionalFormatting>
  <conditionalFormatting sqref="C31:C50">
    <cfRule type="cellIs" dxfId="290" priority="35" operator="greaterThan">
      <formula>$C$51</formula>
    </cfRule>
  </conditionalFormatting>
  <conditionalFormatting sqref="C18:V18">
    <cfRule type="cellIs" dxfId="289" priority="34" operator="equal">
      <formula>0</formula>
    </cfRule>
  </conditionalFormatting>
  <conditionalFormatting sqref="C17:V17">
    <cfRule type="cellIs" dxfId="288" priority="33" operator="equal">
      <formula>0</formula>
    </cfRule>
  </conditionalFormatting>
  <conditionalFormatting sqref="C19:V19">
    <cfRule type="cellIs" dxfId="287" priority="32" operator="equal">
      <formula>0</formula>
    </cfRule>
  </conditionalFormatting>
  <conditionalFormatting sqref="G31:G50">
    <cfRule type="cellIs" dxfId="286" priority="31" operator="greaterThan">
      <formula>$G$51</formula>
    </cfRule>
  </conditionalFormatting>
  <conditionalFormatting sqref="H31:H50">
    <cfRule type="cellIs" dxfId="285" priority="30" operator="greaterThan">
      <formula>$H$51</formula>
    </cfRule>
  </conditionalFormatting>
  <conditionalFormatting sqref="I31:I50">
    <cfRule type="cellIs" dxfId="284" priority="29" operator="greaterThan">
      <formula>$I$51</formula>
    </cfRule>
  </conditionalFormatting>
  <conditionalFormatting sqref="K31:K50">
    <cfRule type="cellIs" dxfId="283" priority="28" operator="greaterThan">
      <formula>$K$51</formula>
    </cfRule>
  </conditionalFormatting>
  <conditionalFormatting sqref="L31:L50">
    <cfRule type="cellIs" dxfId="282" priority="27" operator="greaterThan">
      <formula>$L$51</formula>
    </cfRule>
  </conditionalFormatting>
  <conditionalFormatting sqref="M31:M50">
    <cfRule type="cellIs" dxfId="281" priority="26" operator="greaterThan">
      <formula>$M$51</formula>
    </cfRule>
  </conditionalFormatting>
  <conditionalFormatting sqref="P31:P50">
    <cfRule type="cellIs" dxfId="280" priority="25" operator="greaterThan">
      <formula>$P$51</formula>
    </cfRule>
  </conditionalFormatting>
  <conditionalFormatting sqref="R31:R50">
    <cfRule type="cellIs" dxfId="279" priority="24" operator="greaterThan">
      <formula>$R$51</formula>
    </cfRule>
  </conditionalFormatting>
  <conditionalFormatting sqref="S31:S50">
    <cfRule type="cellIs" dxfId="278" priority="23" operator="greaterThan">
      <formula>$S$51</formula>
    </cfRule>
  </conditionalFormatting>
  <conditionalFormatting sqref="T31:T50">
    <cfRule type="cellIs" dxfId="277" priority="22" operator="greaterThan">
      <formula>$T$51</formula>
    </cfRule>
  </conditionalFormatting>
  <conditionalFormatting sqref="U31:U50">
    <cfRule type="cellIs" dxfId="276" priority="21" operator="greaterThan">
      <formula>$U$51</formula>
    </cfRule>
  </conditionalFormatting>
  <conditionalFormatting sqref="C22:V22">
    <cfRule type="cellIs" dxfId="275" priority="20" operator="equal">
      <formula>0</formula>
    </cfRule>
  </conditionalFormatting>
  <conditionalFormatting sqref="C24:V24">
    <cfRule type="cellIs" dxfId="274" priority="18" operator="equal">
      <formula>"DECREASE"</formula>
    </cfRule>
    <cfRule type="cellIs" dxfId="273" priority="19" operator="equal">
      <formula>"INCREASE"</formula>
    </cfRule>
  </conditionalFormatting>
  <conditionalFormatting sqref="C23:V23">
    <cfRule type="cellIs" dxfId="272" priority="17" operator="equal">
      <formula>0</formula>
    </cfRule>
  </conditionalFormatting>
  <conditionalFormatting sqref="C21:V21">
    <cfRule type="cellIs" dxfId="271" priority="13" operator="equal">
      <formula>0</formula>
    </cfRule>
  </conditionalFormatting>
  <conditionalFormatting sqref="B66:U66">
    <cfRule type="cellIs" dxfId="270" priority="11" operator="equal">
      <formula>"UNDER"</formula>
    </cfRule>
    <cfRule type="cellIs" dxfId="269" priority="12" operator="equal">
      <formula>"OVER"</formula>
    </cfRule>
  </conditionalFormatting>
  <conditionalFormatting sqref="J31:J50">
    <cfRule type="cellIs" dxfId="268" priority="8" operator="greaterThan">
      <formula>$J$51</formula>
    </cfRule>
  </conditionalFormatting>
  <conditionalFormatting sqref="L3">
    <cfRule type="cellIs" dxfId="267" priority="4" operator="lessThan">
      <formula>30</formula>
    </cfRule>
    <cfRule type="cellIs" dxfId="266" priority="5" operator="greaterThanOrEqual">
      <formula>30</formula>
    </cfRule>
  </conditionalFormatting>
  <conditionalFormatting sqref="I1">
    <cfRule type="cellIs" dxfId="265" priority="3" operator="between">
      <formula>0.1</formula>
      <formula>5</formula>
    </cfRule>
  </conditionalFormatting>
  <conditionalFormatting sqref="I2">
    <cfRule type="cellIs" dxfId="264" priority="2" operator="greaterThan">
      <formula>5000.1</formula>
    </cfRule>
  </conditionalFormatting>
  <conditionalFormatting sqref="I3">
    <cfRule type="cellIs" dxfId="263"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F56" sqref="F56"/>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42" width="0" style="11" hidden="1" customWidth="1"/>
    <col min="43" max="16384" width="13.1796875" style="11"/>
  </cols>
  <sheetData>
    <row r="1" spans="1:41" ht="13" x14ac:dyDescent="0.3">
      <c r="A1" s="119" t="s">
        <v>41</v>
      </c>
      <c r="B1" s="119"/>
      <c r="C1" s="140" t="str">
        <f>'Field data and Waste 1'!C1:D1</f>
        <v>PAN-021790</v>
      </c>
      <c r="D1" s="141"/>
      <c r="E1" s="93" t="s">
        <v>45</v>
      </c>
      <c r="F1" s="39">
        <f>'Field data and Waste 1'!F1</f>
        <v>31.8</v>
      </c>
      <c r="G1" s="120" t="s">
        <v>43</v>
      </c>
      <c r="H1" s="121"/>
      <c r="I1" s="118">
        <v>7.54</v>
      </c>
      <c r="J1" s="119" t="s">
        <v>153</v>
      </c>
      <c r="K1" s="119"/>
      <c r="L1" s="97">
        <v>1183</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EPR/GP3792SK</v>
      </c>
      <c r="D2" s="143"/>
      <c r="E2" s="93" t="s">
        <v>109</v>
      </c>
      <c r="F2" s="96" t="s">
        <v>173</v>
      </c>
      <c r="G2" s="138" t="s">
        <v>110</v>
      </c>
      <c r="H2" s="139"/>
      <c r="I2" s="118">
        <v>3286</v>
      </c>
      <c r="J2" s="119" t="s">
        <v>158</v>
      </c>
      <c r="K2" s="119"/>
      <c r="L2" s="97">
        <v>0.39</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BYPRODUCT RECOVERY LIMITED</v>
      </c>
      <c r="D3" s="143"/>
      <c r="E3" s="93" t="s">
        <v>108</v>
      </c>
      <c r="F3" s="31" t="s">
        <v>78</v>
      </c>
      <c r="G3" s="119" t="s">
        <v>159</v>
      </c>
      <c r="H3" s="119"/>
      <c r="I3" s="118">
        <v>2400</v>
      </c>
      <c r="J3" s="120" t="s">
        <v>154</v>
      </c>
      <c r="K3" s="121"/>
      <c r="L3" s="97">
        <f>(L1/(L2*10000))*100</f>
        <v>30.333333333333336</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Bwlchmawr Farm 3, Brynteg, Llanybydder, Carmarthenshire, SA40 9XA</v>
      </c>
      <c r="D4" s="141"/>
      <c r="E4" s="94" t="s">
        <v>1</v>
      </c>
      <c r="F4" s="96" t="s">
        <v>172</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Waste 1'!C8</f>
        <v>5569</v>
      </c>
      <c r="D8" s="60">
        <f>'Field data and Waste 1'!D8</f>
        <v>6858</v>
      </c>
      <c r="E8" s="60">
        <f>'Field data and Waste 1'!E8</f>
        <v>8153</v>
      </c>
      <c r="F8" s="60">
        <f>'Field data and Waste 1'!F8</f>
        <v>9748</v>
      </c>
      <c r="G8" s="60">
        <f>'Field data and Waste 1'!G8</f>
        <v>1057</v>
      </c>
      <c r="H8" s="60">
        <f>'Field data and Waste 1'!H8</f>
        <v>3845</v>
      </c>
      <c r="I8" s="60">
        <f>'Field data and Waste 1'!I8</f>
        <v>6042</v>
      </c>
      <c r="J8" s="60">
        <f>'Field data and Waste 1'!J8</f>
        <v>2345</v>
      </c>
      <c r="K8" s="60">
        <f>'Field data and Waste 1'!K8</f>
        <v>4105</v>
      </c>
      <c r="L8" s="60">
        <f>'Field data and Waste 1'!L8</f>
        <v>6810</v>
      </c>
      <c r="M8" s="60">
        <f>'Field data and Waste 1'!M8</f>
        <v>8614</v>
      </c>
      <c r="N8" s="60">
        <f>'Field data and Waste 1'!N8</f>
        <v>4289</v>
      </c>
      <c r="O8" s="60">
        <f>'Field data and Waste 1'!O8</f>
        <v>3901</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Waste 1'!C9</f>
        <v xml:space="preserve">moderate </v>
      </c>
      <c r="D9" s="60" t="str">
        <f>'Field data and Waste 1'!D9</f>
        <v xml:space="preserve">moderate </v>
      </c>
      <c r="E9" s="60" t="str">
        <f>'Field data and Waste 1'!E9</f>
        <v xml:space="preserve">moderate </v>
      </c>
      <c r="F9" s="60" t="str">
        <f>'Field data and Waste 1'!F9</f>
        <v xml:space="preserve">moderate </v>
      </c>
      <c r="G9" s="60" t="str">
        <f>'Field data and Waste 1'!G9</f>
        <v xml:space="preserve">moderate </v>
      </c>
      <c r="H9" s="60" t="str">
        <f>'Field data and Waste 1'!H9</f>
        <v xml:space="preserve">moderate </v>
      </c>
      <c r="I9" s="60" t="str">
        <f>'Field data and Waste 1'!I9</f>
        <v xml:space="preserve">moderate </v>
      </c>
      <c r="J9" s="60" t="str">
        <f>'Field data and Waste 1'!J9</f>
        <v xml:space="preserve">moderate </v>
      </c>
      <c r="K9" s="60" t="str">
        <f>'Field data and Waste 1'!K9</f>
        <v xml:space="preserve">moderate </v>
      </c>
      <c r="L9" s="60" t="str">
        <f>'Field data and Waste 1'!L9</f>
        <v xml:space="preserve">moderate </v>
      </c>
      <c r="M9" s="60" t="str">
        <f>'Field data and Waste 1'!M9</f>
        <v xml:space="preserve">moderate </v>
      </c>
      <c r="N9" s="60" t="str">
        <f>'Field data and Waste 1'!N9</f>
        <v xml:space="preserve">moderate </v>
      </c>
      <c r="O9" s="60" t="str">
        <f>'Field data and Waste 1'!O9</f>
        <v xml:space="preserve">moderate </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5.7</v>
      </c>
      <c r="D10" s="60">
        <f>'Field data and Waste 1'!D10</f>
        <v>6</v>
      </c>
      <c r="E10" s="60">
        <f>'Field data and Waste 1'!E10</f>
        <v>5.7</v>
      </c>
      <c r="F10" s="60">
        <f>'Field data and Waste 1'!F10</f>
        <v>5.6</v>
      </c>
      <c r="G10" s="60">
        <f>'Field data and Waste 1'!G10</f>
        <v>5.7</v>
      </c>
      <c r="H10" s="60">
        <f>'Field data and Waste 1'!H10</f>
        <v>5.7</v>
      </c>
      <c r="I10" s="60">
        <f>'Field data and Waste 1'!I10</f>
        <v>5.9</v>
      </c>
      <c r="J10" s="60">
        <f>'Field data and Waste 1'!J10</f>
        <v>5.8</v>
      </c>
      <c r="K10" s="60">
        <f>'Field data and Waste 1'!K10</f>
        <v>6.2</v>
      </c>
      <c r="L10" s="60">
        <f>'Field data and Waste 1'!L10</f>
        <v>6.2</v>
      </c>
      <c r="M10" s="60">
        <f>'Field data and Waste 1'!M10</f>
        <v>7</v>
      </c>
      <c r="N10" s="60">
        <f>'Field data and Waste 1'!N10</f>
        <v>5.2</v>
      </c>
      <c r="O10" s="60">
        <f>'Field data and Waste 1'!O10</f>
        <v>5</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2</v>
      </c>
      <c r="D11" s="60">
        <f>'Field data and Waste 1'!D11</f>
        <v>2</v>
      </c>
      <c r="E11" s="60">
        <f>'Field data and Waste 1'!E11</f>
        <v>2</v>
      </c>
      <c r="F11" s="60">
        <f>'Field data and Waste 1'!F11</f>
        <v>1</v>
      </c>
      <c r="G11" s="60">
        <f>'Field data and Waste 1'!G11</f>
        <v>2</v>
      </c>
      <c r="H11" s="60">
        <f>'Field data and Waste 1'!H11</f>
        <v>3</v>
      </c>
      <c r="I11" s="60">
        <f>'Field data and Waste 1'!I11</f>
        <v>2</v>
      </c>
      <c r="J11" s="60">
        <f>'Field data and Waste 1'!J11</f>
        <v>3</v>
      </c>
      <c r="K11" s="60">
        <f>'Field data and Waste 1'!K11</f>
        <v>2</v>
      </c>
      <c r="L11" s="60">
        <f>'Field data and Waste 1'!L11</f>
        <v>2</v>
      </c>
      <c r="M11" s="60">
        <f>'Field data and Waste 1'!M11</f>
        <v>3</v>
      </c>
      <c r="N11" s="60">
        <f>'Field data and Waste 1'!N11</f>
        <v>1</v>
      </c>
      <c r="O11" s="60">
        <f>'Field data and Waste 1'!O11</f>
        <v>1</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1</v>
      </c>
      <c r="D12" s="60">
        <f>'Field data and Waste 1'!D12</f>
        <v>0</v>
      </c>
      <c r="E12" s="60">
        <f>'Field data and Waste 1'!E12</f>
        <v>0</v>
      </c>
      <c r="F12" s="60">
        <f>'Field data and Waste 1'!F12</f>
        <v>2</v>
      </c>
      <c r="G12" s="60">
        <f>'Field data and Waste 1'!G12</f>
        <v>1</v>
      </c>
      <c r="H12" s="60">
        <f>'Field data and Waste 1'!H12</f>
        <v>1</v>
      </c>
      <c r="I12" s="60">
        <f>'Field data and Waste 1'!I12</f>
        <v>1</v>
      </c>
      <c r="J12" s="60">
        <f>'Field data and Waste 1'!J12</f>
        <v>1</v>
      </c>
      <c r="K12" s="60">
        <f>'Field data and Waste 1'!K12</f>
        <v>1</v>
      </c>
      <c r="L12" s="60">
        <f>'Field data and Waste 1'!L12</f>
        <v>0</v>
      </c>
      <c r="M12" s="60">
        <f>'Field data and Waste 1'!M12</f>
        <v>0</v>
      </c>
      <c r="N12" s="60">
        <f>'Field data and Waste 1'!N12</f>
        <v>1</v>
      </c>
      <c r="O12" s="60">
        <f>'Field data and Waste 1'!O12</f>
        <v>1</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2</v>
      </c>
      <c r="D13" s="60">
        <f>'Field data and Waste 1'!D13</f>
        <v>3</v>
      </c>
      <c r="E13" s="60">
        <f>'Field data and Waste 1'!E13</f>
        <v>2</v>
      </c>
      <c r="F13" s="60">
        <f>'Field data and Waste 1'!F13</f>
        <v>2</v>
      </c>
      <c r="G13" s="60">
        <f>'Field data and Waste 1'!G13</f>
        <v>2</v>
      </c>
      <c r="H13" s="60">
        <f>'Field data and Waste 1'!H13</f>
        <v>2</v>
      </c>
      <c r="I13" s="60">
        <f>'Field data and Waste 1'!I13</f>
        <v>2</v>
      </c>
      <c r="J13" s="60">
        <f>'Field data and Waste 1'!J13</f>
        <v>2</v>
      </c>
      <c r="K13" s="60">
        <f>'Field data and Waste 1'!K13</f>
        <v>3</v>
      </c>
      <c r="L13" s="60">
        <f>'Field data and Waste 1'!L13</f>
        <v>2</v>
      </c>
      <c r="M13" s="60">
        <f>'Field data and Waste 1'!M13</f>
        <v>3</v>
      </c>
      <c r="N13" s="60">
        <f>'Field data and Waste 1'!N13</f>
        <v>3</v>
      </c>
      <c r="O13" s="60">
        <f>'Field data and Waste 1'!O13</f>
        <v>3</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t="str">
        <f>'Field data and Waste 1'!Q14</f>
        <v xml:space="preserve">Grass Silage (25% DM) </v>
      </c>
      <c r="R14" s="102" t="str">
        <f>'Field data and Waste 1'!R14</f>
        <v xml:space="preserve">Grass Silage (25% DM) </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38</v>
      </c>
      <c r="N15" s="60">
        <f>'Field data and Waste 1'!N15</f>
        <v>38</v>
      </c>
      <c r="O15" s="60">
        <f>'Field data and Waste 1'!O15</f>
        <v>38</v>
      </c>
      <c r="P15" s="60">
        <f>'Field data and Waste 1'!P15</f>
        <v>38</v>
      </c>
      <c r="Q15" s="60">
        <f>'Field data and Waste 1'!Q15</f>
        <v>38</v>
      </c>
      <c r="R15" s="60">
        <f>'Field data and Waste 1'!R15</f>
        <v>38</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t="str">
        <f>'Field data and Waste 1'!Q16</f>
        <v>Medium/Clay</v>
      </c>
      <c r="R16" s="103" t="str">
        <f>'Field data and Waste 1'!R16</f>
        <v>Medium/Clay</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64.599999999999994</v>
      </c>
      <c r="R17" s="28">
        <f t="shared" si="0"/>
        <v>64.599999999999994</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63.987629999999996</v>
      </c>
      <c r="D18" s="16">
        <f>$D32</f>
        <v>63.987629999999996</v>
      </c>
      <c r="E18" s="16">
        <f>$D33</f>
        <v>63.987629999999996</v>
      </c>
      <c r="F18" s="16">
        <f>$D34</f>
        <v>93.239118000000005</v>
      </c>
      <c r="G18" s="16">
        <f>$D35</f>
        <v>63.987629999999996</v>
      </c>
      <c r="H18" s="16">
        <f>$D36</f>
        <v>63.987629999999996</v>
      </c>
      <c r="I18" s="16">
        <f>$D37</f>
        <v>63.987629999999996</v>
      </c>
      <c r="J18" s="16">
        <f>$D38</f>
        <v>63.987629999999996</v>
      </c>
      <c r="K18" s="16">
        <f>$D39</f>
        <v>63.987629999999996</v>
      </c>
      <c r="L18" s="16">
        <f>$D40</f>
        <v>63.987629999999996</v>
      </c>
      <c r="M18" s="16">
        <f>$D41</f>
        <v>63.987629999999996</v>
      </c>
      <c r="N18" s="16">
        <f>$D42</f>
        <v>93.239118000000005</v>
      </c>
      <c r="O18" s="16">
        <f>$D43</f>
        <v>93.239118000000005</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-0.61236999999999853</v>
      </c>
      <c r="D19" s="16">
        <f t="shared" ref="D19:V19" si="1">D18-D17</f>
        <v>-0.61236999999999853</v>
      </c>
      <c r="E19" s="16">
        <f t="shared" si="1"/>
        <v>-0.61236999999999853</v>
      </c>
      <c r="F19" s="16">
        <f t="shared" si="1"/>
        <v>28.639118000000011</v>
      </c>
      <c r="G19" s="16">
        <f t="shared" si="1"/>
        <v>-0.61236999999999853</v>
      </c>
      <c r="H19" s="16">
        <f t="shared" si="1"/>
        <v>-0.61236999999999853</v>
      </c>
      <c r="I19" s="16">
        <f t="shared" si="1"/>
        <v>-0.61236999999999853</v>
      </c>
      <c r="J19" s="16">
        <f t="shared" si="1"/>
        <v>-0.61236999999999853</v>
      </c>
      <c r="K19" s="16">
        <f t="shared" si="1"/>
        <v>-0.61236999999999853</v>
      </c>
      <c r="L19" s="16">
        <f t="shared" si="1"/>
        <v>-0.61236999999999853</v>
      </c>
      <c r="M19" s="16">
        <f t="shared" si="1"/>
        <v>-0.61236999999999853</v>
      </c>
      <c r="N19" s="16">
        <f t="shared" si="1"/>
        <v>28.639118000000011</v>
      </c>
      <c r="O19" s="16">
        <f t="shared" si="1"/>
        <v>28.639118000000011</v>
      </c>
      <c r="P19" s="16">
        <f t="shared" si="1"/>
        <v>-64.599999999999994</v>
      </c>
      <c r="Q19" s="16">
        <f t="shared" si="1"/>
        <v>-64.599999999999994</v>
      </c>
      <c r="R19" s="16">
        <f t="shared" si="1"/>
        <v>-64.599999999999994</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INCREASE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INCREASE</v>
      </c>
      <c r="O20" s="26" t="str">
        <f>IF($B43="","",IF(O$19&gt;=0,"INCREASE","DECREASE"))</f>
        <v>INCREASE</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228</v>
      </c>
      <c r="Q21" s="28">
        <f t="shared" si="2"/>
        <v>228</v>
      </c>
      <c r="R21" s="28">
        <f t="shared" si="2"/>
        <v>228</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155.20400000000004</v>
      </c>
      <c r="D22" s="16">
        <f>$E32</f>
        <v>155.20400000000004</v>
      </c>
      <c r="E22" s="16">
        <f>$E33</f>
        <v>155.20400000000004</v>
      </c>
      <c r="F22" s="16">
        <f>$E34</f>
        <v>226.15440000000001</v>
      </c>
      <c r="G22" s="16">
        <f>$E35</f>
        <v>155.20400000000004</v>
      </c>
      <c r="H22" s="16">
        <f>$E36</f>
        <v>155.20400000000004</v>
      </c>
      <c r="I22" s="16">
        <f>$E37</f>
        <v>155.20400000000004</v>
      </c>
      <c r="J22" s="16">
        <f>$E38</f>
        <v>155.20400000000004</v>
      </c>
      <c r="K22" s="16">
        <f>$E39</f>
        <v>155.20400000000004</v>
      </c>
      <c r="L22" s="16">
        <f>$E40</f>
        <v>155.20400000000004</v>
      </c>
      <c r="M22" s="16">
        <f>$E41</f>
        <v>155.20400000000004</v>
      </c>
      <c r="N22" s="16">
        <f>$E42</f>
        <v>226.15440000000001</v>
      </c>
      <c r="O22" s="16">
        <f>$E43</f>
        <v>226.15440000000001</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-72.795999999999964</v>
      </c>
      <c r="D23" s="16">
        <f t="shared" ref="D23:V23" si="3">D22-D21</f>
        <v>-72.795999999999964</v>
      </c>
      <c r="E23" s="16">
        <f t="shared" si="3"/>
        <v>-72.795999999999964</v>
      </c>
      <c r="F23" s="16">
        <f t="shared" si="3"/>
        <v>-1.8455999999999904</v>
      </c>
      <c r="G23" s="16">
        <f t="shared" si="3"/>
        <v>-72.795999999999964</v>
      </c>
      <c r="H23" s="16">
        <f t="shared" si="3"/>
        <v>-72.795999999999964</v>
      </c>
      <c r="I23" s="16">
        <f t="shared" si="3"/>
        <v>-72.795999999999964</v>
      </c>
      <c r="J23" s="16">
        <f t="shared" si="3"/>
        <v>-72.795999999999964</v>
      </c>
      <c r="K23" s="16">
        <f t="shared" si="3"/>
        <v>-72.795999999999964</v>
      </c>
      <c r="L23" s="16">
        <f t="shared" si="3"/>
        <v>-72.795999999999964</v>
      </c>
      <c r="M23" s="16">
        <f t="shared" si="3"/>
        <v>-72.795999999999964</v>
      </c>
      <c r="N23" s="16">
        <f t="shared" si="3"/>
        <v>-1.8455999999999904</v>
      </c>
      <c r="O23" s="16">
        <f t="shared" si="3"/>
        <v>-1.8455999999999904</v>
      </c>
      <c r="P23" s="16">
        <f t="shared" si="3"/>
        <v>-228</v>
      </c>
      <c r="Q23" s="16">
        <f t="shared" si="3"/>
        <v>-228</v>
      </c>
      <c r="R23" s="16">
        <f t="shared" si="3"/>
        <v>-228</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str">
        <f t="shared" si="4"/>
        <v>DECREASE</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10.1</v>
      </c>
      <c r="C28" s="15">
        <v>0.39</v>
      </c>
      <c r="D28" s="15">
        <v>798</v>
      </c>
      <c r="E28" s="15">
        <v>3680</v>
      </c>
      <c r="F28" s="15">
        <v>544</v>
      </c>
      <c r="G28" s="15">
        <v>3.37</v>
      </c>
      <c r="H28" s="15">
        <v>36.5</v>
      </c>
      <c r="I28" s="15">
        <v>0.5</v>
      </c>
      <c r="J28" s="15">
        <v>0.02</v>
      </c>
      <c r="K28" s="23">
        <v>0.05</v>
      </c>
      <c r="L28" s="15">
        <v>0.28999999999999998</v>
      </c>
      <c r="M28" s="15">
        <v>0.28999999999999998</v>
      </c>
      <c r="N28" s="15"/>
      <c r="O28" s="15"/>
      <c r="P28" s="15">
        <v>740</v>
      </c>
      <c r="Q28" s="15">
        <v>445</v>
      </c>
      <c r="R28" s="15">
        <v>0.06</v>
      </c>
      <c r="S28" s="15">
        <v>0.5</v>
      </c>
      <c r="T28" s="15">
        <v>0.27</v>
      </c>
      <c r="U28" s="15">
        <v>10</v>
      </c>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5569</v>
      </c>
      <c r="B31" s="15">
        <v>35</v>
      </c>
      <c r="C31" s="77">
        <f>IF(C$27="%w/w SAR",((C$28*10)*$B31),IF(C$27="%w/w DM",(((C$28*10)*($B$28/100))*$B31),IF(C$27="kg/t SAR",(C$28*$B31),IF(C$27="kg/t DM",((C$28*($B$28/100))*$B31),IF(C$27="mg/kg SAR",((C$28*0.001)*$B31),IF(C$27="mg/kg DM",(((C$28*0.001)*($B$28/100))*$B31),0))))))</f>
        <v>136.5</v>
      </c>
      <c r="D31" s="77">
        <f>(IF(D$27="%w/w SAR",((D$28*10)*$B31),IF(D$27="%w/w DM",(((D$28*10)*($B$28/100))*$B31),IF(D$27="kg/t SAR",(D$28*$B31),IF(D$27="kg/t DM",((D$28*($B$28/100))*$B31),IF(D$27="mg/kg SAR",((D$28*0.001)*$B31),IF(D$27="mg/kg DM",(((D$28*0.001)*($B$28/100))*$B31),"0")))))))*2.291</f>
        <v>63.987629999999996</v>
      </c>
      <c r="E31" s="77">
        <f>(IF(E$27="%w/w SAR",((E$28*10)*$B31),IF(E$27="%w/w DM",(((E$28*10)*($B$28/100))*$B31),IF(E$27="kg/t SAR",(E$28*$B31),IF(E$27="kg/t DM",((E$28*($B$28/100))*$B31),IF(E$27="mg/kg SAR",((E$28*0.001)*$B31),IF(E$27="mg/kg DM",(((E$28*0.001)*($B$28/100))*$B31),"0")))))))*1.205</f>
        <v>155.20400000000004</v>
      </c>
      <c r="F31" s="77">
        <f>(IF(F$27="%w/w SAR",((F$28*10)*$B31),IF(F$27="%w/w DM",(((F$28*10)*($B$28/100))*$B31),IF(F$27="kg/t SAR",(F$28*$B31),IF(F$27="kg/t DM",((F$28*($B$28/100))*$B31),IF(F$27="mg/kg SAR",((F$28*0.001)*$B31),IF(F$27="mg/kg DM",(((F$28*0.001)*($B$28/100))*$B31),"0")))))))*1.658</f>
        <v>31.568320000000003</v>
      </c>
      <c r="G31" s="77">
        <f t="shared" ref="G31:P46" si="5">IF(G$27="%w/w SAR",((G$28*10)*$B31),IF(G$27="%w/w DM",(((G$28*10)*($B$28/100))*$B31),IF(G$27="kg/t SAR",(G$28*$B31),IF(G$27="kg/t DM",((G$28*($B$28/100))*$B31),IF(G$27="mg/kg SAR",((G$28*0.001)*$B31),IF(G$27="mg/kg DM",(((G$28*0.001)*($B$28/100))*$B31),0))))))</f>
        <v>0.11795</v>
      </c>
      <c r="H31" s="77">
        <f t="shared" si="5"/>
        <v>1.2774999999999999</v>
      </c>
      <c r="I31" s="77">
        <f t="shared" si="5"/>
        <v>1.7500000000000002E-2</v>
      </c>
      <c r="J31" s="77">
        <f t="shared" si="5"/>
        <v>7.000000000000001E-4</v>
      </c>
      <c r="K31" s="77">
        <f t="shared" si="5"/>
        <v>1.75E-3</v>
      </c>
      <c r="L31" s="77">
        <f t="shared" si="5"/>
        <v>1.0149999999999999E-2</v>
      </c>
      <c r="M31" s="77">
        <f t="shared" si="5"/>
        <v>1.0149999999999999E-2</v>
      </c>
      <c r="N31" s="77">
        <f t="shared" si="5"/>
        <v>0</v>
      </c>
      <c r="O31" s="77">
        <f t="shared" si="5"/>
        <v>0</v>
      </c>
      <c r="P31" s="77">
        <f t="shared" si="5"/>
        <v>25.9</v>
      </c>
      <c r="Q31" s="77">
        <f>(IF(Q$27="%w/w SAR",((Q$28*10)*$B31),IF(Q$27="%w/w DM",(((Q$28*10)*($B$28/100))*$B31),IF(Q$27="kg/t SAR",(Q$28*$B31),IF(Q$27="kg/t DM",((Q$28*($B$28/100))*$B31),IF(Q$27="mg/kg SAR",((Q$28*0.001)*$B31),IF(Q$27="mg/kg DM",(((Q$28*0.001)*($B$28/100))*$B31),0)))))))*2.5</f>
        <v>38.9375</v>
      </c>
      <c r="R31" s="77">
        <f>IF(R$27="%w/w SAR",((R$28*10)*$B31),IF(R$27="%w/w DM",(((R$28*10)*($B$28/100))*$B31),IF(R$27="kg/t SAR",(R$28*$B31),IF(R$27="kg/t DM",((R$28*($B$28/100))*$B31),IF(R$27="mg/kg SAR",((R$28*0.001)*$B31),IF(R$27="mg/kg DM",(((R$28*0.001)*($B$28/100))*$B31),0))))))</f>
        <v>2.0999999999999999E-3</v>
      </c>
      <c r="S31" s="77">
        <f>IF(S$27="%w/w SAR",((S$28*10)*$B31),IF(S$27="%w/w DM",(((S$28*10)*($B$28/100))*$B31),IF(S$27="kg/t SAR",(S$28*$B31),IF(S$27="kg/t DM",((S$28*($B$28/100))*$B31),IF(S$27="mg/kg SAR",((S$28*0.001)*$B31),IF(S$27="mg/kg DM",(((S$28*0.001)*($B$28/100))*$B31),0))))))</f>
        <v>1.7500000000000002E-2</v>
      </c>
      <c r="T31" s="77">
        <f>IF(T$27="%w/w SAR",((T$28*10)*$B31),IF(T$27="%w/w DM",(((T$28*10)*($B$28/100))*$B31),IF(T$27="kg/t SAR",(T$28*$B31),IF(T$27="kg/t DM",((T$28*($B$28/100))*$B31),IF(T$27="mg/kg SAR",((T$28*0.001)*$B31),IF(T$27="mg/kg DM",(((T$28*0.001)*($B$28/100))*$B31),0))))))</f>
        <v>9.4500000000000001E-3</v>
      </c>
      <c r="U31" s="77">
        <f>IF(U$27="%w/w SAR",((U$28*10)*$B31),IF(U$27="%w/w DM",(((U$28*10)*($B$28/100))*$B31),IF(U$27="kg/t SAR",(U$28*$B31),IF(U$27="kg/t DM",((U$28*($B$28/100))*$B31),IF(U$27="mg/kg SAR",((U$28*0.001)*$B31),IF(U$27="mg/kg DM",(((U$28*0.001)*($B$28/100))*$B31),0))))))</f>
        <v>0.35000000000000003</v>
      </c>
      <c r="AB31" s="59"/>
      <c r="AC31" s="59"/>
      <c r="AD31" s="59"/>
      <c r="AE31" s="59"/>
      <c r="AF31" s="59"/>
      <c r="AG31" s="59"/>
      <c r="AH31" s="59"/>
      <c r="AI31" s="59"/>
    </row>
    <row r="32" spans="1:40" s="72" customFormat="1" ht="13" x14ac:dyDescent="0.35">
      <c r="A32" s="13">
        <f>D8</f>
        <v>6858</v>
      </c>
      <c r="B32" s="15">
        <v>35</v>
      </c>
      <c r="C32" s="77">
        <f t="shared" ref="C32:C50" si="6">IF(C$27="%w/w SAR",((C$28*10)*$B32),IF(C$27="%w/w DM",(((C$28*10)*($B$28/100))*$B32),IF(C$27="kg/t SAR",(C$28*$B32),IF(C$27="kg/t DM",((C$28*($B$28/100))*$B32),IF(C$27="mg/kg SAR",((C$28*0.001)*$B32),IF(C$27="mg/kg DM",(((C$28*0.001)*($B$28/100))*$B32),0))))))</f>
        <v>136.5</v>
      </c>
      <c r="D32" s="77">
        <f t="shared" ref="D32:D50" si="7">(IF(D$27="%w/w SAR",((D$28*10)*$B32),IF(D$27="%w/w DM",(((D$28*10)*($B$28/100))*$B32),IF(D$27="kg/t SAR",(D$28*$B32),IF(D$27="kg/t DM",((D$28*($B$28/100))*$B32),IF(D$27="mg/kg SAR",((D$28*0.001)*$B32),IF(D$27="mg/kg DM",(((D$28*0.001)*($B$28/100))*$B32),"0")))))))*2.291</f>
        <v>63.987629999999996</v>
      </c>
      <c r="E32" s="77">
        <f t="shared" ref="E32:E50" si="8">(IF(E$27="%w/w SAR",((E$28*10)*$B32),IF(E$27="%w/w DM",(((E$28*10)*($B$28/100))*$B32),IF(E$27="kg/t SAR",(E$28*$B32),IF(E$27="kg/t DM",((E$28*($B$28/100))*$B32),IF(E$27="mg/kg SAR",((E$28*0.001)*$B32),IF(E$27="mg/kg DM",(((E$28*0.001)*($B$28/100))*$B32),"0")))))))*1.205</f>
        <v>155.20400000000004</v>
      </c>
      <c r="F32" s="77">
        <f t="shared" ref="F32:F50" si="9">(IF(F$27="%w/w SAR",((F$28*10)*$B32),IF(F$27="%w/w DM",(((F$28*10)*($B$28/100))*$B32),IF(F$27="kg/t SAR",(F$28*$B32),IF(F$27="kg/t DM",((F$28*($B$28/100))*$B32),IF(F$27="mg/kg SAR",((F$28*0.001)*$B32),IF(F$27="mg/kg DM",(((F$28*0.001)*($B$28/100))*$B32),"0")))))))*1.658</f>
        <v>31.568320000000003</v>
      </c>
      <c r="G32" s="77">
        <f t="shared" si="5"/>
        <v>0.11795</v>
      </c>
      <c r="H32" s="77">
        <f t="shared" si="5"/>
        <v>1.2774999999999999</v>
      </c>
      <c r="I32" s="77">
        <f t="shared" si="5"/>
        <v>1.7500000000000002E-2</v>
      </c>
      <c r="J32" s="77">
        <f t="shared" si="5"/>
        <v>7.000000000000001E-4</v>
      </c>
      <c r="K32" s="77">
        <f t="shared" si="5"/>
        <v>1.75E-3</v>
      </c>
      <c r="L32" s="77">
        <f t="shared" si="5"/>
        <v>1.0149999999999999E-2</v>
      </c>
      <c r="M32" s="77">
        <f t="shared" si="5"/>
        <v>1.0149999999999999E-2</v>
      </c>
      <c r="N32" s="77">
        <f t="shared" si="5"/>
        <v>0</v>
      </c>
      <c r="O32" s="77">
        <f t="shared" si="5"/>
        <v>0</v>
      </c>
      <c r="P32" s="77">
        <f t="shared" si="5"/>
        <v>25.9</v>
      </c>
      <c r="Q32" s="77">
        <f t="shared" ref="Q32:Q50" si="10">(IF(Q$27="%w/w SAR",((Q$28*10)*$B32),IF(Q$27="%w/w DM",(((Q$28*10)*($B$28/100))*$B32),IF(Q$27="kg/t SAR",(Q$28*$B32),IF(Q$27="kg/t DM",((Q$28*($B$28/100))*$B32),IF(Q$27="mg/kg SAR",((Q$28*0.001)*$B32),IF(Q$27="mg/kg DM",(((Q$28*0.001)*($B$28/100))*$B32),0)))))))*2.5</f>
        <v>38.9375</v>
      </c>
      <c r="R32" s="77">
        <f t="shared" ref="R32:U50" si="11">IF(R$27="%w/w SAR",((R$28*10)*$B32),IF(R$27="%w/w DM",(((R$28*10)*($B$28/100))*$B32),IF(R$27="kg/t SAR",(R$28*$B32),IF(R$27="kg/t DM",((R$28*($B$28/100))*$B32),IF(R$27="mg/kg SAR",((R$28*0.001)*$B32),IF(R$27="mg/kg DM",(((R$28*0.001)*($B$28/100))*$B32),0))))))</f>
        <v>2.0999999999999999E-3</v>
      </c>
      <c r="S32" s="77">
        <f t="shared" si="11"/>
        <v>1.7500000000000002E-2</v>
      </c>
      <c r="T32" s="77">
        <f t="shared" si="11"/>
        <v>9.4500000000000001E-3</v>
      </c>
      <c r="U32" s="77">
        <f t="shared" si="11"/>
        <v>0.35000000000000003</v>
      </c>
      <c r="AB32" s="59"/>
      <c r="AC32" s="59"/>
      <c r="AD32" s="59"/>
      <c r="AE32" s="59"/>
      <c r="AF32" s="59"/>
      <c r="AG32" s="59"/>
      <c r="AH32" s="59"/>
      <c r="AI32" s="59"/>
    </row>
    <row r="33" spans="1:35" s="72" customFormat="1" ht="13" x14ac:dyDescent="0.35">
      <c r="A33" s="13">
        <f>E8</f>
        <v>8153</v>
      </c>
      <c r="B33" s="15">
        <v>35</v>
      </c>
      <c r="C33" s="77">
        <f t="shared" si="6"/>
        <v>136.5</v>
      </c>
      <c r="D33" s="77">
        <f t="shared" si="7"/>
        <v>63.987629999999996</v>
      </c>
      <c r="E33" s="77">
        <f t="shared" si="8"/>
        <v>155.20400000000004</v>
      </c>
      <c r="F33" s="77">
        <f t="shared" si="9"/>
        <v>31.568320000000003</v>
      </c>
      <c r="G33" s="77">
        <f t="shared" si="5"/>
        <v>0.11795</v>
      </c>
      <c r="H33" s="77">
        <f t="shared" si="5"/>
        <v>1.2774999999999999</v>
      </c>
      <c r="I33" s="77">
        <f t="shared" si="5"/>
        <v>1.7500000000000002E-2</v>
      </c>
      <c r="J33" s="77">
        <f t="shared" si="5"/>
        <v>7.000000000000001E-4</v>
      </c>
      <c r="K33" s="77">
        <f t="shared" si="5"/>
        <v>1.75E-3</v>
      </c>
      <c r="L33" s="77">
        <f t="shared" si="5"/>
        <v>1.0149999999999999E-2</v>
      </c>
      <c r="M33" s="77">
        <f t="shared" si="5"/>
        <v>1.0149999999999999E-2</v>
      </c>
      <c r="N33" s="77">
        <f t="shared" si="5"/>
        <v>0</v>
      </c>
      <c r="O33" s="77">
        <f t="shared" si="5"/>
        <v>0</v>
      </c>
      <c r="P33" s="77">
        <f t="shared" si="5"/>
        <v>25.9</v>
      </c>
      <c r="Q33" s="77">
        <f t="shared" si="10"/>
        <v>38.9375</v>
      </c>
      <c r="R33" s="77">
        <f t="shared" si="11"/>
        <v>2.0999999999999999E-3</v>
      </c>
      <c r="S33" s="77">
        <f t="shared" si="11"/>
        <v>1.7500000000000002E-2</v>
      </c>
      <c r="T33" s="77">
        <f t="shared" si="11"/>
        <v>9.4500000000000001E-3</v>
      </c>
      <c r="U33" s="77">
        <f t="shared" si="11"/>
        <v>0.35000000000000003</v>
      </c>
      <c r="AB33" s="59"/>
      <c r="AC33" s="59"/>
      <c r="AD33" s="59"/>
      <c r="AE33" s="59"/>
      <c r="AF33" s="59"/>
      <c r="AG33" s="59"/>
      <c r="AH33" s="59"/>
      <c r="AI33" s="59"/>
    </row>
    <row r="34" spans="1:35" s="72" customFormat="1" ht="13" x14ac:dyDescent="0.35">
      <c r="A34" s="13">
        <f>F8</f>
        <v>9748</v>
      </c>
      <c r="B34" s="15">
        <v>51</v>
      </c>
      <c r="C34" s="77">
        <f t="shared" si="6"/>
        <v>198.9</v>
      </c>
      <c r="D34" s="77">
        <f t="shared" si="7"/>
        <v>93.239118000000005</v>
      </c>
      <c r="E34" s="77">
        <f t="shared" si="8"/>
        <v>226.15440000000001</v>
      </c>
      <c r="F34" s="77">
        <f t="shared" si="9"/>
        <v>45.999552000000001</v>
      </c>
      <c r="G34" s="77">
        <f t="shared" si="5"/>
        <v>0.17186999999999999</v>
      </c>
      <c r="H34" s="77">
        <f t="shared" si="5"/>
        <v>1.8614999999999999</v>
      </c>
      <c r="I34" s="77">
        <f t="shared" si="5"/>
        <v>2.5500000000000002E-2</v>
      </c>
      <c r="J34" s="77">
        <f t="shared" si="5"/>
        <v>1.0200000000000001E-3</v>
      </c>
      <c r="K34" s="77">
        <f t="shared" si="5"/>
        <v>2.5500000000000002E-3</v>
      </c>
      <c r="L34" s="77">
        <f t="shared" si="5"/>
        <v>1.4789999999999999E-2</v>
      </c>
      <c r="M34" s="77">
        <f t="shared" si="5"/>
        <v>1.4789999999999999E-2</v>
      </c>
      <c r="N34" s="77">
        <f t="shared" si="5"/>
        <v>0</v>
      </c>
      <c r="O34" s="77">
        <f t="shared" si="5"/>
        <v>0</v>
      </c>
      <c r="P34" s="77">
        <f t="shared" si="5"/>
        <v>37.74</v>
      </c>
      <c r="Q34" s="77">
        <f t="shared" si="10"/>
        <v>56.737499999999997</v>
      </c>
      <c r="R34" s="77">
        <f t="shared" si="11"/>
        <v>3.0600000000000002E-3</v>
      </c>
      <c r="S34" s="77">
        <f t="shared" si="11"/>
        <v>2.5500000000000002E-2</v>
      </c>
      <c r="T34" s="77">
        <f t="shared" si="11"/>
        <v>1.3770000000000001E-2</v>
      </c>
      <c r="U34" s="77">
        <f t="shared" si="11"/>
        <v>0.51</v>
      </c>
      <c r="AB34" s="59"/>
      <c r="AC34" s="59"/>
      <c r="AD34" s="59"/>
      <c r="AE34" s="59"/>
      <c r="AF34" s="59"/>
      <c r="AG34" s="59"/>
      <c r="AH34" s="59"/>
      <c r="AI34" s="59"/>
    </row>
    <row r="35" spans="1:35" s="72" customFormat="1" ht="13" x14ac:dyDescent="0.35">
      <c r="A35" s="13">
        <f>G8</f>
        <v>1057</v>
      </c>
      <c r="B35" s="15">
        <v>35</v>
      </c>
      <c r="C35" s="77">
        <f t="shared" si="6"/>
        <v>136.5</v>
      </c>
      <c r="D35" s="77">
        <f t="shared" si="7"/>
        <v>63.987629999999996</v>
      </c>
      <c r="E35" s="77">
        <f t="shared" si="8"/>
        <v>155.20400000000004</v>
      </c>
      <c r="F35" s="77">
        <f t="shared" si="9"/>
        <v>31.568320000000003</v>
      </c>
      <c r="G35" s="77">
        <f t="shared" si="5"/>
        <v>0.11795</v>
      </c>
      <c r="H35" s="77">
        <f t="shared" si="5"/>
        <v>1.2774999999999999</v>
      </c>
      <c r="I35" s="77">
        <f t="shared" si="5"/>
        <v>1.7500000000000002E-2</v>
      </c>
      <c r="J35" s="77">
        <f t="shared" si="5"/>
        <v>7.000000000000001E-4</v>
      </c>
      <c r="K35" s="77">
        <f t="shared" si="5"/>
        <v>1.75E-3</v>
      </c>
      <c r="L35" s="77">
        <f t="shared" si="5"/>
        <v>1.0149999999999999E-2</v>
      </c>
      <c r="M35" s="77">
        <f t="shared" si="5"/>
        <v>1.0149999999999999E-2</v>
      </c>
      <c r="N35" s="77">
        <f t="shared" si="5"/>
        <v>0</v>
      </c>
      <c r="O35" s="77">
        <f t="shared" si="5"/>
        <v>0</v>
      </c>
      <c r="P35" s="77">
        <f t="shared" si="5"/>
        <v>25.9</v>
      </c>
      <c r="Q35" s="77">
        <f t="shared" si="10"/>
        <v>38.9375</v>
      </c>
      <c r="R35" s="77">
        <f t="shared" si="11"/>
        <v>2.0999999999999999E-3</v>
      </c>
      <c r="S35" s="77">
        <f t="shared" si="11"/>
        <v>1.7500000000000002E-2</v>
      </c>
      <c r="T35" s="77">
        <f t="shared" si="11"/>
        <v>9.4500000000000001E-3</v>
      </c>
      <c r="U35" s="77">
        <f t="shared" si="11"/>
        <v>0.35000000000000003</v>
      </c>
      <c r="AB35" s="59"/>
      <c r="AC35" s="59"/>
      <c r="AD35" s="59"/>
      <c r="AE35" s="59"/>
      <c r="AF35" s="59"/>
      <c r="AG35" s="59"/>
      <c r="AH35" s="59"/>
      <c r="AI35" s="59"/>
    </row>
    <row r="36" spans="1:35" s="72" customFormat="1" ht="13" x14ac:dyDescent="0.35">
      <c r="A36" s="13">
        <f>H8</f>
        <v>3845</v>
      </c>
      <c r="B36" s="15">
        <v>35</v>
      </c>
      <c r="C36" s="77">
        <f t="shared" si="6"/>
        <v>136.5</v>
      </c>
      <c r="D36" s="77">
        <f t="shared" si="7"/>
        <v>63.987629999999996</v>
      </c>
      <c r="E36" s="77">
        <f t="shared" si="8"/>
        <v>155.20400000000004</v>
      </c>
      <c r="F36" s="77">
        <f t="shared" si="9"/>
        <v>31.568320000000003</v>
      </c>
      <c r="G36" s="77">
        <f t="shared" si="5"/>
        <v>0.11795</v>
      </c>
      <c r="H36" s="77">
        <f t="shared" si="5"/>
        <v>1.2774999999999999</v>
      </c>
      <c r="I36" s="77">
        <f t="shared" si="5"/>
        <v>1.7500000000000002E-2</v>
      </c>
      <c r="J36" s="77">
        <f t="shared" si="5"/>
        <v>7.000000000000001E-4</v>
      </c>
      <c r="K36" s="77">
        <f t="shared" si="5"/>
        <v>1.75E-3</v>
      </c>
      <c r="L36" s="77">
        <f t="shared" si="5"/>
        <v>1.0149999999999999E-2</v>
      </c>
      <c r="M36" s="77">
        <f t="shared" si="5"/>
        <v>1.0149999999999999E-2</v>
      </c>
      <c r="N36" s="77">
        <f t="shared" si="5"/>
        <v>0</v>
      </c>
      <c r="O36" s="77">
        <f t="shared" si="5"/>
        <v>0</v>
      </c>
      <c r="P36" s="77">
        <f t="shared" si="5"/>
        <v>25.9</v>
      </c>
      <c r="Q36" s="77">
        <f t="shared" si="10"/>
        <v>38.9375</v>
      </c>
      <c r="R36" s="77">
        <f t="shared" si="11"/>
        <v>2.0999999999999999E-3</v>
      </c>
      <c r="S36" s="77">
        <f t="shared" si="11"/>
        <v>1.7500000000000002E-2</v>
      </c>
      <c r="T36" s="77">
        <f t="shared" si="11"/>
        <v>9.4500000000000001E-3</v>
      </c>
      <c r="U36" s="77">
        <f t="shared" si="11"/>
        <v>0.35000000000000003</v>
      </c>
      <c r="AB36" s="59"/>
      <c r="AC36" s="59"/>
      <c r="AD36" s="59"/>
      <c r="AE36" s="59"/>
      <c r="AF36" s="59"/>
      <c r="AG36" s="59"/>
      <c r="AH36" s="59"/>
      <c r="AI36" s="59"/>
    </row>
    <row r="37" spans="1:35" s="72" customFormat="1" ht="13" x14ac:dyDescent="0.35">
      <c r="A37" s="13">
        <f>I8</f>
        <v>6042</v>
      </c>
      <c r="B37" s="15">
        <v>35</v>
      </c>
      <c r="C37" s="77">
        <f t="shared" si="6"/>
        <v>136.5</v>
      </c>
      <c r="D37" s="77">
        <f t="shared" si="7"/>
        <v>63.987629999999996</v>
      </c>
      <c r="E37" s="77">
        <f t="shared" si="8"/>
        <v>155.20400000000004</v>
      </c>
      <c r="F37" s="77">
        <f t="shared" si="9"/>
        <v>31.568320000000003</v>
      </c>
      <c r="G37" s="77">
        <f t="shared" si="5"/>
        <v>0.11795</v>
      </c>
      <c r="H37" s="77">
        <f t="shared" si="5"/>
        <v>1.2774999999999999</v>
      </c>
      <c r="I37" s="77">
        <f t="shared" si="5"/>
        <v>1.7500000000000002E-2</v>
      </c>
      <c r="J37" s="77">
        <f t="shared" si="5"/>
        <v>7.000000000000001E-4</v>
      </c>
      <c r="K37" s="77">
        <f t="shared" si="5"/>
        <v>1.75E-3</v>
      </c>
      <c r="L37" s="77">
        <f t="shared" si="5"/>
        <v>1.0149999999999999E-2</v>
      </c>
      <c r="M37" s="77">
        <f t="shared" si="5"/>
        <v>1.0149999999999999E-2</v>
      </c>
      <c r="N37" s="77">
        <f t="shared" si="5"/>
        <v>0</v>
      </c>
      <c r="O37" s="77">
        <f t="shared" si="5"/>
        <v>0</v>
      </c>
      <c r="P37" s="77">
        <f t="shared" si="5"/>
        <v>25.9</v>
      </c>
      <c r="Q37" s="77">
        <f t="shared" si="10"/>
        <v>38.9375</v>
      </c>
      <c r="R37" s="77">
        <f t="shared" si="11"/>
        <v>2.0999999999999999E-3</v>
      </c>
      <c r="S37" s="77">
        <f t="shared" si="11"/>
        <v>1.7500000000000002E-2</v>
      </c>
      <c r="T37" s="77">
        <f t="shared" si="11"/>
        <v>9.4500000000000001E-3</v>
      </c>
      <c r="U37" s="77">
        <f t="shared" si="11"/>
        <v>0.35000000000000003</v>
      </c>
      <c r="AB37" s="59"/>
      <c r="AC37" s="59"/>
      <c r="AD37" s="59"/>
      <c r="AE37" s="59"/>
      <c r="AF37" s="59"/>
      <c r="AG37" s="59"/>
      <c r="AH37" s="59"/>
      <c r="AI37" s="59"/>
    </row>
    <row r="38" spans="1:35" s="72" customFormat="1" ht="13" x14ac:dyDescent="0.35">
      <c r="A38" s="13">
        <f>J8</f>
        <v>2345</v>
      </c>
      <c r="B38" s="15">
        <v>35</v>
      </c>
      <c r="C38" s="77">
        <f t="shared" si="6"/>
        <v>136.5</v>
      </c>
      <c r="D38" s="77">
        <f t="shared" si="7"/>
        <v>63.987629999999996</v>
      </c>
      <c r="E38" s="77">
        <f t="shared" si="8"/>
        <v>155.20400000000004</v>
      </c>
      <c r="F38" s="77">
        <f t="shared" si="9"/>
        <v>31.568320000000003</v>
      </c>
      <c r="G38" s="77">
        <f t="shared" si="5"/>
        <v>0.11795</v>
      </c>
      <c r="H38" s="77">
        <f t="shared" si="5"/>
        <v>1.2774999999999999</v>
      </c>
      <c r="I38" s="77">
        <f t="shared" si="5"/>
        <v>1.7500000000000002E-2</v>
      </c>
      <c r="J38" s="77">
        <f t="shared" si="5"/>
        <v>7.000000000000001E-4</v>
      </c>
      <c r="K38" s="77">
        <f t="shared" si="5"/>
        <v>1.75E-3</v>
      </c>
      <c r="L38" s="77">
        <f t="shared" si="5"/>
        <v>1.0149999999999999E-2</v>
      </c>
      <c r="M38" s="77">
        <f t="shared" si="5"/>
        <v>1.0149999999999999E-2</v>
      </c>
      <c r="N38" s="77">
        <f t="shared" si="5"/>
        <v>0</v>
      </c>
      <c r="O38" s="77">
        <f t="shared" si="5"/>
        <v>0</v>
      </c>
      <c r="P38" s="77">
        <f t="shared" si="5"/>
        <v>25.9</v>
      </c>
      <c r="Q38" s="77">
        <f t="shared" si="10"/>
        <v>38.9375</v>
      </c>
      <c r="R38" s="77">
        <f t="shared" si="11"/>
        <v>2.0999999999999999E-3</v>
      </c>
      <c r="S38" s="77">
        <f t="shared" si="11"/>
        <v>1.7500000000000002E-2</v>
      </c>
      <c r="T38" s="77">
        <f t="shared" si="11"/>
        <v>9.4500000000000001E-3</v>
      </c>
      <c r="U38" s="77">
        <f t="shared" si="11"/>
        <v>0.35000000000000003</v>
      </c>
      <c r="AB38" s="59"/>
      <c r="AC38" s="59"/>
      <c r="AD38" s="59"/>
      <c r="AE38" s="59"/>
      <c r="AF38" s="59"/>
      <c r="AG38" s="59"/>
      <c r="AH38" s="59"/>
      <c r="AI38" s="59"/>
    </row>
    <row r="39" spans="1:35" s="72" customFormat="1" ht="13" x14ac:dyDescent="0.35">
      <c r="A39" s="13">
        <f>K8</f>
        <v>4105</v>
      </c>
      <c r="B39" s="15">
        <v>35</v>
      </c>
      <c r="C39" s="77">
        <f t="shared" si="6"/>
        <v>136.5</v>
      </c>
      <c r="D39" s="77">
        <f t="shared" si="7"/>
        <v>63.987629999999996</v>
      </c>
      <c r="E39" s="77">
        <f t="shared" si="8"/>
        <v>155.20400000000004</v>
      </c>
      <c r="F39" s="77">
        <f t="shared" si="9"/>
        <v>31.568320000000003</v>
      </c>
      <c r="G39" s="77">
        <f t="shared" si="5"/>
        <v>0.11795</v>
      </c>
      <c r="H39" s="77">
        <f t="shared" si="5"/>
        <v>1.2774999999999999</v>
      </c>
      <c r="I39" s="77">
        <f t="shared" si="5"/>
        <v>1.7500000000000002E-2</v>
      </c>
      <c r="J39" s="77">
        <f t="shared" si="5"/>
        <v>7.000000000000001E-4</v>
      </c>
      <c r="K39" s="77">
        <f t="shared" si="5"/>
        <v>1.75E-3</v>
      </c>
      <c r="L39" s="77">
        <f t="shared" si="5"/>
        <v>1.0149999999999999E-2</v>
      </c>
      <c r="M39" s="77">
        <f t="shared" si="5"/>
        <v>1.0149999999999999E-2</v>
      </c>
      <c r="N39" s="77">
        <f t="shared" si="5"/>
        <v>0</v>
      </c>
      <c r="O39" s="77">
        <f t="shared" si="5"/>
        <v>0</v>
      </c>
      <c r="P39" s="77">
        <f t="shared" si="5"/>
        <v>25.9</v>
      </c>
      <c r="Q39" s="77">
        <f t="shared" si="10"/>
        <v>38.9375</v>
      </c>
      <c r="R39" s="77">
        <f t="shared" si="11"/>
        <v>2.0999999999999999E-3</v>
      </c>
      <c r="S39" s="77">
        <f t="shared" si="11"/>
        <v>1.7500000000000002E-2</v>
      </c>
      <c r="T39" s="77">
        <f t="shared" si="11"/>
        <v>9.4500000000000001E-3</v>
      </c>
      <c r="U39" s="77">
        <f t="shared" si="11"/>
        <v>0.35000000000000003</v>
      </c>
      <c r="AB39" s="59"/>
      <c r="AC39" s="59"/>
      <c r="AD39" s="59"/>
      <c r="AE39" s="59"/>
      <c r="AF39" s="59"/>
      <c r="AG39" s="59"/>
      <c r="AH39" s="59"/>
      <c r="AI39" s="59"/>
    </row>
    <row r="40" spans="1:35" s="72" customFormat="1" ht="13" x14ac:dyDescent="0.35">
      <c r="A40" s="13">
        <f>L8</f>
        <v>6810</v>
      </c>
      <c r="B40" s="15">
        <v>35</v>
      </c>
      <c r="C40" s="77">
        <f t="shared" si="6"/>
        <v>136.5</v>
      </c>
      <c r="D40" s="77">
        <f t="shared" si="7"/>
        <v>63.987629999999996</v>
      </c>
      <c r="E40" s="77">
        <f t="shared" si="8"/>
        <v>155.20400000000004</v>
      </c>
      <c r="F40" s="77">
        <f t="shared" si="9"/>
        <v>31.568320000000003</v>
      </c>
      <c r="G40" s="77">
        <f t="shared" si="5"/>
        <v>0.11795</v>
      </c>
      <c r="H40" s="77">
        <f t="shared" si="5"/>
        <v>1.2774999999999999</v>
      </c>
      <c r="I40" s="77">
        <f t="shared" si="5"/>
        <v>1.7500000000000002E-2</v>
      </c>
      <c r="J40" s="77">
        <f t="shared" si="5"/>
        <v>7.000000000000001E-4</v>
      </c>
      <c r="K40" s="77">
        <f t="shared" si="5"/>
        <v>1.75E-3</v>
      </c>
      <c r="L40" s="77">
        <f t="shared" si="5"/>
        <v>1.0149999999999999E-2</v>
      </c>
      <c r="M40" s="77">
        <f t="shared" si="5"/>
        <v>1.0149999999999999E-2</v>
      </c>
      <c r="N40" s="77">
        <f t="shared" si="5"/>
        <v>0</v>
      </c>
      <c r="O40" s="77">
        <f t="shared" si="5"/>
        <v>0</v>
      </c>
      <c r="P40" s="77">
        <f t="shared" si="5"/>
        <v>25.9</v>
      </c>
      <c r="Q40" s="77">
        <f t="shared" si="10"/>
        <v>38.9375</v>
      </c>
      <c r="R40" s="77">
        <f t="shared" si="11"/>
        <v>2.0999999999999999E-3</v>
      </c>
      <c r="S40" s="77">
        <f t="shared" si="11"/>
        <v>1.7500000000000002E-2</v>
      </c>
      <c r="T40" s="77">
        <f t="shared" si="11"/>
        <v>9.4500000000000001E-3</v>
      </c>
      <c r="U40" s="77">
        <f t="shared" si="11"/>
        <v>0.35000000000000003</v>
      </c>
      <c r="AB40" s="59"/>
      <c r="AC40" s="59"/>
      <c r="AD40" s="59"/>
      <c r="AE40" s="59"/>
      <c r="AF40" s="59"/>
      <c r="AG40" s="59"/>
      <c r="AH40" s="59"/>
      <c r="AI40" s="59"/>
    </row>
    <row r="41" spans="1:35" s="72" customFormat="1" ht="13" x14ac:dyDescent="0.35">
      <c r="A41" s="13">
        <f>M8</f>
        <v>8614</v>
      </c>
      <c r="B41" s="15">
        <v>35</v>
      </c>
      <c r="C41" s="77">
        <f t="shared" si="6"/>
        <v>136.5</v>
      </c>
      <c r="D41" s="77">
        <f t="shared" si="7"/>
        <v>63.987629999999996</v>
      </c>
      <c r="E41" s="77">
        <f t="shared" si="8"/>
        <v>155.20400000000004</v>
      </c>
      <c r="F41" s="77">
        <f t="shared" si="9"/>
        <v>31.568320000000003</v>
      </c>
      <c r="G41" s="77">
        <f t="shared" si="5"/>
        <v>0.11795</v>
      </c>
      <c r="H41" s="77">
        <f t="shared" si="5"/>
        <v>1.2774999999999999</v>
      </c>
      <c r="I41" s="77">
        <f t="shared" si="5"/>
        <v>1.7500000000000002E-2</v>
      </c>
      <c r="J41" s="77">
        <f t="shared" si="5"/>
        <v>7.000000000000001E-4</v>
      </c>
      <c r="K41" s="77">
        <f t="shared" si="5"/>
        <v>1.75E-3</v>
      </c>
      <c r="L41" s="77">
        <f t="shared" si="5"/>
        <v>1.0149999999999999E-2</v>
      </c>
      <c r="M41" s="77">
        <f t="shared" si="5"/>
        <v>1.0149999999999999E-2</v>
      </c>
      <c r="N41" s="77">
        <f t="shared" si="5"/>
        <v>0</v>
      </c>
      <c r="O41" s="77">
        <f t="shared" si="5"/>
        <v>0</v>
      </c>
      <c r="P41" s="77">
        <f t="shared" si="5"/>
        <v>25.9</v>
      </c>
      <c r="Q41" s="77">
        <f t="shared" si="10"/>
        <v>38.9375</v>
      </c>
      <c r="R41" s="77">
        <f t="shared" si="11"/>
        <v>2.0999999999999999E-3</v>
      </c>
      <c r="S41" s="77">
        <f t="shared" si="11"/>
        <v>1.7500000000000002E-2</v>
      </c>
      <c r="T41" s="77">
        <f t="shared" si="11"/>
        <v>9.4500000000000001E-3</v>
      </c>
      <c r="U41" s="77">
        <f t="shared" si="11"/>
        <v>0.35000000000000003</v>
      </c>
      <c r="AB41" s="59"/>
      <c r="AC41" s="59"/>
      <c r="AD41" s="59"/>
      <c r="AE41" s="59"/>
      <c r="AF41" s="59"/>
      <c r="AG41" s="59"/>
      <c r="AH41" s="59"/>
      <c r="AI41" s="59"/>
    </row>
    <row r="42" spans="1:35" s="72" customFormat="1" ht="13" x14ac:dyDescent="0.35">
      <c r="A42" s="13">
        <f>N8</f>
        <v>4289</v>
      </c>
      <c r="B42" s="15">
        <v>51</v>
      </c>
      <c r="C42" s="77">
        <f t="shared" si="6"/>
        <v>198.9</v>
      </c>
      <c r="D42" s="77">
        <f t="shared" si="7"/>
        <v>93.239118000000005</v>
      </c>
      <c r="E42" s="77">
        <f t="shared" si="8"/>
        <v>226.15440000000001</v>
      </c>
      <c r="F42" s="77">
        <f t="shared" si="9"/>
        <v>45.999552000000001</v>
      </c>
      <c r="G42" s="77">
        <f t="shared" si="5"/>
        <v>0.17186999999999999</v>
      </c>
      <c r="H42" s="77">
        <f t="shared" si="5"/>
        <v>1.8614999999999999</v>
      </c>
      <c r="I42" s="77">
        <f t="shared" si="5"/>
        <v>2.5500000000000002E-2</v>
      </c>
      <c r="J42" s="77">
        <f t="shared" si="5"/>
        <v>1.0200000000000001E-3</v>
      </c>
      <c r="K42" s="77">
        <f t="shared" si="5"/>
        <v>2.5500000000000002E-3</v>
      </c>
      <c r="L42" s="77">
        <f t="shared" si="5"/>
        <v>1.4789999999999999E-2</v>
      </c>
      <c r="M42" s="77">
        <f t="shared" si="5"/>
        <v>1.4789999999999999E-2</v>
      </c>
      <c r="N42" s="77">
        <f t="shared" si="5"/>
        <v>0</v>
      </c>
      <c r="O42" s="77">
        <f t="shared" si="5"/>
        <v>0</v>
      </c>
      <c r="P42" s="77">
        <f t="shared" si="5"/>
        <v>37.74</v>
      </c>
      <c r="Q42" s="77">
        <f t="shared" si="10"/>
        <v>56.737499999999997</v>
      </c>
      <c r="R42" s="77">
        <f t="shared" si="11"/>
        <v>3.0600000000000002E-3</v>
      </c>
      <c r="S42" s="77">
        <f t="shared" si="11"/>
        <v>2.5500000000000002E-2</v>
      </c>
      <c r="T42" s="77">
        <f t="shared" si="11"/>
        <v>1.3770000000000001E-2</v>
      </c>
      <c r="U42" s="77">
        <f t="shared" si="11"/>
        <v>0.51</v>
      </c>
      <c r="AB42" s="59"/>
      <c r="AC42" s="59"/>
      <c r="AD42" s="59"/>
      <c r="AE42" s="59"/>
      <c r="AF42" s="59"/>
      <c r="AG42" s="59"/>
      <c r="AH42" s="59"/>
      <c r="AI42" s="59"/>
    </row>
    <row r="43" spans="1:35" s="72" customFormat="1" ht="13" x14ac:dyDescent="0.35">
      <c r="A43" s="13">
        <f>O8</f>
        <v>3901</v>
      </c>
      <c r="B43" s="15">
        <v>51</v>
      </c>
      <c r="C43" s="77">
        <f t="shared" si="6"/>
        <v>198.9</v>
      </c>
      <c r="D43" s="77">
        <f t="shared" si="7"/>
        <v>93.239118000000005</v>
      </c>
      <c r="E43" s="77">
        <f t="shared" si="8"/>
        <v>226.15440000000001</v>
      </c>
      <c r="F43" s="77">
        <f t="shared" si="9"/>
        <v>45.999552000000001</v>
      </c>
      <c r="G43" s="77">
        <f t="shared" si="5"/>
        <v>0.17186999999999999</v>
      </c>
      <c r="H43" s="77">
        <f t="shared" si="5"/>
        <v>1.8614999999999999</v>
      </c>
      <c r="I43" s="77">
        <f t="shared" si="5"/>
        <v>2.5500000000000002E-2</v>
      </c>
      <c r="J43" s="77">
        <f t="shared" si="5"/>
        <v>1.0200000000000001E-3</v>
      </c>
      <c r="K43" s="77">
        <f t="shared" si="5"/>
        <v>2.5500000000000002E-3</v>
      </c>
      <c r="L43" s="77">
        <f t="shared" si="5"/>
        <v>1.4789999999999999E-2</v>
      </c>
      <c r="M43" s="77">
        <f t="shared" si="5"/>
        <v>1.4789999999999999E-2</v>
      </c>
      <c r="N43" s="77">
        <f t="shared" si="5"/>
        <v>0</v>
      </c>
      <c r="O43" s="77">
        <f t="shared" si="5"/>
        <v>0</v>
      </c>
      <c r="P43" s="77">
        <f t="shared" si="5"/>
        <v>37.74</v>
      </c>
      <c r="Q43" s="77">
        <f t="shared" si="10"/>
        <v>56.737499999999997</v>
      </c>
      <c r="R43" s="77">
        <f t="shared" si="11"/>
        <v>3.0600000000000002E-3</v>
      </c>
      <c r="S43" s="77">
        <f t="shared" si="11"/>
        <v>2.5500000000000002E-2</v>
      </c>
      <c r="T43" s="77">
        <f t="shared" si="11"/>
        <v>1.3770000000000001E-2</v>
      </c>
      <c r="U43" s="77">
        <f t="shared" si="11"/>
        <v>0.51</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v>100</v>
      </c>
      <c r="C55" s="116">
        <v>1</v>
      </c>
      <c r="D55" s="117">
        <f>(B55/100)*C55</f>
        <v>1</v>
      </c>
      <c r="E55" s="117">
        <f>G55</f>
        <v>2</v>
      </c>
      <c r="F55" s="116">
        <v>2</v>
      </c>
      <c r="G55" s="117">
        <f>(B55/100)*F55</f>
        <v>2</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5569</v>
      </c>
      <c r="C57" s="8">
        <f t="shared" ref="C57:U57" si="13">D8</f>
        <v>6858</v>
      </c>
      <c r="D57" s="8">
        <f t="shared" si="13"/>
        <v>8153</v>
      </c>
      <c r="E57" s="8">
        <f t="shared" si="13"/>
        <v>9748</v>
      </c>
      <c r="F57" s="8">
        <f t="shared" si="13"/>
        <v>1057</v>
      </c>
      <c r="G57" s="8">
        <f t="shared" si="13"/>
        <v>3845</v>
      </c>
      <c r="H57" s="8">
        <f t="shared" si="13"/>
        <v>6042</v>
      </c>
      <c r="I57" s="8">
        <f t="shared" si="13"/>
        <v>2345</v>
      </c>
      <c r="J57" s="8">
        <f t="shared" si="13"/>
        <v>4105</v>
      </c>
      <c r="K57" s="8">
        <f t="shared" si="13"/>
        <v>6810</v>
      </c>
      <c r="L57" s="8">
        <f t="shared" si="13"/>
        <v>8614</v>
      </c>
      <c r="M57" s="8">
        <f t="shared" si="13"/>
        <v>4289</v>
      </c>
      <c r="N57" s="8">
        <f t="shared" si="13"/>
        <v>3901</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"&amp;(VLOOKUP(C14,Table24581114[],6,FALSE))</f>
        <v>Medium/Clay I Grass</v>
      </c>
      <c r="C58" s="13" t="str">
        <f>D16&amp;" I "&amp;(VLOOKUP(D14,Table24581114[],6,FALSE))</f>
        <v>Medium/Clay I Grass</v>
      </c>
      <c r="D58" s="13" t="str">
        <f>E16&amp;" I "&amp;(VLOOKUP(E14,Table24581114[],6,FALSE))</f>
        <v>Medium/Clay I Grass</v>
      </c>
      <c r="E58" s="13" t="str">
        <f>F16&amp;" I "&amp;(VLOOKUP(F14,Table24581114[],6,FALSE))</f>
        <v>Medium/Clay I Grass</v>
      </c>
      <c r="F58" s="13" t="str">
        <f>G16&amp;" I "&amp;(VLOOKUP(G14,Table24581114[],6,FALSE))</f>
        <v>Medium/Clay I Grass</v>
      </c>
      <c r="G58" s="13" t="str">
        <f>H16&amp;" I "&amp;(VLOOKUP(H14,Table24581114[],6,FALSE))</f>
        <v>Medium/Clay I Grass</v>
      </c>
      <c r="H58" s="13" t="str">
        <f>I16&amp;" I "&amp;(VLOOKUP(I14,Table24581114[],6,FALSE))</f>
        <v>Medium/Clay I Grass</v>
      </c>
      <c r="I58" s="13" t="str">
        <f>J16&amp;" I "&amp;(VLOOKUP(J14,Table24581114[],6,FALSE))</f>
        <v>Medium/Clay I Grass</v>
      </c>
      <c r="J58" s="13" t="str">
        <f>K16&amp;" I "&amp;(VLOOKUP(K14,Table24581114[],6,FALSE))</f>
        <v>Medium/Clay I Grass</v>
      </c>
      <c r="K58" s="13" t="str">
        <f>L16&amp;" I "&amp;(VLOOKUP(L14,Table24581114[],6,FALSE))</f>
        <v>Medium/Clay I Grass</v>
      </c>
      <c r="L58" s="13" t="str">
        <f>M16&amp;" I "&amp;(VLOOKUP(M14,Table24581114[],6,FALSE))</f>
        <v>Medium/Clay I Grass</v>
      </c>
      <c r="M58" s="13" t="str">
        <f>N16&amp;" I "&amp;(VLOOKUP(N14,Table24581114[],6,FALSE))</f>
        <v>Medium/Clay I Grass</v>
      </c>
      <c r="N58" s="13" t="str">
        <f>O16&amp;" I "&amp;(VLOOKUP(O14,Table24581114[],6,FALSE))</f>
        <v>Medium/Clay I Grass</v>
      </c>
      <c r="O58" s="13" t="str">
        <f>P16&amp;" I "&amp;(VLOOKUP(P14,Table24581114[],6,FALSE))</f>
        <v>Medium/Clay I Grass</v>
      </c>
      <c r="P58" s="13" t="str">
        <f>Q16&amp;" I "&amp;(VLOOKUP(Q14,Table24581114[],6,FALSE))</f>
        <v>Medium/Clay I Grass</v>
      </c>
      <c r="Q58" s="13" t="str">
        <f>R16&amp;" I "&amp;(VLOOKUP(R14,Table24581114[],6,FALSE))</f>
        <v>Medium/Clay I Grass</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ht="13" x14ac:dyDescent="0.3">
      <c r="A59" s="111" t="s">
        <v>132</v>
      </c>
      <c r="B59" s="76">
        <f>VLOOKUP(C$14,Table24581114[],5,FALSE)</f>
        <v>6.2</v>
      </c>
      <c r="C59" s="76">
        <f>VLOOKUP(D$14,Table24581114[],5,FALSE)</f>
        <v>6.2</v>
      </c>
      <c r="D59" s="76">
        <f>VLOOKUP(E$14,Table24581114[],5,FALSE)</f>
        <v>6.2</v>
      </c>
      <c r="E59" s="76">
        <f>VLOOKUP(F$14,Table24581114[],5,FALSE)</f>
        <v>6.2</v>
      </c>
      <c r="F59" s="76">
        <f>VLOOKUP(G$14,Table24581114[],5,FALSE)</f>
        <v>6.2</v>
      </c>
      <c r="G59" s="76">
        <f>VLOOKUP(H$14,Table24581114[],5,FALSE)</f>
        <v>6.2</v>
      </c>
      <c r="H59" s="76">
        <f>VLOOKUP(I$14,Table24581114[],5,FALSE)</f>
        <v>6.2</v>
      </c>
      <c r="I59" s="76">
        <f>VLOOKUP(J$14,Table24581114[],5,FALSE)</f>
        <v>6.2</v>
      </c>
      <c r="J59" s="76">
        <f>VLOOKUP(K$14,Table24581114[],5,FALSE)</f>
        <v>6.2</v>
      </c>
      <c r="K59" s="76">
        <f>VLOOKUP(L$14,Table24581114[],5,FALSE)</f>
        <v>6.2</v>
      </c>
      <c r="L59" s="76">
        <f>VLOOKUP(M$14,Table24581114[],5,FALSE)</f>
        <v>6.2</v>
      </c>
      <c r="M59" s="76">
        <f>VLOOKUP(N$14,Table24581114[],5,FALSE)</f>
        <v>6.2</v>
      </c>
      <c r="N59" s="76">
        <f>VLOOKUP(O$14,Table24581114[],5,FALSE)</f>
        <v>6.2</v>
      </c>
      <c r="O59" s="76">
        <f>VLOOKUP(P$14,Table24581114[],5,FALSE)</f>
        <v>6.2</v>
      </c>
      <c r="P59" s="76">
        <f>VLOOKUP(Q$14,Table24581114[],5,FALSE)</f>
        <v>6.2</v>
      </c>
      <c r="Q59" s="76">
        <f>VLOOKUP(R$14,Table24581114[],5,FALSE)</f>
        <v>6.2</v>
      </c>
      <c r="R59" s="76" t="e">
        <f>VLOOKUP(S$14,Table24581114[],5,FALSE)</f>
        <v>#N/A</v>
      </c>
      <c r="S59" s="76" t="e">
        <f>VLOOKUP(T$14,Table24581114[],5,FALSE)</f>
        <v>#N/A</v>
      </c>
      <c r="T59" s="76" t="e">
        <f>VLOOKUP(U$14,Table24581114[],5,FALSE)</f>
        <v>#N/A</v>
      </c>
      <c r="U59" s="76" t="e">
        <f>VLOOKUP(V$14,Table24581114[],5,FALSE)</f>
        <v>#N/A</v>
      </c>
    </row>
    <row r="60" spans="1:35" s="19" customFormat="1" ht="13" x14ac:dyDescent="0.3">
      <c r="A60" s="111" t="s">
        <v>4</v>
      </c>
      <c r="B60" s="76">
        <f>C10</f>
        <v>5.7</v>
      </c>
      <c r="C60" s="76">
        <f t="shared" ref="C60:U60" si="14">D10</f>
        <v>6</v>
      </c>
      <c r="D60" s="76">
        <f t="shared" si="14"/>
        <v>5.7</v>
      </c>
      <c r="E60" s="76">
        <f t="shared" si="14"/>
        <v>5.6</v>
      </c>
      <c r="F60" s="76">
        <f t="shared" si="14"/>
        <v>5.7</v>
      </c>
      <c r="G60" s="76">
        <f t="shared" si="14"/>
        <v>5.7</v>
      </c>
      <c r="H60" s="76">
        <f t="shared" si="14"/>
        <v>5.9</v>
      </c>
      <c r="I60" s="76">
        <f t="shared" si="14"/>
        <v>5.8</v>
      </c>
      <c r="J60" s="76">
        <f t="shared" si="14"/>
        <v>6.2</v>
      </c>
      <c r="K60" s="76">
        <f t="shared" si="14"/>
        <v>6.2</v>
      </c>
      <c r="L60" s="76">
        <f t="shared" si="14"/>
        <v>7</v>
      </c>
      <c r="M60" s="76">
        <f t="shared" si="14"/>
        <v>5.2</v>
      </c>
      <c r="N60" s="76">
        <f t="shared" si="14"/>
        <v>5</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f t="shared" si="15"/>
        <v>6</v>
      </c>
      <c r="R61" s="76" t="e">
        <f t="shared" si="15"/>
        <v>#N/A</v>
      </c>
      <c r="S61" s="76" t="e">
        <f t="shared" si="15"/>
        <v>#N/A</v>
      </c>
      <c r="T61" s="76" t="e">
        <f t="shared" si="15"/>
        <v>#N/A</v>
      </c>
      <c r="U61" s="76" t="e">
        <f t="shared" si="15"/>
        <v>#N/A</v>
      </c>
    </row>
    <row r="62" spans="1:35" s="19" customFormat="1" ht="13" x14ac:dyDescent="0.3">
      <c r="A62" s="111" t="s">
        <v>134</v>
      </c>
      <c r="B62" s="77">
        <f>B31</f>
        <v>35</v>
      </c>
      <c r="C62" s="77">
        <f>B32</f>
        <v>35</v>
      </c>
      <c r="D62" s="77">
        <f>B33</f>
        <v>35</v>
      </c>
      <c r="E62" s="77">
        <f>B34</f>
        <v>51</v>
      </c>
      <c r="F62" s="77">
        <f>B35</f>
        <v>35</v>
      </c>
      <c r="G62" s="77">
        <f>B36</f>
        <v>35</v>
      </c>
      <c r="H62" s="77">
        <f>B37</f>
        <v>35</v>
      </c>
      <c r="I62" s="77">
        <f>B38</f>
        <v>35</v>
      </c>
      <c r="J62" s="77">
        <f>B39</f>
        <v>35</v>
      </c>
      <c r="K62" s="77">
        <f>B40</f>
        <v>35</v>
      </c>
      <c r="L62" s="77">
        <f>B41</f>
        <v>35</v>
      </c>
      <c r="M62" s="77">
        <f>B42</f>
        <v>51</v>
      </c>
      <c r="N62" s="77">
        <f>B43</f>
        <v>51</v>
      </c>
      <c r="O62" s="77">
        <f>B44</f>
        <v>0</v>
      </c>
      <c r="P62" s="77">
        <f>B45</f>
        <v>0</v>
      </c>
      <c r="Q62" s="77">
        <f>B46</f>
        <v>0</v>
      </c>
      <c r="R62" s="77">
        <f>B47</f>
        <v>0</v>
      </c>
      <c r="S62" s="77">
        <f>B48</f>
        <v>0</v>
      </c>
      <c r="T62" s="77">
        <f>B49</f>
        <v>0</v>
      </c>
      <c r="U62" s="77">
        <f>B50</f>
        <v>0</v>
      </c>
    </row>
    <row r="63" spans="1:35" s="19" customFormat="1" ht="39" x14ac:dyDescent="0.3">
      <c r="A63" s="112" t="s">
        <v>155</v>
      </c>
      <c r="B63" s="77">
        <f>$E55*(B62/100)</f>
        <v>0.7</v>
      </c>
      <c r="C63" s="77">
        <f t="shared" ref="C63:U63" si="16">$E55*(C62/100)</f>
        <v>0.7</v>
      </c>
      <c r="D63" s="77">
        <f t="shared" si="16"/>
        <v>0.7</v>
      </c>
      <c r="E63" s="77">
        <f t="shared" si="16"/>
        <v>1.02</v>
      </c>
      <c r="F63" s="77">
        <f>$E55*(F62/100)</f>
        <v>0.7</v>
      </c>
      <c r="G63" s="77">
        <f t="shared" si="16"/>
        <v>0.7</v>
      </c>
      <c r="H63" s="77">
        <f t="shared" si="16"/>
        <v>0.7</v>
      </c>
      <c r="I63" s="77">
        <f t="shared" si="16"/>
        <v>0.7</v>
      </c>
      <c r="J63" s="77">
        <f t="shared" si="16"/>
        <v>0.7</v>
      </c>
      <c r="K63" s="77">
        <f t="shared" si="16"/>
        <v>0.7</v>
      </c>
      <c r="L63" s="77">
        <f t="shared" si="16"/>
        <v>0.7</v>
      </c>
      <c r="M63" s="77">
        <f t="shared" si="16"/>
        <v>1.02</v>
      </c>
      <c r="N63" s="77">
        <f t="shared" si="16"/>
        <v>1.02</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3</v>
      </c>
      <c r="C64" s="77">
        <f t="shared" ref="C64:U64" si="17">(C59-C60)*C61</f>
        <v>1.2000000000000011</v>
      </c>
      <c r="D64" s="77">
        <f t="shared" si="17"/>
        <v>3</v>
      </c>
      <c r="E64" s="77">
        <f t="shared" si="17"/>
        <v>3.6000000000000032</v>
      </c>
      <c r="F64" s="77">
        <f t="shared" si="17"/>
        <v>3</v>
      </c>
      <c r="G64" s="77">
        <f t="shared" si="17"/>
        <v>3</v>
      </c>
      <c r="H64" s="77">
        <f t="shared" si="17"/>
        <v>1.7999999999999989</v>
      </c>
      <c r="I64" s="77">
        <f t="shared" si="17"/>
        <v>2.4000000000000021</v>
      </c>
      <c r="J64" s="77">
        <f t="shared" si="17"/>
        <v>0</v>
      </c>
      <c r="K64" s="77">
        <f t="shared" si="17"/>
        <v>0</v>
      </c>
      <c r="L64" s="77">
        <f t="shared" si="17"/>
        <v>-4.7999999999999989</v>
      </c>
      <c r="M64" s="77">
        <f t="shared" si="17"/>
        <v>6</v>
      </c>
      <c r="N64" s="77">
        <f t="shared" si="17"/>
        <v>7.2000000000000011</v>
      </c>
      <c r="O64" s="77">
        <f t="shared" si="17"/>
        <v>37.200000000000003</v>
      </c>
      <c r="P64" s="77">
        <f t="shared" si="17"/>
        <v>37.200000000000003</v>
      </c>
      <c r="Q64" s="77">
        <f t="shared" si="17"/>
        <v>37.200000000000003</v>
      </c>
      <c r="R64" s="77" t="e">
        <f t="shared" si="17"/>
        <v>#N/A</v>
      </c>
      <c r="S64" s="77" t="e">
        <f t="shared" si="17"/>
        <v>#N/A</v>
      </c>
      <c r="T64" s="77" t="e">
        <f t="shared" si="17"/>
        <v>#N/A</v>
      </c>
      <c r="U64" s="77" t="e">
        <f t="shared" si="17"/>
        <v>#N/A</v>
      </c>
    </row>
    <row r="65" spans="1:21" s="19" customFormat="1" ht="52" x14ac:dyDescent="0.3">
      <c r="A65" s="112" t="s">
        <v>157</v>
      </c>
      <c r="B65" s="77">
        <f>B63-B64</f>
        <v>-2.2999999999999998</v>
      </c>
      <c r="C65" s="77">
        <f t="shared" ref="C65:U65" si="18">C63-C64</f>
        <v>-0.50000000000000111</v>
      </c>
      <c r="D65" s="77">
        <f t="shared" si="18"/>
        <v>-2.2999999999999998</v>
      </c>
      <c r="E65" s="77">
        <f t="shared" si="18"/>
        <v>-2.5800000000000032</v>
      </c>
      <c r="F65" s="77">
        <f t="shared" si="18"/>
        <v>-2.2999999999999998</v>
      </c>
      <c r="G65" s="77">
        <f t="shared" si="18"/>
        <v>-2.2999999999999998</v>
      </c>
      <c r="H65" s="77">
        <f t="shared" si="18"/>
        <v>-1.099999999999999</v>
      </c>
      <c r="I65" s="77">
        <f t="shared" si="18"/>
        <v>-1.7000000000000022</v>
      </c>
      <c r="J65" s="77">
        <f t="shared" si="18"/>
        <v>0.7</v>
      </c>
      <c r="K65" s="77">
        <f t="shared" si="18"/>
        <v>0.7</v>
      </c>
      <c r="L65" s="77">
        <f t="shared" si="18"/>
        <v>5.4999999999999991</v>
      </c>
      <c r="M65" s="77">
        <f t="shared" si="18"/>
        <v>-4.9800000000000004</v>
      </c>
      <c r="N65" s="77">
        <f t="shared" si="18"/>
        <v>-6.1800000000000015</v>
      </c>
      <c r="O65" s="77">
        <f t="shared" si="18"/>
        <v>-37.200000000000003</v>
      </c>
      <c r="P65" s="77">
        <f t="shared" si="18"/>
        <v>-37.200000000000003</v>
      </c>
      <c r="Q65" s="77">
        <f t="shared" si="18"/>
        <v>-37.200000000000003</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OVER</v>
      </c>
      <c r="K66" s="78" t="str">
        <f t="shared" si="19"/>
        <v>OVER</v>
      </c>
      <c r="L66" s="78" t="str">
        <f t="shared" si="19"/>
        <v>OVER</v>
      </c>
      <c r="M66" s="78" t="str">
        <f t="shared" si="19"/>
        <v>UNDER</v>
      </c>
      <c r="N66" s="78" t="str">
        <f t="shared" si="19"/>
        <v>UNDER</v>
      </c>
      <c r="O66" s="78" t="str">
        <f t="shared" si="19"/>
        <v>UNDER</v>
      </c>
      <c r="P66" s="78" t="str">
        <f t="shared" si="19"/>
        <v>UNDER</v>
      </c>
      <c r="Q66" s="78" t="str">
        <f t="shared" si="19"/>
        <v>UNDER</v>
      </c>
      <c r="R66" s="78" t="e">
        <f t="shared" si="19"/>
        <v>#N/A</v>
      </c>
      <c r="S66" s="78" t="e">
        <f t="shared" si="19"/>
        <v>#N/A</v>
      </c>
      <c r="T66" s="78" t="e">
        <f t="shared" si="19"/>
        <v>#N/A</v>
      </c>
      <c r="U66" s="78"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51" priority="37" operator="equal">
      <formula>"DECREASE"</formula>
    </cfRule>
    <cfRule type="cellIs" dxfId="250" priority="38" operator="equal">
      <formula>"INCREASE"</formula>
    </cfRule>
  </conditionalFormatting>
  <conditionalFormatting sqref="B31:B50 B62:U66">
    <cfRule type="cellIs" dxfId="249" priority="36" operator="greaterThan">
      <formula>$B$51</formula>
    </cfRule>
  </conditionalFormatting>
  <conditionalFormatting sqref="C31:C50">
    <cfRule type="cellIs" dxfId="248" priority="35" operator="greaterThan">
      <formula>$C$51</formula>
    </cfRule>
  </conditionalFormatting>
  <conditionalFormatting sqref="C18:V18">
    <cfRule type="cellIs" dxfId="247" priority="34" operator="equal">
      <formula>0</formula>
    </cfRule>
  </conditionalFormatting>
  <conditionalFormatting sqref="C17:V17">
    <cfRule type="cellIs" dxfId="246" priority="33" operator="equal">
      <formula>0</formula>
    </cfRule>
  </conditionalFormatting>
  <conditionalFormatting sqref="C19:V19">
    <cfRule type="cellIs" dxfId="245" priority="32" operator="equal">
      <formula>0</formula>
    </cfRule>
  </conditionalFormatting>
  <conditionalFormatting sqref="G31:G50">
    <cfRule type="cellIs" dxfId="244" priority="31" operator="greaterThan">
      <formula>$G$51</formula>
    </cfRule>
  </conditionalFormatting>
  <conditionalFormatting sqref="H31:H50">
    <cfRule type="cellIs" dxfId="243" priority="30" operator="greaterThan">
      <formula>$H$51</formula>
    </cfRule>
  </conditionalFormatting>
  <conditionalFormatting sqref="I31:I50">
    <cfRule type="cellIs" dxfId="242" priority="29" operator="greaterThan">
      <formula>$I$51</formula>
    </cfRule>
  </conditionalFormatting>
  <conditionalFormatting sqref="K31:K50">
    <cfRule type="cellIs" dxfId="241" priority="28" operator="greaterThan">
      <formula>$K$51</formula>
    </cfRule>
  </conditionalFormatting>
  <conditionalFormatting sqref="L31:L50">
    <cfRule type="cellIs" dxfId="240" priority="27" operator="greaterThan">
      <formula>$L$51</formula>
    </cfRule>
  </conditionalFormatting>
  <conditionalFormatting sqref="M31:M50">
    <cfRule type="cellIs" dxfId="239" priority="26" operator="greaterThan">
      <formula>$M$51</formula>
    </cfRule>
  </conditionalFormatting>
  <conditionalFormatting sqref="P31:P50">
    <cfRule type="cellIs" dxfId="238" priority="25" operator="greaterThan">
      <formula>$P$51</formula>
    </cfRule>
  </conditionalFormatting>
  <conditionalFormatting sqref="R31:R50">
    <cfRule type="cellIs" dxfId="237" priority="24" operator="greaterThan">
      <formula>$R$51</formula>
    </cfRule>
  </conditionalFormatting>
  <conditionalFormatting sqref="S31:S50">
    <cfRule type="cellIs" dxfId="236" priority="23" operator="greaterThan">
      <formula>$S$51</formula>
    </cfRule>
  </conditionalFormatting>
  <conditionalFormatting sqref="T31:T50">
    <cfRule type="cellIs" dxfId="235" priority="22" operator="greaterThan">
      <formula>$T$51</formula>
    </cfRule>
  </conditionalFormatting>
  <conditionalFormatting sqref="U31:U50">
    <cfRule type="cellIs" dxfId="234" priority="21" operator="greaterThan">
      <formula>$U$51</formula>
    </cfRule>
  </conditionalFormatting>
  <conditionalFormatting sqref="C22:V22">
    <cfRule type="cellIs" dxfId="233" priority="20" operator="equal">
      <formula>0</formula>
    </cfRule>
  </conditionalFormatting>
  <conditionalFormatting sqref="C24:V24">
    <cfRule type="cellIs" dxfId="232" priority="18" operator="equal">
      <formula>"DECREASE"</formula>
    </cfRule>
    <cfRule type="cellIs" dxfId="231" priority="19" operator="equal">
      <formula>"INCREASE"</formula>
    </cfRule>
  </conditionalFormatting>
  <conditionalFormatting sqref="C23:V23">
    <cfRule type="cellIs" dxfId="230" priority="17" operator="equal">
      <formula>0</formula>
    </cfRule>
  </conditionalFormatting>
  <conditionalFormatting sqref="C21:V21">
    <cfRule type="cellIs" dxfId="229" priority="13" operator="equal">
      <formula>0</formula>
    </cfRule>
  </conditionalFormatting>
  <conditionalFormatting sqref="B66:U66">
    <cfRule type="cellIs" dxfId="228" priority="11" operator="equal">
      <formula>"UNDER"</formula>
    </cfRule>
    <cfRule type="cellIs" dxfId="227" priority="12" operator="equal">
      <formula>"OVER"</formula>
    </cfRule>
  </conditionalFormatting>
  <conditionalFormatting sqref="J31:J50">
    <cfRule type="cellIs" dxfId="226" priority="8" operator="greaterThan">
      <formula>$J$51</formula>
    </cfRule>
  </conditionalFormatting>
  <conditionalFormatting sqref="L3">
    <cfRule type="cellIs" dxfId="225" priority="4" operator="lessThan">
      <formula>30</formula>
    </cfRule>
    <cfRule type="cellIs" dxfId="224" priority="5" operator="greaterThanOrEqual">
      <formula>30</formula>
    </cfRule>
  </conditionalFormatting>
  <conditionalFormatting sqref="I1">
    <cfRule type="cellIs" dxfId="223" priority="3" operator="between">
      <formula>0.1</formula>
      <formula>5</formula>
    </cfRule>
  </conditionalFormatting>
  <conditionalFormatting sqref="I2">
    <cfRule type="cellIs" dxfId="222" priority="2" operator="greaterThan">
      <formula>5000.1</formula>
    </cfRule>
  </conditionalFormatting>
  <conditionalFormatting sqref="I3">
    <cfRule type="cellIs" dxfId="221"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I1" sqref="G1:I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Waste 1'!C1:D1</f>
        <v>PAN-021790</v>
      </c>
      <c r="D1" s="141"/>
      <c r="E1" s="93" t="s">
        <v>45</v>
      </c>
      <c r="F1" s="39">
        <f>'Field data and Waste 1'!F1</f>
        <v>31.8</v>
      </c>
      <c r="G1" s="120" t="s">
        <v>43</v>
      </c>
      <c r="H1" s="121"/>
      <c r="I1" s="118"/>
      <c r="J1" s="119" t="s">
        <v>153</v>
      </c>
      <c r="K1" s="11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EPR/GP3792SK</v>
      </c>
      <c r="D2" s="143"/>
      <c r="E2" s="93" t="s">
        <v>109</v>
      </c>
      <c r="F2" s="96"/>
      <c r="G2" s="138" t="s">
        <v>110</v>
      </c>
      <c r="H2" s="139"/>
      <c r="I2" s="118"/>
      <c r="J2" s="119" t="s">
        <v>158</v>
      </c>
      <c r="K2" s="119"/>
      <c r="L2" s="97"/>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BYPRODUCT RECOVERY LIMITED</v>
      </c>
      <c r="D3" s="143"/>
      <c r="E3" s="93" t="s">
        <v>108</v>
      </c>
      <c r="F3" s="31"/>
      <c r="G3" s="119" t="s">
        <v>159</v>
      </c>
      <c r="H3" s="119"/>
      <c r="I3" s="118"/>
      <c r="J3" s="120" t="s">
        <v>154</v>
      </c>
      <c r="K3" s="121"/>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Bwlchmawr Farm 3, Brynteg, Llanybydder, Carmarthenshire, SA40 9XA</v>
      </c>
      <c r="D4" s="141"/>
      <c r="E4" s="94" t="s">
        <v>1</v>
      </c>
      <c r="F4" s="96"/>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Waste 1'!C8</f>
        <v>5569</v>
      </c>
      <c r="D8" s="60">
        <f>'Field data and Waste 1'!D8</f>
        <v>6858</v>
      </c>
      <c r="E8" s="60">
        <f>'Field data and Waste 1'!E8</f>
        <v>8153</v>
      </c>
      <c r="F8" s="60">
        <f>'Field data and Waste 1'!F8</f>
        <v>9748</v>
      </c>
      <c r="G8" s="60">
        <f>'Field data and Waste 1'!G8</f>
        <v>1057</v>
      </c>
      <c r="H8" s="60">
        <f>'Field data and Waste 1'!H8</f>
        <v>3845</v>
      </c>
      <c r="I8" s="60">
        <f>'Field data and Waste 1'!I8</f>
        <v>6042</v>
      </c>
      <c r="J8" s="60">
        <f>'Field data and Waste 1'!J8</f>
        <v>2345</v>
      </c>
      <c r="K8" s="60">
        <f>'Field data and Waste 1'!K8</f>
        <v>4105</v>
      </c>
      <c r="L8" s="60">
        <f>'Field data and Waste 1'!L8</f>
        <v>6810</v>
      </c>
      <c r="M8" s="60">
        <f>'Field data and Waste 1'!M8</f>
        <v>8614</v>
      </c>
      <c r="N8" s="60">
        <f>'Field data and Waste 1'!N8</f>
        <v>4289</v>
      </c>
      <c r="O8" s="60">
        <f>'Field data and Waste 1'!O8</f>
        <v>3901</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Waste 1'!C9</f>
        <v xml:space="preserve">moderate </v>
      </c>
      <c r="D9" s="60" t="str">
        <f>'Field data and Waste 1'!D9</f>
        <v xml:space="preserve">moderate </v>
      </c>
      <c r="E9" s="60" t="str">
        <f>'Field data and Waste 1'!E9</f>
        <v xml:space="preserve">moderate </v>
      </c>
      <c r="F9" s="60" t="str">
        <f>'Field data and Waste 1'!F9</f>
        <v xml:space="preserve">moderate </v>
      </c>
      <c r="G9" s="60" t="str">
        <f>'Field data and Waste 1'!G9</f>
        <v xml:space="preserve">moderate </v>
      </c>
      <c r="H9" s="60" t="str">
        <f>'Field data and Waste 1'!H9</f>
        <v xml:space="preserve">moderate </v>
      </c>
      <c r="I9" s="60" t="str">
        <f>'Field data and Waste 1'!I9</f>
        <v xml:space="preserve">moderate </v>
      </c>
      <c r="J9" s="60" t="str">
        <f>'Field data and Waste 1'!J9</f>
        <v xml:space="preserve">moderate </v>
      </c>
      <c r="K9" s="60" t="str">
        <f>'Field data and Waste 1'!K9</f>
        <v xml:space="preserve">moderate </v>
      </c>
      <c r="L9" s="60" t="str">
        <f>'Field data and Waste 1'!L9</f>
        <v xml:space="preserve">moderate </v>
      </c>
      <c r="M9" s="60" t="str">
        <f>'Field data and Waste 1'!M9</f>
        <v xml:space="preserve">moderate </v>
      </c>
      <c r="N9" s="60" t="str">
        <f>'Field data and Waste 1'!N9</f>
        <v xml:space="preserve">moderate </v>
      </c>
      <c r="O9" s="60" t="str">
        <f>'Field data and Waste 1'!O9</f>
        <v xml:space="preserve">moderate </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5.7</v>
      </c>
      <c r="D10" s="60">
        <f>'Field data and Waste 1'!D10</f>
        <v>6</v>
      </c>
      <c r="E10" s="60">
        <f>'Field data and Waste 1'!E10</f>
        <v>5.7</v>
      </c>
      <c r="F10" s="60">
        <f>'Field data and Waste 1'!F10</f>
        <v>5.6</v>
      </c>
      <c r="G10" s="60">
        <f>'Field data and Waste 1'!G10</f>
        <v>5.7</v>
      </c>
      <c r="H10" s="60">
        <f>'Field data and Waste 1'!H10</f>
        <v>5.7</v>
      </c>
      <c r="I10" s="60">
        <f>'Field data and Waste 1'!I10</f>
        <v>5.9</v>
      </c>
      <c r="J10" s="60">
        <f>'Field data and Waste 1'!J10</f>
        <v>5.8</v>
      </c>
      <c r="K10" s="60">
        <f>'Field data and Waste 1'!K10</f>
        <v>6.2</v>
      </c>
      <c r="L10" s="60">
        <f>'Field data and Waste 1'!L10</f>
        <v>6.2</v>
      </c>
      <c r="M10" s="60">
        <f>'Field data and Waste 1'!M10</f>
        <v>7</v>
      </c>
      <c r="N10" s="60">
        <f>'Field data and Waste 1'!N10</f>
        <v>5.2</v>
      </c>
      <c r="O10" s="60">
        <f>'Field data and Waste 1'!O10</f>
        <v>5</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2</v>
      </c>
      <c r="D11" s="60">
        <f>'Field data and Waste 1'!D11</f>
        <v>2</v>
      </c>
      <c r="E11" s="60">
        <f>'Field data and Waste 1'!E11</f>
        <v>2</v>
      </c>
      <c r="F11" s="60">
        <f>'Field data and Waste 1'!F11</f>
        <v>1</v>
      </c>
      <c r="G11" s="60">
        <f>'Field data and Waste 1'!G11</f>
        <v>2</v>
      </c>
      <c r="H11" s="60">
        <f>'Field data and Waste 1'!H11</f>
        <v>3</v>
      </c>
      <c r="I11" s="60">
        <f>'Field data and Waste 1'!I11</f>
        <v>2</v>
      </c>
      <c r="J11" s="60">
        <f>'Field data and Waste 1'!J11</f>
        <v>3</v>
      </c>
      <c r="K11" s="60">
        <f>'Field data and Waste 1'!K11</f>
        <v>2</v>
      </c>
      <c r="L11" s="60">
        <f>'Field data and Waste 1'!L11</f>
        <v>2</v>
      </c>
      <c r="M11" s="60">
        <f>'Field data and Waste 1'!M11</f>
        <v>3</v>
      </c>
      <c r="N11" s="60">
        <f>'Field data and Waste 1'!N11</f>
        <v>1</v>
      </c>
      <c r="O11" s="60">
        <f>'Field data and Waste 1'!O11</f>
        <v>1</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1</v>
      </c>
      <c r="D12" s="60">
        <f>'Field data and Waste 1'!D12</f>
        <v>0</v>
      </c>
      <c r="E12" s="60">
        <f>'Field data and Waste 1'!E12</f>
        <v>0</v>
      </c>
      <c r="F12" s="60">
        <f>'Field data and Waste 1'!F12</f>
        <v>2</v>
      </c>
      <c r="G12" s="60">
        <f>'Field data and Waste 1'!G12</f>
        <v>1</v>
      </c>
      <c r="H12" s="60">
        <f>'Field data and Waste 1'!H12</f>
        <v>1</v>
      </c>
      <c r="I12" s="60">
        <f>'Field data and Waste 1'!I12</f>
        <v>1</v>
      </c>
      <c r="J12" s="60">
        <f>'Field data and Waste 1'!J12</f>
        <v>1</v>
      </c>
      <c r="K12" s="60">
        <f>'Field data and Waste 1'!K12</f>
        <v>1</v>
      </c>
      <c r="L12" s="60">
        <f>'Field data and Waste 1'!L12</f>
        <v>0</v>
      </c>
      <c r="M12" s="60">
        <f>'Field data and Waste 1'!M12</f>
        <v>0</v>
      </c>
      <c r="N12" s="60">
        <f>'Field data and Waste 1'!N12</f>
        <v>1</v>
      </c>
      <c r="O12" s="60">
        <f>'Field data and Waste 1'!O12</f>
        <v>1</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2</v>
      </c>
      <c r="D13" s="60">
        <f>'Field data and Waste 1'!D13</f>
        <v>3</v>
      </c>
      <c r="E13" s="60">
        <f>'Field data and Waste 1'!E13</f>
        <v>2</v>
      </c>
      <c r="F13" s="60">
        <f>'Field data and Waste 1'!F13</f>
        <v>2</v>
      </c>
      <c r="G13" s="60">
        <f>'Field data and Waste 1'!G13</f>
        <v>2</v>
      </c>
      <c r="H13" s="60">
        <f>'Field data and Waste 1'!H13</f>
        <v>2</v>
      </c>
      <c r="I13" s="60">
        <f>'Field data and Waste 1'!I13</f>
        <v>2</v>
      </c>
      <c r="J13" s="60">
        <f>'Field data and Waste 1'!J13</f>
        <v>2</v>
      </c>
      <c r="K13" s="60">
        <f>'Field data and Waste 1'!K13</f>
        <v>3</v>
      </c>
      <c r="L13" s="60">
        <f>'Field data and Waste 1'!L13</f>
        <v>2</v>
      </c>
      <c r="M13" s="60">
        <f>'Field data and Waste 1'!M13</f>
        <v>3</v>
      </c>
      <c r="N13" s="60">
        <f>'Field data and Waste 1'!N13</f>
        <v>3</v>
      </c>
      <c r="O13" s="60">
        <f>'Field data and Waste 1'!O13</f>
        <v>3</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t="str">
        <f>'Field data and Waste 1'!Q14</f>
        <v xml:space="preserve">Grass Silage (25% DM) </v>
      </c>
      <c r="R14" s="102" t="str">
        <f>'Field data and Waste 1'!R14</f>
        <v xml:space="preserve">Grass Silage (25% DM) </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38</v>
      </c>
      <c r="N15" s="60">
        <f>'Field data and Waste 1'!N15</f>
        <v>38</v>
      </c>
      <c r="O15" s="60">
        <f>'Field data and Waste 1'!O15</f>
        <v>38</v>
      </c>
      <c r="P15" s="60">
        <f>'Field data and Waste 1'!P15</f>
        <v>38</v>
      </c>
      <c r="Q15" s="60">
        <f>'Field data and Waste 1'!Q15</f>
        <v>38</v>
      </c>
      <c r="R15" s="60">
        <f>'Field data and Waste 1'!R15</f>
        <v>38</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t="str">
        <f>'Field data and Waste 1'!Q16</f>
        <v>Medium/Clay</v>
      </c>
      <c r="R16" s="103" t="str">
        <f>'Field data and Waste 1'!R16</f>
        <v>Medium/Clay</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64.599999999999994</v>
      </c>
      <c r="R17" s="28">
        <f t="shared" si="0"/>
        <v>64.599999999999994</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-64.599999999999994</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-64.599999999999994</v>
      </c>
      <c r="K19" s="16">
        <f t="shared" si="1"/>
        <v>-64.599999999999994</v>
      </c>
      <c r="L19" s="16">
        <f t="shared" si="1"/>
        <v>-64.599999999999994</v>
      </c>
      <c r="M19" s="16">
        <f t="shared" si="1"/>
        <v>-64.599999999999994</v>
      </c>
      <c r="N19" s="16">
        <f t="shared" si="1"/>
        <v>-64.599999999999994</v>
      </c>
      <c r="O19" s="16">
        <f t="shared" si="1"/>
        <v>-64.599999999999994</v>
      </c>
      <c r="P19" s="16">
        <f t="shared" si="1"/>
        <v>-64.599999999999994</v>
      </c>
      <c r="Q19" s="16">
        <f t="shared" si="1"/>
        <v>-64.599999999999994</v>
      </c>
      <c r="R19" s="16">
        <f t="shared" si="1"/>
        <v>-64.599999999999994</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228</v>
      </c>
      <c r="Q21" s="28">
        <f t="shared" si="2"/>
        <v>228</v>
      </c>
      <c r="R21" s="28">
        <f t="shared" si="2"/>
        <v>228</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-228</v>
      </c>
      <c r="D23" s="16">
        <f t="shared" ref="D23:V23" si="3">D22-D21</f>
        <v>-228</v>
      </c>
      <c r="E23" s="16">
        <f t="shared" si="3"/>
        <v>-228</v>
      </c>
      <c r="F23" s="16">
        <f t="shared" si="3"/>
        <v>-228</v>
      </c>
      <c r="G23" s="16">
        <f t="shared" si="3"/>
        <v>-228</v>
      </c>
      <c r="H23" s="16">
        <f t="shared" si="3"/>
        <v>-228</v>
      </c>
      <c r="I23" s="16">
        <f t="shared" si="3"/>
        <v>-228</v>
      </c>
      <c r="J23" s="16">
        <f t="shared" si="3"/>
        <v>-228</v>
      </c>
      <c r="K23" s="16">
        <f t="shared" si="3"/>
        <v>-228</v>
      </c>
      <c r="L23" s="16">
        <f t="shared" si="3"/>
        <v>-228</v>
      </c>
      <c r="M23" s="16">
        <f t="shared" si="3"/>
        <v>-228</v>
      </c>
      <c r="N23" s="16">
        <f t="shared" si="3"/>
        <v>-228</v>
      </c>
      <c r="O23" s="16">
        <f t="shared" si="3"/>
        <v>-228</v>
      </c>
      <c r="P23" s="16">
        <f t="shared" si="3"/>
        <v>-228</v>
      </c>
      <c r="Q23" s="16">
        <f t="shared" si="3"/>
        <v>-228</v>
      </c>
      <c r="R23" s="16">
        <f t="shared" si="3"/>
        <v>-228</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5569</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6858</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8153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9748</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1057</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3845</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6042</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2345</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4105</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6810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8614</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4289</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3901</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5569</v>
      </c>
      <c r="C57" s="8">
        <f t="shared" ref="C57:U57" si="13">D8</f>
        <v>6858</v>
      </c>
      <c r="D57" s="8">
        <f t="shared" si="13"/>
        <v>8153</v>
      </c>
      <c r="E57" s="8">
        <f t="shared" si="13"/>
        <v>9748</v>
      </c>
      <c r="F57" s="8">
        <f t="shared" si="13"/>
        <v>1057</v>
      </c>
      <c r="G57" s="8">
        <f t="shared" si="13"/>
        <v>3845</v>
      </c>
      <c r="H57" s="8">
        <f t="shared" si="13"/>
        <v>6042</v>
      </c>
      <c r="I57" s="8">
        <f t="shared" si="13"/>
        <v>2345</v>
      </c>
      <c r="J57" s="8">
        <f t="shared" si="13"/>
        <v>4105</v>
      </c>
      <c r="K57" s="8">
        <f t="shared" si="13"/>
        <v>6810</v>
      </c>
      <c r="L57" s="8">
        <f t="shared" si="13"/>
        <v>8614</v>
      </c>
      <c r="M57" s="8">
        <f t="shared" si="13"/>
        <v>4289</v>
      </c>
      <c r="N57" s="8">
        <f t="shared" si="13"/>
        <v>3901</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"&amp;(VLOOKUP(C14,Table245810[],6,FALSE))</f>
        <v>Medium/Clay I Grass</v>
      </c>
      <c r="C58" s="13" t="str">
        <f>D16&amp;" I "&amp;(VLOOKUP(D14,Table245810[],6,FALSE))</f>
        <v>Medium/Clay I Grass</v>
      </c>
      <c r="D58" s="13" t="str">
        <f>E16&amp;" I "&amp;(VLOOKUP(E14,Table245810[],6,FALSE))</f>
        <v>Medium/Clay I Grass</v>
      </c>
      <c r="E58" s="13" t="str">
        <f>F16&amp;" I "&amp;(VLOOKUP(F14,Table245810[],6,FALSE))</f>
        <v>Medium/Clay I Grass</v>
      </c>
      <c r="F58" s="13" t="str">
        <f>G16&amp;" I "&amp;(VLOOKUP(G14,Table245810[],6,FALSE))</f>
        <v>Medium/Clay I Grass</v>
      </c>
      <c r="G58" s="13" t="str">
        <f>H16&amp;" I "&amp;(VLOOKUP(H14,Table245810[],6,FALSE))</f>
        <v>Medium/Clay I Grass</v>
      </c>
      <c r="H58" s="13" t="str">
        <f>I16&amp;" I "&amp;(VLOOKUP(I14,Table245810[],6,FALSE))</f>
        <v>Medium/Clay I Grass</v>
      </c>
      <c r="I58" s="13" t="str">
        <f>J16&amp;" I "&amp;(VLOOKUP(J14,Table245810[],6,FALSE))</f>
        <v>Medium/Clay I Grass</v>
      </c>
      <c r="J58" s="13" t="str">
        <f>K16&amp;" I "&amp;(VLOOKUP(K14,Table245810[],6,FALSE))</f>
        <v>Medium/Clay I Grass</v>
      </c>
      <c r="K58" s="13" t="str">
        <f>L16&amp;" I "&amp;(VLOOKUP(L14,Table245810[],6,FALSE))</f>
        <v>Medium/Clay I Grass</v>
      </c>
      <c r="L58" s="13" t="str">
        <f>M16&amp;" I "&amp;(VLOOKUP(M14,Table245810[],6,FALSE))</f>
        <v>Medium/Clay I Grass</v>
      </c>
      <c r="M58" s="13" t="str">
        <f>N16&amp;" I "&amp;(VLOOKUP(N14,Table245810[],6,FALSE))</f>
        <v>Medium/Clay I Grass</v>
      </c>
      <c r="N58" s="13" t="str">
        <f>O16&amp;" I "&amp;(VLOOKUP(O14,Table245810[],6,FALSE))</f>
        <v>Medium/Clay I Grass</v>
      </c>
      <c r="O58" s="13" t="str">
        <f>P16&amp;" I "&amp;(VLOOKUP(P14,Table245810[],6,FALSE))</f>
        <v>Medium/Clay I Grass</v>
      </c>
      <c r="P58" s="13" t="str">
        <f>Q16&amp;" I "&amp;(VLOOKUP(Q14,Table245810[],6,FALSE))</f>
        <v>Medium/Clay I Grass</v>
      </c>
      <c r="Q58" s="13" t="str">
        <f>R16&amp;" I "&amp;(VLOOKUP(R14,Table245810[],6,FALSE))</f>
        <v>Medium/Clay I Grass</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ht="13" x14ac:dyDescent="0.3">
      <c r="A59" s="111" t="s">
        <v>132</v>
      </c>
      <c r="B59" s="76">
        <f>VLOOKUP(C$14,Table245810[],5,FALSE)</f>
        <v>6.2</v>
      </c>
      <c r="C59" s="76">
        <f>VLOOKUP(D$14,Table245810[],5,FALSE)</f>
        <v>6.2</v>
      </c>
      <c r="D59" s="76">
        <f>VLOOKUP(E$14,Table245810[],5,FALSE)</f>
        <v>6.2</v>
      </c>
      <c r="E59" s="76">
        <f>VLOOKUP(F$14,Table245810[],5,FALSE)</f>
        <v>6.2</v>
      </c>
      <c r="F59" s="76">
        <f>VLOOKUP(G$14,Table245810[],5,FALSE)</f>
        <v>6.2</v>
      </c>
      <c r="G59" s="76">
        <f>VLOOKUP(H$14,Table245810[],5,FALSE)</f>
        <v>6.2</v>
      </c>
      <c r="H59" s="76">
        <f>VLOOKUP(I$14,Table245810[],5,FALSE)</f>
        <v>6.2</v>
      </c>
      <c r="I59" s="76">
        <f>VLOOKUP(J$14,Table245810[],5,FALSE)</f>
        <v>6.2</v>
      </c>
      <c r="J59" s="76">
        <f>VLOOKUP(K$14,Table245810[],5,FALSE)</f>
        <v>6.2</v>
      </c>
      <c r="K59" s="76">
        <f>VLOOKUP(L$14,Table245810[],5,FALSE)</f>
        <v>6.2</v>
      </c>
      <c r="L59" s="76">
        <f>VLOOKUP(M$14,Table245810[],5,FALSE)</f>
        <v>6.2</v>
      </c>
      <c r="M59" s="76">
        <f>VLOOKUP(N$14,Table245810[],5,FALSE)</f>
        <v>6.2</v>
      </c>
      <c r="N59" s="76">
        <f>VLOOKUP(O$14,Table245810[],5,FALSE)</f>
        <v>6.2</v>
      </c>
      <c r="O59" s="76">
        <f>VLOOKUP(P$14,Table245810[],5,FALSE)</f>
        <v>6.2</v>
      </c>
      <c r="P59" s="76">
        <f>VLOOKUP(Q$14,Table245810[],5,FALSE)</f>
        <v>6.2</v>
      </c>
      <c r="Q59" s="76">
        <f>VLOOKUP(R$14,Table245810[],5,FALSE)</f>
        <v>6.2</v>
      </c>
      <c r="R59" s="76" t="e">
        <f>VLOOKUP(S$14,Table245810[],5,FALSE)</f>
        <v>#N/A</v>
      </c>
      <c r="S59" s="76" t="e">
        <f>VLOOKUP(T$14,Table245810[],5,FALSE)</f>
        <v>#N/A</v>
      </c>
      <c r="T59" s="76" t="e">
        <f>VLOOKUP(U$14,Table245810[],5,FALSE)</f>
        <v>#N/A</v>
      </c>
      <c r="U59" s="76" t="e">
        <f>VLOOKUP(V$14,Table245810[],5,FALSE)</f>
        <v>#N/A</v>
      </c>
    </row>
    <row r="60" spans="1:35" s="19" customFormat="1" ht="13" x14ac:dyDescent="0.3">
      <c r="A60" s="111" t="s">
        <v>4</v>
      </c>
      <c r="B60" s="76">
        <f>C10</f>
        <v>5.7</v>
      </c>
      <c r="C60" s="76">
        <f t="shared" ref="C60:U60" si="14">D10</f>
        <v>6</v>
      </c>
      <c r="D60" s="76">
        <f t="shared" si="14"/>
        <v>5.7</v>
      </c>
      <c r="E60" s="76">
        <f t="shared" si="14"/>
        <v>5.6</v>
      </c>
      <c r="F60" s="76">
        <f t="shared" si="14"/>
        <v>5.7</v>
      </c>
      <c r="G60" s="76">
        <f t="shared" si="14"/>
        <v>5.7</v>
      </c>
      <c r="H60" s="76">
        <f t="shared" si="14"/>
        <v>5.9</v>
      </c>
      <c r="I60" s="76">
        <f t="shared" si="14"/>
        <v>5.8</v>
      </c>
      <c r="J60" s="76">
        <f t="shared" si="14"/>
        <v>6.2</v>
      </c>
      <c r="K60" s="76">
        <f t="shared" si="14"/>
        <v>6.2</v>
      </c>
      <c r="L60" s="76">
        <f t="shared" si="14"/>
        <v>7</v>
      </c>
      <c r="M60" s="76">
        <f t="shared" si="14"/>
        <v>5.2</v>
      </c>
      <c r="N60" s="76">
        <f t="shared" si="14"/>
        <v>5</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f t="shared" si="15"/>
        <v>6</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3</v>
      </c>
      <c r="C64" s="77">
        <f t="shared" ref="C64:U64" si="17">(C59-C60)*C61</f>
        <v>1.2000000000000011</v>
      </c>
      <c r="D64" s="77">
        <f t="shared" si="17"/>
        <v>3</v>
      </c>
      <c r="E64" s="77">
        <f t="shared" si="17"/>
        <v>3.6000000000000032</v>
      </c>
      <c r="F64" s="77">
        <f t="shared" si="17"/>
        <v>3</v>
      </c>
      <c r="G64" s="77">
        <f t="shared" si="17"/>
        <v>3</v>
      </c>
      <c r="H64" s="77">
        <f t="shared" si="17"/>
        <v>1.7999999999999989</v>
      </c>
      <c r="I64" s="77">
        <f t="shared" si="17"/>
        <v>2.4000000000000021</v>
      </c>
      <c r="J64" s="77">
        <f t="shared" si="17"/>
        <v>0</v>
      </c>
      <c r="K64" s="77">
        <f t="shared" si="17"/>
        <v>0</v>
      </c>
      <c r="L64" s="77">
        <f t="shared" si="17"/>
        <v>-4.7999999999999989</v>
      </c>
      <c r="M64" s="77">
        <f t="shared" si="17"/>
        <v>6</v>
      </c>
      <c r="N64" s="77">
        <f t="shared" si="17"/>
        <v>7.2000000000000011</v>
      </c>
      <c r="O64" s="77">
        <f t="shared" si="17"/>
        <v>37.200000000000003</v>
      </c>
      <c r="P64" s="77">
        <f t="shared" si="17"/>
        <v>37.200000000000003</v>
      </c>
      <c r="Q64" s="77">
        <f t="shared" si="17"/>
        <v>37.200000000000003</v>
      </c>
      <c r="R64" s="77" t="e">
        <f t="shared" si="17"/>
        <v>#N/A</v>
      </c>
      <c r="S64" s="77" t="e">
        <f t="shared" si="17"/>
        <v>#N/A</v>
      </c>
      <c r="T64" s="77" t="e">
        <f t="shared" si="17"/>
        <v>#N/A</v>
      </c>
      <c r="U64" s="77" t="e">
        <f t="shared" si="17"/>
        <v>#N/A</v>
      </c>
    </row>
    <row r="65" spans="1:21" s="19" customFormat="1" ht="52" x14ac:dyDescent="0.3">
      <c r="A65" s="112" t="s">
        <v>157</v>
      </c>
      <c r="B65" s="77">
        <f>B63-B64</f>
        <v>-3</v>
      </c>
      <c r="C65" s="77">
        <f t="shared" ref="C65:U65" si="18">C63-C64</f>
        <v>-1.2000000000000011</v>
      </c>
      <c r="D65" s="77">
        <f t="shared" si="18"/>
        <v>-3</v>
      </c>
      <c r="E65" s="77">
        <f t="shared" si="18"/>
        <v>-3.6000000000000032</v>
      </c>
      <c r="F65" s="77">
        <f t="shared" si="18"/>
        <v>-3</v>
      </c>
      <c r="G65" s="77">
        <f t="shared" si="18"/>
        <v>-3</v>
      </c>
      <c r="H65" s="77">
        <f t="shared" si="18"/>
        <v>-1.7999999999999989</v>
      </c>
      <c r="I65" s="77">
        <f t="shared" si="18"/>
        <v>-2.4000000000000021</v>
      </c>
      <c r="J65" s="77">
        <f t="shared" si="18"/>
        <v>0</v>
      </c>
      <c r="K65" s="77">
        <f t="shared" si="18"/>
        <v>0</v>
      </c>
      <c r="L65" s="77">
        <f t="shared" si="18"/>
        <v>4.7999999999999989</v>
      </c>
      <c r="M65" s="77">
        <f t="shared" si="18"/>
        <v>-6</v>
      </c>
      <c r="N65" s="77">
        <f t="shared" si="18"/>
        <v>-7.2000000000000011</v>
      </c>
      <c r="O65" s="77">
        <f t="shared" si="18"/>
        <v>-37.200000000000003</v>
      </c>
      <c r="P65" s="77">
        <f t="shared" si="18"/>
        <v>-37.200000000000003</v>
      </c>
      <c r="Q65" s="77">
        <f t="shared" si="18"/>
        <v>-37.200000000000003</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OVER</v>
      </c>
      <c r="K66" s="78" t="str">
        <f t="shared" si="19"/>
        <v>OVER</v>
      </c>
      <c r="L66" s="78" t="str">
        <f t="shared" si="19"/>
        <v>OVER</v>
      </c>
      <c r="M66" s="78" t="str">
        <f t="shared" si="19"/>
        <v>UNDER</v>
      </c>
      <c r="N66" s="78" t="str">
        <f t="shared" si="19"/>
        <v>UNDER</v>
      </c>
      <c r="O66" s="78" t="str">
        <f t="shared" si="19"/>
        <v>UNDER</v>
      </c>
      <c r="P66" s="78" t="str">
        <f t="shared" si="19"/>
        <v>UNDER</v>
      </c>
      <c r="Q66" s="78" t="str">
        <f t="shared" si="19"/>
        <v>UNDER</v>
      </c>
      <c r="R66" s="78" t="e">
        <f t="shared" si="19"/>
        <v>#N/A</v>
      </c>
      <c r="S66" s="78" t="e">
        <f t="shared" si="19"/>
        <v>#N/A</v>
      </c>
      <c r="T66" s="78" t="e">
        <f t="shared" si="19"/>
        <v>#N/A</v>
      </c>
      <c r="U66" s="78"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09" priority="37" operator="equal">
      <formula>"DECREASE"</formula>
    </cfRule>
    <cfRule type="cellIs" dxfId="208" priority="38" operator="equal">
      <formula>"INCREASE"</formula>
    </cfRule>
  </conditionalFormatting>
  <conditionalFormatting sqref="B31:B50 B62:U66">
    <cfRule type="cellIs" dxfId="207" priority="36" operator="greaterThan">
      <formula>$B$51</formula>
    </cfRule>
  </conditionalFormatting>
  <conditionalFormatting sqref="C31:C50">
    <cfRule type="cellIs" dxfId="206" priority="35" operator="greaterThan">
      <formula>$C$51</formula>
    </cfRule>
  </conditionalFormatting>
  <conditionalFormatting sqref="C18:V18">
    <cfRule type="cellIs" dxfId="205" priority="34" operator="equal">
      <formula>0</formula>
    </cfRule>
  </conditionalFormatting>
  <conditionalFormatting sqref="C17:V17">
    <cfRule type="cellIs" dxfId="204" priority="33" operator="equal">
      <formula>0</formula>
    </cfRule>
  </conditionalFormatting>
  <conditionalFormatting sqref="C19:V19">
    <cfRule type="cellIs" dxfId="203" priority="32"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8" operator="greaterThan">
      <formula>$K$51</formula>
    </cfRule>
  </conditionalFormatting>
  <conditionalFormatting sqref="L31:L50">
    <cfRule type="cellIs" dxfId="198" priority="27" operator="greaterThan">
      <formula>$L$51</formula>
    </cfRule>
  </conditionalFormatting>
  <conditionalFormatting sqref="M31:M50">
    <cfRule type="cellIs" dxfId="197" priority="26" operator="greaterThan">
      <formula>$M$51</formula>
    </cfRule>
  </conditionalFormatting>
  <conditionalFormatting sqref="P31:P50">
    <cfRule type="cellIs" dxfId="196" priority="25" operator="greaterThan">
      <formula>$P$51</formula>
    </cfRule>
  </conditionalFormatting>
  <conditionalFormatting sqref="R31:R50">
    <cfRule type="cellIs" dxfId="195" priority="24" operator="greaterThan">
      <formula>$R$51</formula>
    </cfRule>
  </conditionalFormatting>
  <conditionalFormatting sqref="S31:S50">
    <cfRule type="cellIs" dxfId="194" priority="23" operator="greaterThan">
      <formula>$S$51</formula>
    </cfRule>
  </conditionalFormatting>
  <conditionalFormatting sqref="T31:T50">
    <cfRule type="cellIs" dxfId="193" priority="22" operator="greaterThan">
      <formula>$T$51</formula>
    </cfRule>
  </conditionalFormatting>
  <conditionalFormatting sqref="U31:U50">
    <cfRule type="cellIs" dxfId="192" priority="21" operator="greaterThan">
      <formula>$U$51</formula>
    </cfRule>
  </conditionalFormatting>
  <conditionalFormatting sqref="C22:V22">
    <cfRule type="cellIs" dxfId="191" priority="20" operator="equal">
      <formula>0</formula>
    </cfRule>
  </conditionalFormatting>
  <conditionalFormatting sqref="C24:V24">
    <cfRule type="cellIs" dxfId="190" priority="18" operator="equal">
      <formula>"DECREASE"</formula>
    </cfRule>
    <cfRule type="cellIs" dxfId="189" priority="19" operator="equal">
      <formula>"INCREASE"</formula>
    </cfRule>
  </conditionalFormatting>
  <conditionalFormatting sqref="C23:V23">
    <cfRule type="cellIs" dxfId="188" priority="17" operator="equal">
      <formula>0</formula>
    </cfRule>
  </conditionalFormatting>
  <conditionalFormatting sqref="C21:V21">
    <cfRule type="cellIs" dxfId="187" priority="13" operator="equal">
      <formula>0</formula>
    </cfRule>
  </conditionalFormatting>
  <conditionalFormatting sqref="B66:U66">
    <cfRule type="cellIs" dxfId="186" priority="11" operator="equal">
      <formula>"UNDER"</formula>
    </cfRule>
    <cfRule type="cellIs" dxfId="185" priority="12" operator="equal">
      <formula>"OVER"</formula>
    </cfRule>
  </conditionalFormatting>
  <conditionalFormatting sqref="J31:J50">
    <cfRule type="cellIs" dxfId="184" priority="8" operator="greaterThan">
      <formula>$J$51</formula>
    </cfRule>
  </conditionalFormatting>
  <conditionalFormatting sqref="L3">
    <cfRule type="cellIs" dxfId="183" priority="4" operator="lessThan">
      <formula>30</formula>
    </cfRule>
    <cfRule type="cellIs" dxfId="182" priority="5" operator="greaterThanOrEqual">
      <formula>30</formula>
    </cfRule>
  </conditionalFormatting>
  <conditionalFormatting sqref="I1">
    <cfRule type="cellIs" dxfId="181" priority="3" operator="between">
      <formula>0.1</formula>
      <formula>5</formula>
    </cfRule>
  </conditionalFormatting>
  <conditionalFormatting sqref="I2">
    <cfRule type="cellIs" dxfId="180" priority="2" operator="greaterThan">
      <formula>5000.1</formula>
    </cfRule>
  </conditionalFormatting>
  <conditionalFormatting sqref="I3">
    <cfRule type="cellIs" dxfId="179" priority="1" operator="greaterThan">
      <formula>40000.01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F16" sqref="F16"/>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Waste 1'!C1:D1</f>
        <v>PAN-021790</v>
      </c>
      <c r="D1" s="141"/>
      <c r="E1" s="93" t="s">
        <v>45</v>
      </c>
      <c r="F1" s="39">
        <f>'Field data and Waste 1'!F1</f>
        <v>31.8</v>
      </c>
      <c r="G1" s="120" t="s">
        <v>43</v>
      </c>
      <c r="H1" s="121"/>
      <c r="I1" s="118"/>
      <c r="J1" s="119" t="s">
        <v>153</v>
      </c>
      <c r="K1" s="11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EPR/GP3792SK</v>
      </c>
      <c r="D2" s="143"/>
      <c r="E2" s="93" t="s">
        <v>109</v>
      </c>
      <c r="F2" s="96"/>
      <c r="G2" s="138" t="s">
        <v>110</v>
      </c>
      <c r="H2" s="139"/>
      <c r="I2" s="118"/>
      <c r="J2" s="119" t="s">
        <v>158</v>
      </c>
      <c r="K2" s="119"/>
      <c r="L2" s="97"/>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BYPRODUCT RECOVERY LIMITED</v>
      </c>
      <c r="D3" s="143"/>
      <c r="E3" s="93" t="s">
        <v>108</v>
      </c>
      <c r="F3" s="31"/>
      <c r="G3" s="119" t="s">
        <v>159</v>
      </c>
      <c r="H3" s="119"/>
      <c r="I3" s="118"/>
      <c r="J3" s="120" t="s">
        <v>154</v>
      </c>
      <c r="K3" s="121"/>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Bwlchmawr Farm 3, Brynteg, Llanybydder, Carmarthenshire, SA40 9XA</v>
      </c>
      <c r="D4" s="141"/>
      <c r="E4" s="94" t="s">
        <v>1</v>
      </c>
      <c r="F4" s="96"/>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Waste 1'!C8</f>
        <v>5569</v>
      </c>
      <c r="D8" s="60">
        <f>'Field data and Waste 1'!D8</f>
        <v>6858</v>
      </c>
      <c r="E8" s="60">
        <f>'Field data and Waste 1'!E8</f>
        <v>8153</v>
      </c>
      <c r="F8" s="60">
        <f>'Field data and Waste 1'!F8</f>
        <v>9748</v>
      </c>
      <c r="G8" s="60">
        <f>'Field data and Waste 1'!G8</f>
        <v>1057</v>
      </c>
      <c r="H8" s="60">
        <f>'Field data and Waste 1'!H8</f>
        <v>3845</v>
      </c>
      <c r="I8" s="60">
        <f>'Field data and Waste 1'!I8</f>
        <v>6042</v>
      </c>
      <c r="J8" s="60">
        <f>'Field data and Waste 1'!J8</f>
        <v>2345</v>
      </c>
      <c r="K8" s="60">
        <f>'Field data and Waste 1'!K8</f>
        <v>4105</v>
      </c>
      <c r="L8" s="60">
        <f>'Field data and Waste 1'!L8</f>
        <v>6810</v>
      </c>
      <c r="M8" s="60">
        <f>'Field data and Waste 1'!M8</f>
        <v>8614</v>
      </c>
      <c r="N8" s="60">
        <f>'Field data and Waste 1'!N8</f>
        <v>4289</v>
      </c>
      <c r="O8" s="60">
        <f>'Field data and Waste 1'!O8</f>
        <v>3901</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Waste 1'!C9</f>
        <v xml:space="preserve">moderate </v>
      </c>
      <c r="D9" s="60" t="str">
        <f>'Field data and Waste 1'!D9</f>
        <v xml:space="preserve">moderate </v>
      </c>
      <c r="E9" s="60" t="str">
        <f>'Field data and Waste 1'!E9</f>
        <v xml:space="preserve">moderate </v>
      </c>
      <c r="F9" s="60" t="str">
        <f>'Field data and Waste 1'!F9</f>
        <v xml:space="preserve">moderate </v>
      </c>
      <c r="G9" s="60" t="str">
        <f>'Field data and Waste 1'!G9</f>
        <v xml:space="preserve">moderate </v>
      </c>
      <c r="H9" s="60" t="str">
        <f>'Field data and Waste 1'!H9</f>
        <v xml:space="preserve">moderate </v>
      </c>
      <c r="I9" s="60" t="str">
        <f>'Field data and Waste 1'!I9</f>
        <v xml:space="preserve">moderate </v>
      </c>
      <c r="J9" s="60" t="str">
        <f>'Field data and Waste 1'!J9</f>
        <v xml:space="preserve">moderate </v>
      </c>
      <c r="K9" s="60" t="str">
        <f>'Field data and Waste 1'!K9</f>
        <v xml:space="preserve">moderate </v>
      </c>
      <c r="L9" s="60" t="str">
        <f>'Field data and Waste 1'!L9</f>
        <v xml:space="preserve">moderate </v>
      </c>
      <c r="M9" s="60" t="str">
        <f>'Field data and Waste 1'!M9</f>
        <v xml:space="preserve">moderate </v>
      </c>
      <c r="N9" s="60" t="str">
        <f>'Field data and Waste 1'!N9</f>
        <v xml:space="preserve">moderate </v>
      </c>
      <c r="O9" s="60" t="str">
        <f>'Field data and Waste 1'!O9</f>
        <v xml:space="preserve">moderate </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5.7</v>
      </c>
      <c r="D10" s="60">
        <f>'Field data and Waste 1'!D10</f>
        <v>6</v>
      </c>
      <c r="E10" s="60">
        <f>'Field data and Waste 1'!E10</f>
        <v>5.7</v>
      </c>
      <c r="F10" s="60">
        <f>'Field data and Waste 1'!F10</f>
        <v>5.6</v>
      </c>
      <c r="G10" s="60">
        <f>'Field data and Waste 1'!G10</f>
        <v>5.7</v>
      </c>
      <c r="H10" s="60">
        <f>'Field data and Waste 1'!H10</f>
        <v>5.7</v>
      </c>
      <c r="I10" s="60">
        <f>'Field data and Waste 1'!I10</f>
        <v>5.9</v>
      </c>
      <c r="J10" s="60">
        <f>'Field data and Waste 1'!J10</f>
        <v>5.8</v>
      </c>
      <c r="K10" s="60">
        <f>'Field data and Waste 1'!K10</f>
        <v>6.2</v>
      </c>
      <c r="L10" s="60">
        <f>'Field data and Waste 1'!L10</f>
        <v>6.2</v>
      </c>
      <c r="M10" s="60">
        <f>'Field data and Waste 1'!M10</f>
        <v>7</v>
      </c>
      <c r="N10" s="60">
        <f>'Field data and Waste 1'!N10</f>
        <v>5.2</v>
      </c>
      <c r="O10" s="60">
        <f>'Field data and Waste 1'!O10</f>
        <v>5</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2</v>
      </c>
      <c r="D11" s="60">
        <f>'Field data and Waste 1'!D11</f>
        <v>2</v>
      </c>
      <c r="E11" s="60">
        <f>'Field data and Waste 1'!E11</f>
        <v>2</v>
      </c>
      <c r="F11" s="60">
        <f>'Field data and Waste 1'!F11</f>
        <v>1</v>
      </c>
      <c r="G11" s="60">
        <f>'Field data and Waste 1'!G11</f>
        <v>2</v>
      </c>
      <c r="H11" s="60">
        <f>'Field data and Waste 1'!H11</f>
        <v>3</v>
      </c>
      <c r="I11" s="60">
        <f>'Field data and Waste 1'!I11</f>
        <v>2</v>
      </c>
      <c r="J11" s="60">
        <f>'Field data and Waste 1'!J11</f>
        <v>3</v>
      </c>
      <c r="K11" s="60">
        <f>'Field data and Waste 1'!K11</f>
        <v>2</v>
      </c>
      <c r="L11" s="60">
        <f>'Field data and Waste 1'!L11</f>
        <v>2</v>
      </c>
      <c r="M11" s="60">
        <f>'Field data and Waste 1'!M11</f>
        <v>3</v>
      </c>
      <c r="N11" s="60">
        <f>'Field data and Waste 1'!N11</f>
        <v>1</v>
      </c>
      <c r="O11" s="60">
        <f>'Field data and Waste 1'!O11</f>
        <v>1</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1</v>
      </c>
      <c r="D12" s="60">
        <f>'Field data and Waste 1'!D12</f>
        <v>0</v>
      </c>
      <c r="E12" s="60">
        <f>'Field data and Waste 1'!E12</f>
        <v>0</v>
      </c>
      <c r="F12" s="60">
        <f>'Field data and Waste 1'!F12</f>
        <v>2</v>
      </c>
      <c r="G12" s="60">
        <f>'Field data and Waste 1'!G12</f>
        <v>1</v>
      </c>
      <c r="H12" s="60">
        <f>'Field data and Waste 1'!H12</f>
        <v>1</v>
      </c>
      <c r="I12" s="60">
        <f>'Field data and Waste 1'!I12</f>
        <v>1</v>
      </c>
      <c r="J12" s="60">
        <f>'Field data and Waste 1'!J12</f>
        <v>1</v>
      </c>
      <c r="K12" s="60">
        <f>'Field data and Waste 1'!K12</f>
        <v>1</v>
      </c>
      <c r="L12" s="60">
        <f>'Field data and Waste 1'!L12</f>
        <v>0</v>
      </c>
      <c r="M12" s="60">
        <f>'Field data and Waste 1'!M12</f>
        <v>0</v>
      </c>
      <c r="N12" s="60">
        <f>'Field data and Waste 1'!N12</f>
        <v>1</v>
      </c>
      <c r="O12" s="60">
        <f>'Field data and Waste 1'!O12</f>
        <v>1</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2</v>
      </c>
      <c r="D13" s="60">
        <f>'Field data and Waste 1'!D13</f>
        <v>3</v>
      </c>
      <c r="E13" s="60">
        <f>'Field data and Waste 1'!E13</f>
        <v>2</v>
      </c>
      <c r="F13" s="60">
        <f>'Field data and Waste 1'!F13</f>
        <v>2</v>
      </c>
      <c r="G13" s="60">
        <f>'Field data and Waste 1'!G13</f>
        <v>2</v>
      </c>
      <c r="H13" s="60">
        <f>'Field data and Waste 1'!H13</f>
        <v>2</v>
      </c>
      <c r="I13" s="60">
        <f>'Field data and Waste 1'!I13</f>
        <v>2</v>
      </c>
      <c r="J13" s="60">
        <f>'Field data and Waste 1'!J13</f>
        <v>2</v>
      </c>
      <c r="K13" s="60">
        <f>'Field data and Waste 1'!K13</f>
        <v>3</v>
      </c>
      <c r="L13" s="60">
        <f>'Field data and Waste 1'!L13</f>
        <v>2</v>
      </c>
      <c r="M13" s="60">
        <f>'Field data and Waste 1'!M13</f>
        <v>3</v>
      </c>
      <c r="N13" s="60">
        <f>'Field data and Waste 1'!N13</f>
        <v>3</v>
      </c>
      <c r="O13" s="60">
        <f>'Field data and Waste 1'!O13</f>
        <v>3</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t="str">
        <f>'Field data and Waste 1'!Q14</f>
        <v xml:space="preserve">Grass Silage (25% DM) </v>
      </c>
      <c r="R14" s="102" t="str">
        <f>'Field data and Waste 1'!R14</f>
        <v xml:space="preserve">Grass Silage (25% DM) </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38</v>
      </c>
      <c r="N15" s="60">
        <f>'Field data and Waste 1'!N15</f>
        <v>38</v>
      </c>
      <c r="O15" s="60">
        <f>'Field data and Waste 1'!O15</f>
        <v>38</v>
      </c>
      <c r="P15" s="60">
        <f>'Field data and Waste 1'!P15</f>
        <v>38</v>
      </c>
      <c r="Q15" s="60">
        <f>'Field data and Waste 1'!Q15</f>
        <v>38</v>
      </c>
      <c r="R15" s="60">
        <f>'Field data and Waste 1'!R15</f>
        <v>38</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t="str">
        <f>'Field data and Waste 1'!Q16</f>
        <v>Medium/Clay</v>
      </c>
      <c r="R16" s="103" t="str">
        <f>'Field data and Waste 1'!R16</f>
        <v>Medium/Clay</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64.599999999999994</v>
      </c>
      <c r="R17" s="28">
        <f t="shared" si="0"/>
        <v>64.599999999999994</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-64.599999999999994</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-64.599999999999994</v>
      </c>
      <c r="K19" s="16">
        <f t="shared" si="1"/>
        <v>-64.599999999999994</v>
      </c>
      <c r="L19" s="16">
        <f t="shared" si="1"/>
        <v>-64.599999999999994</v>
      </c>
      <c r="M19" s="16">
        <f t="shared" si="1"/>
        <v>-64.599999999999994</v>
      </c>
      <c r="N19" s="16">
        <f t="shared" si="1"/>
        <v>-64.599999999999994</v>
      </c>
      <c r="O19" s="16">
        <f t="shared" si="1"/>
        <v>-64.599999999999994</v>
      </c>
      <c r="P19" s="16">
        <f t="shared" si="1"/>
        <v>-64.599999999999994</v>
      </c>
      <c r="Q19" s="16">
        <f t="shared" si="1"/>
        <v>-64.599999999999994</v>
      </c>
      <c r="R19" s="16">
        <f t="shared" si="1"/>
        <v>-64.599999999999994</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228</v>
      </c>
      <c r="Q21" s="28">
        <f t="shared" si="2"/>
        <v>228</v>
      </c>
      <c r="R21" s="28">
        <f t="shared" si="2"/>
        <v>228</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-228</v>
      </c>
      <c r="D23" s="16">
        <f t="shared" ref="D23:V23" si="3">D22-D21</f>
        <v>-228</v>
      </c>
      <c r="E23" s="16">
        <f t="shared" si="3"/>
        <v>-228</v>
      </c>
      <c r="F23" s="16">
        <f t="shared" si="3"/>
        <v>-228</v>
      </c>
      <c r="G23" s="16">
        <f t="shared" si="3"/>
        <v>-228</v>
      </c>
      <c r="H23" s="16">
        <f t="shared" si="3"/>
        <v>-228</v>
      </c>
      <c r="I23" s="16">
        <f t="shared" si="3"/>
        <v>-228</v>
      </c>
      <c r="J23" s="16">
        <f t="shared" si="3"/>
        <v>-228</v>
      </c>
      <c r="K23" s="16">
        <f t="shared" si="3"/>
        <v>-228</v>
      </c>
      <c r="L23" s="16">
        <f t="shared" si="3"/>
        <v>-228</v>
      </c>
      <c r="M23" s="16">
        <f t="shared" si="3"/>
        <v>-228</v>
      </c>
      <c r="N23" s="16">
        <f t="shared" si="3"/>
        <v>-228</v>
      </c>
      <c r="O23" s="16">
        <f t="shared" si="3"/>
        <v>-228</v>
      </c>
      <c r="P23" s="16">
        <f t="shared" si="3"/>
        <v>-228</v>
      </c>
      <c r="Q23" s="16">
        <f t="shared" si="3"/>
        <v>-228</v>
      </c>
      <c r="R23" s="16">
        <f t="shared" si="3"/>
        <v>-228</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5569</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6858</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8153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9748</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1057</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3845</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6042</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2345</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4105</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6810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8614</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4289</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3901</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5569</v>
      </c>
      <c r="C57" s="8">
        <f t="shared" ref="C57:U57" si="13">D8</f>
        <v>6858</v>
      </c>
      <c r="D57" s="8">
        <f t="shared" si="13"/>
        <v>8153</v>
      </c>
      <c r="E57" s="8">
        <f t="shared" si="13"/>
        <v>9748</v>
      </c>
      <c r="F57" s="8">
        <f t="shared" si="13"/>
        <v>1057</v>
      </c>
      <c r="G57" s="8">
        <f t="shared" si="13"/>
        <v>3845</v>
      </c>
      <c r="H57" s="8">
        <f t="shared" si="13"/>
        <v>6042</v>
      </c>
      <c r="I57" s="8">
        <f t="shared" si="13"/>
        <v>2345</v>
      </c>
      <c r="J57" s="8">
        <f t="shared" si="13"/>
        <v>4105</v>
      </c>
      <c r="K57" s="8">
        <f t="shared" si="13"/>
        <v>6810</v>
      </c>
      <c r="L57" s="8">
        <f t="shared" si="13"/>
        <v>8614</v>
      </c>
      <c r="M57" s="8">
        <f t="shared" si="13"/>
        <v>4289</v>
      </c>
      <c r="N57" s="8">
        <f t="shared" si="13"/>
        <v>3901</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"&amp;(VLOOKUP(C14,Table2458[],6,FALSE))</f>
        <v>Medium/Clay I Grass</v>
      </c>
      <c r="C58" s="13" t="str">
        <f>D16&amp;" I "&amp;(VLOOKUP(D14,Table2458[],6,FALSE))</f>
        <v>Medium/Clay I Grass</v>
      </c>
      <c r="D58" s="13" t="str">
        <f>E16&amp;" I "&amp;(VLOOKUP(E14,Table2458[],6,FALSE))</f>
        <v>Medium/Clay I Grass</v>
      </c>
      <c r="E58" s="13" t="str">
        <f>F16&amp;" I "&amp;(VLOOKUP(F14,Table2458[],6,FALSE))</f>
        <v>Medium/Clay I Grass</v>
      </c>
      <c r="F58" s="13" t="str">
        <f>G16&amp;" I "&amp;(VLOOKUP(G14,Table2458[],6,FALSE))</f>
        <v>Medium/Clay I Grass</v>
      </c>
      <c r="G58" s="13" t="str">
        <f>H16&amp;" I "&amp;(VLOOKUP(H14,Table2458[],6,FALSE))</f>
        <v>Medium/Clay I Grass</v>
      </c>
      <c r="H58" s="13" t="str">
        <f>I16&amp;" I "&amp;(VLOOKUP(I14,Table2458[],6,FALSE))</f>
        <v>Medium/Clay I Grass</v>
      </c>
      <c r="I58" s="13" t="str">
        <f>J16&amp;" I "&amp;(VLOOKUP(J14,Table2458[],6,FALSE))</f>
        <v>Medium/Clay I Grass</v>
      </c>
      <c r="J58" s="13" t="str">
        <f>K16&amp;" I "&amp;(VLOOKUP(K14,Table2458[],6,FALSE))</f>
        <v>Medium/Clay I Grass</v>
      </c>
      <c r="K58" s="13" t="str">
        <f>L16&amp;" I "&amp;(VLOOKUP(L14,Table2458[],6,FALSE))</f>
        <v>Medium/Clay I Grass</v>
      </c>
      <c r="L58" s="13" t="str">
        <f>M16&amp;" I "&amp;(VLOOKUP(M14,Table2458[],6,FALSE))</f>
        <v>Medium/Clay I Grass</v>
      </c>
      <c r="M58" s="13" t="str">
        <f>N16&amp;" I "&amp;(VLOOKUP(N14,Table2458[],6,FALSE))</f>
        <v>Medium/Clay I Grass</v>
      </c>
      <c r="N58" s="13" t="str">
        <f>O16&amp;" I "&amp;(VLOOKUP(O14,Table2458[],6,FALSE))</f>
        <v>Medium/Clay I Grass</v>
      </c>
      <c r="O58" s="13" t="str">
        <f>P16&amp;" I "&amp;(VLOOKUP(P14,Table2458[],6,FALSE))</f>
        <v>Medium/Clay I Grass</v>
      </c>
      <c r="P58" s="13" t="str">
        <f>Q16&amp;" I "&amp;(VLOOKUP(Q14,Table2458[],6,FALSE))</f>
        <v>Medium/Clay I Grass</v>
      </c>
      <c r="Q58" s="13" t="str">
        <f>R16&amp;" I "&amp;(VLOOKUP(R14,Table2458[],6,FALSE))</f>
        <v>Medium/Clay I Grass</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ht="13" x14ac:dyDescent="0.3">
      <c r="A59" s="111" t="s">
        <v>132</v>
      </c>
      <c r="B59" s="76">
        <f>VLOOKUP(C$14,Table2458[],5,FALSE)</f>
        <v>6.2</v>
      </c>
      <c r="C59" s="76">
        <f>VLOOKUP(D$14,Table2458[],5,FALSE)</f>
        <v>6.2</v>
      </c>
      <c r="D59" s="76">
        <f>VLOOKUP(E$14,Table2458[],5,FALSE)</f>
        <v>6.2</v>
      </c>
      <c r="E59" s="76">
        <f>VLOOKUP(F$14,Table2458[],5,FALSE)</f>
        <v>6.2</v>
      </c>
      <c r="F59" s="76">
        <f>VLOOKUP(G$14,Table2458[],5,FALSE)</f>
        <v>6.2</v>
      </c>
      <c r="G59" s="76">
        <f>VLOOKUP(H$14,Table2458[],5,FALSE)</f>
        <v>6.2</v>
      </c>
      <c r="H59" s="76">
        <f>VLOOKUP(I$14,Table2458[],5,FALSE)</f>
        <v>6.2</v>
      </c>
      <c r="I59" s="76">
        <f>VLOOKUP(J$14,Table2458[],5,FALSE)</f>
        <v>6.2</v>
      </c>
      <c r="J59" s="76">
        <f>VLOOKUP(K$14,Table2458[],5,FALSE)</f>
        <v>6.2</v>
      </c>
      <c r="K59" s="76">
        <f>VLOOKUP(L$14,Table2458[],5,FALSE)</f>
        <v>6.2</v>
      </c>
      <c r="L59" s="76">
        <f>VLOOKUP(M$14,Table2458[],5,FALSE)</f>
        <v>6.2</v>
      </c>
      <c r="M59" s="76">
        <f>VLOOKUP(N$14,Table2458[],5,FALSE)</f>
        <v>6.2</v>
      </c>
      <c r="N59" s="76">
        <f>VLOOKUP(O$14,Table2458[],5,FALSE)</f>
        <v>6.2</v>
      </c>
      <c r="O59" s="76">
        <f>VLOOKUP(P$14,Table2458[],5,FALSE)</f>
        <v>6.2</v>
      </c>
      <c r="P59" s="76">
        <f>VLOOKUP(Q$14,Table2458[],5,FALSE)</f>
        <v>6.2</v>
      </c>
      <c r="Q59" s="76">
        <f>VLOOKUP(R$14,Table2458[],5,FALSE)</f>
        <v>6.2</v>
      </c>
      <c r="R59" s="76" t="e">
        <f>VLOOKUP(S$14,Table2458[],5,FALSE)</f>
        <v>#N/A</v>
      </c>
      <c r="S59" s="76" t="e">
        <f>VLOOKUP(T$14,Table2458[],5,FALSE)</f>
        <v>#N/A</v>
      </c>
      <c r="T59" s="76" t="e">
        <f>VLOOKUP(U$14,Table2458[],5,FALSE)</f>
        <v>#N/A</v>
      </c>
      <c r="U59" s="76" t="e">
        <f>VLOOKUP(V$14,Table2458[],5,FALSE)</f>
        <v>#N/A</v>
      </c>
    </row>
    <row r="60" spans="1:35" s="19" customFormat="1" ht="13" x14ac:dyDescent="0.3">
      <c r="A60" s="111" t="s">
        <v>4</v>
      </c>
      <c r="B60" s="76">
        <f>C10</f>
        <v>5.7</v>
      </c>
      <c r="C60" s="76">
        <f t="shared" ref="C60:U60" si="14">D10</f>
        <v>6</v>
      </c>
      <c r="D60" s="76">
        <f t="shared" si="14"/>
        <v>5.7</v>
      </c>
      <c r="E60" s="76">
        <f t="shared" si="14"/>
        <v>5.6</v>
      </c>
      <c r="F60" s="76">
        <f t="shared" si="14"/>
        <v>5.7</v>
      </c>
      <c r="G60" s="76">
        <f t="shared" si="14"/>
        <v>5.7</v>
      </c>
      <c r="H60" s="76">
        <f t="shared" si="14"/>
        <v>5.9</v>
      </c>
      <c r="I60" s="76">
        <f t="shared" si="14"/>
        <v>5.8</v>
      </c>
      <c r="J60" s="76">
        <f t="shared" si="14"/>
        <v>6.2</v>
      </c>
      <c r="K60" s="76">
        <f t="shared" si="14"/>
        <v>6.2</v>
      </c>
      <c r="L60" s="76">
        <f t="shared" si="14"/>
        <v>7</v>
      </c>
      <c r="M60" s="76">
        <f t="shared" si="14"/>
        <v>5.2</v>
      </c>
      <c r="N60" s="76">
        <f t="shared" si="14"/>
        <v>5</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f t="shared" si="15"/>
        <v>6</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3</v>
      </c>
      <c r="C64" s="77">
        <f t="shared" ref="C64:U64" si="17">(C59-C60)*C61</f>
        <v>1.2000000000000011</v>
      </c>
      <c r="D64" s="77">
        <f t="shared" si="17"/>
        <v>3</v>
      </c>
      <c r="E64" s="77">
        <f t="shared" si="17"/>
        <v>3.6000000000000032</v>
      </c>
      <c r="F64" s="77">
        <f t="shared" si="17"/>
        <v>3</v>
      </c>
      <c r="G64" s="77">
        <f t="shared" si="17"/>
        <v>3</v>
      </c>
      <c r="H64" s="77">
        <f t="shared" si="17"/>
        <v>1.7999999999999989</v>
      </c>
      <c r="I64" s="77">
        <f t="shared" si="17"/>
        <v>2.4000000000000021</v>
      </c>
      <c r="J64" s="77">
        <f t="shared" si="17"/>
        <v>0</v>
      </c>
      <c r="K64" s="77">
        <f t="shared" si="17"/>
        <v>0</v>
      </c>
      <c r="L64" s="77">
        <f t="shared" si="17"/>
        <v>-4.7999999999999989</v>
      </c>
      <c r="M64" s="77">
        <f t="shared" si="17"/>
        <v>6</v>
      </c>
      <c r="N64" s="77">
        <f t="shared" si="17"/>
        <v>7.2000000000000011</v>
      </c>
      <c r="O64" s="77">
        <f t="shared" si="17"/>
        <v>37.200000000000003</v>
      </c>
      <c r="P64" s="77">
        <f t="shared" si="17"/>
        <v>37.200000000000003</v>
      </c>
      <c r="Q64" s="77">
        <f t="shared" si="17"/>
        <v>37.200000000000003</v>
      </c>
      <c r="R64" s="77" t="e">
        <f t="shared" si="17"/>
        <v>#N/A</v>
      </c>
      <c r="S64" s="77" t="e">
        <f t="shared" si="17"/>
        <v>#N/A</v>
      </c>
      <c r="T64" s="77" t="e">
        <f t="shared" si="17"/>
        <v>#N/A</v>
      </c>
      <c r="U64" s="77" t="e">
        <f t="shared" si="17"/>
        <v>#N/A</v>
      </c>
    </row>
    <row r="65" spans="1:21" s="19" customFormat="1" ht="52" x14ac:dyDescent="0.3">
      <c r="A65" s="112" t="s">
        <v>157</v>
      </c>
      <c r="B65" s="77">
        <f>B63-B64</f>
        <v>-3</v>
      </c>
      <c r="C65" s="77">
        <f t="shared" ref="C65:U65" si="18">C63-C64</f>
        <v>-1.2000000000000011</v>
      </c>
      <c r="D65" s="77">
        <f t="shared" si="18"/>
        <v>-3</v>
      </c>
      <c r="E65" s="77">
        <f t="shared" si="18"/>
        <v>-3.6000000000000032</v>
      </c>
      <c r="F65" s="77">
        <f t="shared" si="18"/>
        <v>-3</v>
      </c>
      <c r="G65" s="77">
        <f t="shared" si="18"/>
        <v>-3</v>
      </c>
      <c r="H65" s="77">
        <f t="shared" si="18"/>
        <v>-1.7999999999999989</v>
      </c>
      <c r="I65" s="77">
        <f t="shared" si="18"/>
        <v>-2.4000000000000021</v>
      </c>
      <c r="J65" s="77">
        <f t="shared" si="18"/>
        <v>0</v>
      </c>
      <c r="K65" s="77">
        <f t="shared" si="18"/>
        <v>0</v>
      </c>
      <c r="L65" s="77">
        <f t="shared" si="18"/>
        <v>4.7999999999999989</v>
      </c>
      <c r="M65" s="77">
        <f t="shared" si="18"/>
        <v>-6</v>
      </c>
      <c r="N65" s="77">
        <f t="shared" si="18"/>
        <v>-7.2000000000000011</v>
      </c>
      <c r="O65" s="77">
        <f t="shared" si="18"/>
        <v>-37.200000000000003</v>
      </c>
      <c r="P65" s="77">
        <f t="shared" si="18"/>
        <v>-37.200000000000003</v>
      </c>
      <c r="Q65" s="77">
        <f t="shared" si="18"/>
        <v>-37.200000000000003</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OVER</v>
      </c>
      <c r="K66" s="78" t="str">
        <f t="shared" si="19"/>
        <v>OVER</v>
      </c>
      <c r="L66" s="78" t="str">
        <f t="shared" si="19"/>
        <v>OVER</v>
      </c>
      <c r="M66" s="78" t="str">
        <f t="shared" si="19"/>
        <v>UNDER</v>
      </c>
      <c r="N66" s="78" t="str">
        <f t="shared" si="19"/>
        <v>UNDER</v>
      </c>
      <c r="O66" s="78" t="str">
        <f t="shared" si="19"/>
        <v>UNDER</v>
      </c>
      <c r="P66" s="78" t="str">
        <f t="shared" si="19"/>
        <v>UNDER</v>
      </c>
      <c r="Q66" s="78" t="str">
        <f t="shared" si="19"/>
        <v>UNDER</v>
      </c>
      <c r="R66" s="78" t="e">
        <f t="shared" si="19"/>
        <v>#N/A</v>
      </c>
      <c r="S66" s="78" t="e">
        <f t="shared" si="19"/>
        <v>#N/A</v>
      </c>
      <c r="T66" s="78" t="e">
        <f t="shared" si="19"/>
        <v>#N/A</v>
      </c>
      <c r="U66" s="78"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67" priority="37" operator="equal">
      <formula>"DECREASE"</formula>
    </cfRule>
    <cfRule type="cellIs" dxfId="166" priority="38" operator="equal">
      <formula>"INCREASE"</formula>
    </cfRule>
  </conditionalFormatting>
  <conditionalFormatting sqref="B31:B50 B62:U66">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F39" sqref="F39"/>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Waste 1'!C1:D1</f>
        <v>PAN-021790</v>
      </c>
      <c r="D1" s="141"/>
      <c r="E1" s="93" t="s">
        <v>45</v>
      </c>
      <c r="F1" s="39">
        <f>'Field data and Waste 1'!F1</f>
        <v>31.8</v>
      </c>
      <c r="G1" s="120" t="s">
        <v>43</v>
      </c>
      <c r="H1" s="121"/>
      <c r="I1" s="118"/>
      <c r="J1" s="119" t="s">
        <v>153</v>
      </c>
      <c r="K1" s="11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EPR/GP3792SK</v>
      </c>
      <c r="D2" s="143"/>
      <c r="E2" s="93" t="s">
        <v>109</v>
      </c>
      <c r="F2" s="96"/>
      <c r="G2" s="138" t="s">
        <v>110</v>
      </c>
      <c r="H2" s="139"/>
      <c r="I2" s="118"/>
      <c r="J2" s="119" t="s">
        <v>158</v>
      </c>
      <c r="K2" s="119"/>
      <c r="L2" s="97"/>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BYPRODUCT RECOVERY LIMITED</v>
      </c>
      <c r="D3" s="143"/>
      <c r="E3" s="93" t="s">
        <v>108</v>
      </c>
      <c r="F3" s="31"/>
      <c r="G3" s="119" t="s">
        <v>159</v>
      </c>
      <c r="H3" s="119"/>
      <c r="I3" s="118"/>
      <c r="J3" s="120" t="s">
        <v>154</v>
      </c>
      <c r="K3" s="121"/>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Bwlchmawr Farm 3, Brynteg, Llanybydder, Carmarthenshire, SA40 9XA</v>
      </c>
      <c r="D4" s="141"/>
      <c r="E4" s="94" t="s">
        <v>1</v>
      </c>
      <c r="F4" s="96"/>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Waste 1'!C8</f>
        <v>5569</v>
      </c>
      <c r="D8" s="60">
        <f>'Field data and Waste 1'!D8</f>
        <v>6858</v>
      </c>
      <c r="E8" s="60">
        <f>'Field data and Waste 1'!E8</f>
        <v>8153</v>
      </c>
      <c r="F8" s="60">
        <f>'Field data and Waste 1'!F8</f>
        <v>9748</v>
      </c>
      <c r="G8" s="60">
        <f>'Field data and Waste 1'!G8</f>
        <v>1057</v>
      </c>
      <c r="H8" s="60">
        <f>'Field data and Waste 1'!H8</f>
        <v>3845</v>
      </c>
      <c r="I8" s="60">
        <f>'Field data and Waste 1'!I8</f>
        <v>6042</v>
      </c>
      <c r="J8" s="60">
        <f>'Field data and Waste 1'!J8</f>
        <v>2345</v>
      </c>
      <c r="K8" s="60">
        <f>'Field data and Waste 1'!K8</f>
        <v>4105</v>
      </c>
      <c r="L8" s="60">
        <f>'Field data and Waste 1'!L8</f>
        <v>6810</v>
      </c>
      <c r="M8" s="60">
        <f>'Field data and Waste 1'!M8</f>
        <v>8614</v>
      </c>
      <c r="N8" s="60">
        <f>'Field data and Waste 1'!N8</f>
        <v>4289</v>
      </c>
      <c r="O8" s="60">
        <f>'Field data and Waste 1'!O8</f>
        <v>3901</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Waste 1'!C9</f>
        <v xml:space="preserve">moderate </v>
      </c>
      <c r="D9" s="60" t="str">
        <f>'Field data and Waste 1'!D9</f>
        <v xml:space="preserve">moderate </v>
      </c>
      <c r="E9" s="60" t="str">
        <f>'Field data and Waste 1'!E9</f>
        <v xml:space="preserve">moderate </v>
      </c>
      <c r="F9" s="60" t="str">
        <f>'Field data and Waste 1'!F9</f>
        <v xml:space="preserve">moderate </v>
      </c>
      <c r="G9" s="60" t="str">
        <f>'Field data and Waste 1'!G9</f>
        <v xml:space="preserve">moderate </v>
      </c>
      <c r="H9" s="60" t="str">
        <f>'Field data and Waste 1'!H9</f>
        <v xml:space="preserve">moderate </v>
      </c>
      <c r="I9" s="60" t="str">
        <f>'Field data and Waste 1'!I9</f>
        <v xml:space="preserve">moderate </v>
      </c>
      <c r="J9" s="60" t="str">
        <f>'Field data and Waste 1'!J9</f>
        <v xml:space="preserve">moderate </v>
      </c>
      <c r="K9" s="60" t="str">
        <f>'Field data and Waste 1'!K9</f>
        <v xml:space="preserve">moderate </v>
      </c>
      <c r="L9" s="60" t="str">
        <f>'Field data and Waste 1'!L9</f>
        <v xml:space="preserve">moderate </v>
      </c>
      <c r="M9" s="60" t="str">
        <f>'Field data and Waste 1'!M9</f>
        <v xml:space="preserve">moderate </v>
      </c>
      <c r="N9" s="60" t="str">
        <f>'Field data and Waste 1'!N9</f>
        <v xml:space="preserve">moderate </v>
      </c>
      <c r="O9" s="60" t="str">
        <f>'Field data and Waste 1'!O9</f>
        <v xml:space="preserve">moderate </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5.7</v>
      </c>
      <c r="D10" s="60">
        <f>'Field data and Waste 1'!D10</f>
        <v>6</v>
      </c>
      <c r="E10" s="60">
        <f>'Field data and Waste 1'!E10</f>
        <v>5.7</v>
      </c>
      <c r="F10" s="60">
        <f>'Field data and Waste 1'!F10</f>
        <v>5.6</v>
      </c>
      <c r="G10" s="60">
        <f>'Field data and Waste 1'!G10</f>
        <v>5.7</v>
      </c>
      <c r="H10" s="60">
        <f>'Field data and Waste 1'!H10</f>
        <v>5.7</v>
      </c>
      <c r="I10" s="60">
        <f>'Field data and Waste 1'!I10</f>
        <v>5.9</v>
      </c>
      <c r="J10" s="60">
        <f>'Field data and Waste 1'!J10</f>
        <v>5.8</v>
      </c>
      <c r="K10" s="60">
        <f>'Field data and Waste 1'!K10</f>
        <v>6.2</v>
      </c>
      <c r="L10" s="60">
        <f>'Field data and Waste 1'!L10</f>
        <v>6.2</v>
      </c>
      <c r="M10" s="60">
        <f>'Field data and Waste 1'!M10</f>
        <v>7</v>
      </c>
      <c r="N10" s="60">
        <f>'Field data and Waste 1'!N10</f>
        <v>5.2</v>
      </c>
      <c r="O10" s="60">
        <f>'Field data and Waste 1'!O10</f>
        <v>5</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2</v>
      </c>
      <c r="D11" s="60">
        <f>'Field data and Waste 1'!D11</f>
        <v>2</v>
      </c>
      <c r="E11" s="60">
        <f>'Field data and Waste 1'!E11</f>
        <v>2</v>
      </c>
      <c r="F11" s="60">
        <f>'Field data and Waste 1'!F11</f>
        <v>1</v>
      </c>
      <c r="G11" s="60">
        <f>'Field data and Waste 1'!G11</f>
        <v>2</v>
      </c>
      <c r="H11" s="60">
        <f>'Field data and Waste 1'!H11</f>
        <v>3</v>
      </c>
      <c r="I11" s="60">
        <f>'Field data and Waste 1'!I11</f>
        <v>2</v>
      </c>
      <c r="J11" s="60">
        <f>'Field data and Waste 1'!J11</f>
        <v>3</v>
      </c>
      <c r="K11" s="60">
        <f>'Field data and Waste 1'!K11</f>
        <v>2</v>
      </c>
      <c r="L11" s="60">
        <f>'Field data and Waste 1'!L11</f>
        <v>2</v>
      </c>
      <c r="M11" s="60">
        <f>'Field data and Waste 1'!M11</f>
        <v>3</v>
      </c>
      <c r="N11" s="60">
        <f>'Field data and Waste 1'!N11</f>
        <v>1</v>
      </c>
      <c r="O11" s="60">
        <f>'Field data and Waste 1'!O11</f>
        <v>1</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1</v>
      </c>
      <c r="D12" s="60">
        <f>'Field data and Waste 1'!D12</f>
        <v>0</v>
      </c>
      <c r="E12" s="60">
        <f>'Field data and Waste 1'!E12</f>
        <v>0</v>
      </c>
      <c r="F12" s="60">
        <f>'Field data and Waste 1'!F12</f>
        <v>2</v>
      </c>
      <c r="G12" s="60">
        <f>'Field data and Waste 1'!G12</f>
        <v>1</v>
      </c>
      <c r="H12" s="60">
        <f>'Field data and Waste 1'!H12</f>
        <v>1</v>
      </c>
      <c r="I12" s="60">
        <f>'Field data and Waste 1'!I12</f>
        <v>1</v>
      </c>
      <c r="J12" s="60">
        <f>'Field data and Waste 1'!J12</f>
        <v>1</v>
      </c>
      <c r="K12" s="60">
        <f>'Field data and Waste 1'!K12</f>
        <v>1</v>
      </c>
      <c r="L12" s="60">
        <f>'Field data and Waste 1'!L12</f>
        <v>0</v>
      </c>
      <c r="M12" s="60">
        <f>'Field data and Waste 1'!M12</f>
        <v>0</v>
      </c>
      <c r="N12" s="60">
        <f>'Field data and Waste 1'!N12</f>
        <v>1</v>
      </c>
      <c r="O12" s="60">
        <f>'Field data and Waste 1'!O12</f>
        <v>1</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2</v>
      </c>
      <c r="D13" s="60">
        <f>'Field data and Waste 1'!D13</f>
        <v>3</v>
      </c>
      <c r="E13" s="60">
        <f>'Field data and Waste 1'!E13</f>
        <v>2</v>
      </c>
      <c r="F13" s="60">
        <f>'Field data and Waste 1'!F13</f>
        <v>2</v>
      </c>
      <c r="G13" s="60">
        <f>'Field data and Waste 1'!G13</f>
        <v>2</v>
      </c>
      <c r="H13" s="60">
        <f>'Field data and Waste 1'!H13</f>
        <v>2</v>
      </c>
      <c r="I13" s="60">
        <f>'Field data and Waste 1'!I13</f>
        <v>2</v>
      </c>
      <c r="J13" s="60">
        <f>'Field data and Waste 1'!J13</f>
        <v>2</v>
      </c>
      <c r="K13" s="60">
        <f>'Field data and Waste 1'!K13</f>
        <v>3</v>
      </c>
      <c r="L13" s="60">
        <f>'Field data and Waste 1'!L13</f>
        <v>2</v>
      </c>
      <c r="M13" s="60">
        <f>'Field data and Waste 1'!M13</f>
        <v>3</v>
      </c>
      <c r="N13" s="60">
        <f>'Field data and Waste 1'!N13</f>
        <v>3</v>
      </c>
      <c r="O13" s="60">
        <f>'Field data and Waste 1'!O13</f>
        <v>3</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t="str">
        <f>'Field data and Waste 1'!Q14</f>
        <v xml:space="preserve">Grass Silage (25% DM) </v>
      </c>
      <c r="R14" s="102" t="str">
        <f>'Field data and Waste 1'!R14</f>
        <v xml:space="preserve">Grass Silage (25% DM) </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38</v>
      </c>
      <c r="N15" s="60">
        <f>'Field data and Waste 1'!N15</f>
        <v>38</v>
      </c>
      <c r="O15" s="60">
        <f>'Field data and Waste 1'!O15</f>
        <v>38</v>
      </c>
      <c r="P15" s="60">
        <f>'Field data and Waste 1'!P15</f>
        <v>38</v>
      </c>
      <c r="Q15" s="60">
        <f>'Field data and Waste 1'!Q15</f>
        <v>38</v>
      </c>
      <c r="R15" s="60">
        <f>'Field data and Waste 1'!R15</f>
        <v>38</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t="str">
        <f>'Field data and Waste 1'!Q16</f>
        <v>Medium/Clay</v>
      </c>
      <c r="R16" s="103" t="str">
        <f>'Field data and Waste 1'!R16</f>
        <v>Medium/Clay</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64.599999999999994</v>
      </c>
      <c r="R17" s="28">
        <f t="shared" si="0"/>
        <v>64.599999999999994</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-64.599999999999994</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-64.599999999999994</v>
      </c>
      <c r="K19" s="16">
        <f t="shared" si="1"/>
        <v>-64.599999999999994</v>
      </c>
      <c r="L19" s="16">
        <f t="shared" si="1"/>
        <v>-64.599999999999994</v>
      </c>
      <c r="M19" s="16">
        <f t="shared" si="1"/>
        <v>-64.599999999999994</v>
      </c>
      <c r="N19" s="16">
        <f t="shared" si="1"/>
        <v>-64.599999999999994</v>
      </c>
      <c r="O19" s="16">
        <f t="shared" si="1"/>
        <v>-64.599999999999994</v>
      </c>
      <c r="P19" s="16">
        <f t="shared" si="1"/>
        <v>-64.599999999999994</v>
      </c>
      <c r="Q19" s="16">
        <f t="shared" si="1"/>
        <v>-64.599999999999994</v>
      </c>
      <c r="R19" s="16">
        <f t="shared" si="1"/>
        <v>-64.599999999999994</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228</v>
      </c>
      <c r="Q21" s="28">
        <f t="shared" si="2"/>
        <v>228</v>
      </c>
      <c r="R21" s="28">
        <f t="shared" si="2"/>
        <v>228</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-228</v>
      </c>
      <c r="D23" s="16">
        <f t="shared" ref="D23:V23" si="3">D22-D21</f>
        <v>-228</v>
      </c>
      <c r="E23" s="16">
        <f t="shared" si="3"/>
        <v>-228</v>
      </c>
      <c r="F23" s="16">
        <f t="shared" si="3"/>
        <v>-228</v>
      </c>
      <c r="G23" s="16">
        <f t="shared" si="3"/>
        <v>-228</v>
      </c>
      <c r="H23" s="16">
        <f t="shared" si="3"/>
        <v>-228</v>
      </c>
      <c r="I23" s="16">
        <f t="shared" si="3"/>
        <v>-228</v>
      </c>
      <c r="J23" s="16">
        <f t="shared" si="3"/>
        <v>-228</v>
      </c>
      <c r="K23" s="16">
        <f t="shared" si="3"/>
        <v>-228</v>
      </c>
      <c r="L23" s="16">
        <f t="shared" si="3"/>
        <v>-228</v>
      </c>
      <c r="M23" s="16">
        <f t="shared" si="3"/>
        <v>-228</v>
      </c>
      <c r="N23" s="16">
        <f t="shared" si="3"/>
        <v>-228</v>
      </c>
      <c r="O23" s="16">
        <f t="shared" si="3"/>
        <v>-228</v>
      </c>
      <c r="P23" s="16">
        <f t="shared" si="3"/>
        <v>-228</v>
      </c>
      <c r="Q23" s="16">
        <f t="shared" si="3"/>
        <v>-228</v>
      </c>
      <c r="R23" s="16">
        <f t="shared" si="3"/>
        <v>-228</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5569</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6858</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8153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9748</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1057</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3845</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6042</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2345</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4105</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6810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8614</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4289</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3901</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5569</v>
      </c>
      <c r="C57" s="8">
        <f t="shared" ref="C57:U57" si="13">D8</f>
        <v>6858</v>
      </c>
      <c r="D57" s="8">
        <f t="shared" si="13"/>
        <v>8153</v>
      </c>
      <c r="E57" s="8">
        <f t="shared" si="13"/>
        <v>9748</v>
      </c>
      <c r="F57" s="8">
        <f t="shared" si="13"/>
        <v>1057</v>
      </c>
      <c r="G57" s="8">
        <f t="shared" si="13"/>
        <v>3845</v>
      </c>
      <c r="H57" s="8">
        <f t="shared" si="13"/>
        <v>6042</v>
      </c>
      <c r="I57" s="8">
        <f t="shared" si="13"/>
        <v>2345</v>
      </c>
      <c r="J57" s="8">
        <f t="shared" si="13"/>
        <v>4105</v>
      </c>
      <c r="K57" s="8">
        <f t="shared" si="13"/>
        <v>6810</v>
      </c>
      <c r="L57" s="8">
        <f t="shared" si="13"/>
        <v>8614</v>
      </c>
      <c r="M57" s="8">
        <f t="shared" si="13"/>
        <v>4289</v>
      </c>
      <c r="N57" s="8">
        <f t="shared" si="13"/>
        <v>3901</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"&amp;(VLOOKUP(C14,Table24581113[],6,FALSE))</f>
        <v>Medium/Clay I Grass</v>
      </c>
      <c r="C58" s="13" t="str">
        <f>D16&amp;" I "&amp;(VLOOKUP(D14,Table24581113[],6,FALSE))</f>
        <v>Medium/Clay I Grass</v>
      </c>
      <c r="D58" s="13" t="str">
        <f>E16&amp;" I "&amp;(VLOOKUP(E14,Table24581113[],6,FALSE))</f>
        <v>Medium/Clay I Grass</v>
      </c>
      <c r="E58" s="13" t="str">
        <f>F16&amp;" I "&amp;(VLOOKUP(F14,Table24581113[],6,FALSE))</f>
        <v>Medium/Clay I Grass</v>
      </c>
      <c r="F58" s="13" t="str">
        <f>G16&amp;" I "&amp;(VLOOKUP(G14,Table24581113[],6,FALSE))</f>
        <v>Medium/Clay I Grass</v>
      </c>
      <c r="G58" s="13" t="str">
        <f>H16&amp;" I "&amp;(VLOOKUP(H14,Table24581113[],6,FALSE))</f>
        <v>Medium/Clay I Grass</v>
      </c>
      <c r="H58" s="13" t="str">
        <f>I16&amp;" I "&amp;(VLOOKUP(I14,Table24581113[],6,FALSE))</f>
        <v>Medium/Clay I Grass</v>
      </c>
      <c r="I58" s="13" t="str">
        <f>J16&amp;" I "&amp;(VLOOKUP(J14,Table24581113[],6,FALSE))</f>
        <v>Medium/Clay I Grass</v>
      </c>
      <c r="J58" s="13" t="str">
        <f>K16&amp;" I "&amp;(VLOOKUP(K14,Table24581113[],6,FALSE))</f>
        <v>Medium/Clay I Grass</v>
      </c>
      <c r="K58" s="13" t="str">
        <f>L16&amp;" I "&amp;(VLOOKUP(L14,Table24581113[],6,FALSE))</f>
        <v>Medium/Clay I Grass</v>
      </c>
      <c r="L58" s="13" t="str">
        <f>M16&amp;" I "&amp;(VLOOKUP(M14,Table24581113[],6,FALSE))</f>
        <v>Medium/Clay I Grass</v>
      </c>
      <c r="M58" s="13" t="str">
        <f>N16&amp;" I "&amp;(VLOOKUP(N14,Table24581113[],6,FALSE))</f>
        <v>Medium/Clay I Grass</v>
      </c>
      <c r="N58" s="13" t="str">
        <f>O16&amp;" I "&amp;(VLOOKUP(O14,Table24581113[],6,FALSE))</f>
        <v>Medium/Clay I Grass</v>
      </c>
      <c r="O58" s="13" t="str">
        <f>P16&amp;" I "&amp;(VLOOKUP(P14,Table24581113[],6,FALSE))</f>
        <v>Medium/Clay I Grass</v>
      </c>
      <c r="P58" s="13" t="str">
        <f>Q16&amp;" I "&amp;(VLOOKUP(Q14,Table24581113[],6,FALSE))</f>
        <v>Medium/Clay I Grass</v>
      </c>
      <c r="Q58" s="13" t="str">
        <f>R16&amp;" I "&amp;(VLOOKUP(R14,Table24581113[],6,FALSE))</f>
        <v>Medium/Clay I Grass</v>
      </c>
      <c r="R58" s="13" t="e">
        <f>S16&amp;" I "&amp;(VLOOKUP(S14,Table24581113[],6,FALSE))</f>
        <v>#N/A</v>
      </c>
      <c r="S58" s="13" t="e">
        <f>T16&amp;" I "&amp;(VLOOKUP(T14,Table24581113[],6,FALSE))</f>
        <v>#N/A</v>
      </c>
      <c r="T58" s="13" t="e">
        <f>U16&amp;" I "&amp;(VLOOKUP(U14,Table24581113[],6,FALSE))</f>
        <v>#N/A</v>
      </c>
      <c r="U58" s="13" t="e">
        <f>V16&amp;" I "&amp;(VLOOKUP(V14,Table24581113[],6,FALSE))</f>
        <v>#N/A</v>
      </c>
    </row>
    <row r="59" spans="1:35" s="19" customFormat="1" ht="13" x14ac:dyDescent="0.3">
      <c r="A59" s="111" t="s">
        <v>132</v>
      </c>
      <c r="B59" s="76">
        <f>VLOOKUP(C$14,Table24581113[],5,FALSE)</f>
        <v>6.2</v>
      </c>
      <c r="C59" s="76">
        <f>VLOOKUP(D$14,Table24581113[],5,FALSE)</f>
        <v>6.2</v>
      </c>
      <c r="D59" s="76">
        <f>VLOOKUP(E$14,Table24581113[],5,FALSE)</f>
        <v>6.2</v>
      </c>
      <c r="E59" s="76">
        <f>VLOOKUP(F$14,Table24581113[],5,FALSE)</f>
        <v>6.2</v>
      </c>
      <c r="F59" s="76">
        <f>VLOOKUP(G$14,Table24581113[],5,FALSE)</f>
        <v>6.2</v>
      </c>
      <c r="G59" s="76">
        <f>VLOOKUP(H$14,Table24581113[],5,FALSE)</f>
        <v>6.2</v>
      </c>
      <c r="H59" s="76">
        <f>VLOOKUP(I$14,Table24581113[],5,FALSE)</f>
        <v>6.2</v>
      </c>
      <c r="I59" s="76">
        <f>VLOOKUP(J$14,Table24581113[],5,FALSE)</f>
        <v>6.2</v>
      </c>
      <c r="J59" s="76">
        <f>VLOOKUP(K$14,Table24581113[],5,FALSE)</f>
        <v>6.2</v>
      </c>
      <c r="K59" s="76">
        <f>VLOOKUP(L$14,Table24581113[],5,FALSE)</f>
        <v>6.2</v>
      </c>
      <c r="L59" s="76">
        <f>VLOOKUP(M$14,Table24581113[],5,FALSE)</f>
        <v>6.2</v>
      </c>
      <c r="M59" s="76">
        <f>VLOOKUP(N$14,Table24581113[],5,FALSE)</f>
        <v>6.2</v>
      </c>
      <c r="N59" s="76">
        <f>VLOOKUP(O$14,Table24581113[],5,FALSE)</f>
        <v>6.2</v>
      </c>
      <c r="O59" s="76">
        <f>VLOOKUP(P$14,Table24581113[],5,FALSE)</f>
        <v>6.2</v>
      </c>
      <c r="P59" s="76">
        <f>VLOOKUP(Q$14,Table24581113[],5,FALSE)</f>
        <v>6.2</v>
      </c>
      <c r="Q59" s="76">
        <f>VLOOKUP(R$14,Table24581113[],5,FALSE)</f>
        <v>6.2</v>
      </c>
      <c r="R59" s="76" t="e">
        <f>VLOOKUP(S$14,Table24581113[],5,FALSE)</f>
        <v>#N/A</v>
      </c>
      <c r="S59" s="76" t="e">
        <f>VLOOKUP(T$14,Table24581113[],5,FALSE)</f>
        <v>#N/A</v>
      </c>
      <c r="T59" s="76" t="e">
        <f>VLOOKUP(U$14,Table24581113[],5,FALSE)</f>
        <v>#N/A</v>
      </c>
      <c r="U59" s="76" t="e">
        <f>VLOOKUP(V$14,Table24581113[],5,FALSE)</f>
        <v>#N/A</v>
      </c>
    </row>
    <row r="60" spans="1:35" s="19" customFormat="1" ht="13" x14ac:dyDescent="0.3">
      <c r="A60" s="111" t="s">
        <v>4</v>
      </c>
      <c r="B60" s="76">
        <f>C10</f>
        <v>5.7</v>
      </c>
      <c r="C60" s="76">
        <f t="shared" ref="C60:U60" si="14">D10</f>
        <v>6</v>
      </c>
      <c r="D60" s="76">
        <f t="shared" si="14"/>
        <v>5.7</v>
      </c>
      <c r="E60" s="76">
        <f t="shared" si="14"/>
        <v>5.6</v>
      </c>
      <c r="F60" s="76">
        <f t="shared" si="14"/>
        <v>5.7</v>
      </c>
      <c r="G60" s="76">
        <f t="shared" si="14"/>
        <v>5.7</v>
      </c>
      <c r="H60" s="76">
        <f t="shared" si="14"/>
        <v>5.9</v>
      </c>
      <c r="I60" s="76">
        <f t="shared" si="14"/>
        <v>5.8</v>
      </c>
      <c r="J60" s="76">
        <f t="shared" si="14"/>
        <v>6.2</v>
      </c>
      <c r="K60" s="76">
        <f t="shared" si="14"/>
        <v>6.2</v>
      </c>
      <c r="L60" s="76">
        <f t="shared" si="14"/>
        <v>7</v>
      </c>
      <c r="M60" s="76">
        <f t="shared" si="14"/>
        <v>5.2</v>
      </c>
      <c r="N60" s="76">
        <f t="shared" si="14"/>
        <v>5</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f t="shared" si="15"/>
        <v>6</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3</v>
      </c>
      <c r="C64" s="77">
        <f t="shared" ref="C64:U64" si="17">(C59-C60)*C61</f>
        <v>1.2000000000000011</v>
      </c>
      <c r="D64" s="77">
        <f t="shared" si="17"/>
        <v>3</v>
      </c>
      <c r="E64" s="77">
        <f t="shared" si="17"/>
        <v>3.6000000000000032</v>
      </c>
      <c r="F64" s="77">
        <f t="shared" si="17"/>
        <v>3</v>
      </c>
      <c r="G64" s="77">
        <f t="shared" si="17"/>
        <v>3</v>
      </c>
      <c r="H64" s="77">
        <f t="shared" si="17"/>
        <v>1.7999999999999989</v>
      </c>
      <c r="I64" s="77">
        <f t="shared" si="17"/>
        <v>2.4000000000000021</v>
      </c>
      <c r="J64" s="77">
        <f t="shared" si="17"/>
        <v>0</v>
      </c>
      <c r="K64" s="77">
        <f t="shared" si="17"/>
        <v>0</v>
      </c>
      <c r="L64" s="77">
        <f t="shared" si="17"/>
        <v>-4.7999999999999989</v>
      </c>
      <c r="M64" s="77">
        <f t="shared" si="17"/>
        <v>6</v>
      </c>
      <c r="N64" s="77">
        <f t="shared" si="17"/>
        <v>7.2000000000000011</v>
      </c>
      <c r="O64" s="77">
        <f t="shared" si="17"/>
        <v>37.200000000000003</v>
      </c>
      <c r="P64" s="77">
        <f t="shared" si="17"/>
        <v>37.200000000000003</v>
      </c>
      <c r="Q64" s="77">
        <f t="shared" si="17"/>
        <v>37.200000000000003</v>
      </c>
      <c r="R64" s="77" t="e">
        <f t="shared" si="17"/>
        <v>#N/A</v>
      </c>
      <c r="S64" s="77" t="e">
        <f t="shared" si="17"/>
        <v>#N/A</v>
      </c>
      <c r="T64" s="77" t="e">
        <f t="shared" si="17"/>
        <v>#N/A</v>
      </c>
      <c r="U64" s="77" t="e">
        <f t="shared" si="17"/>
        <v>#N/A</v>
      </c>
    </row>
    <row r="65" spans="1:21" s="19" customFormat="1" ht="52" x14ac:dyDescent="0.3">
      <c r="A65" s="112" t="s">
        <v>157</v>
      </c>
      <c r="B65" s="77">
        <f>B63-B64</f>
        <v>-3</v>
      </c>
      <c r="C65" s="77">
        <f t="shared" ref="C65:U65" si="18">C63-C64</f>
        <v>-1.2000000000000011</v>
      </c>
      <c r="D65" s="77">
        <f t="shared" si="18"/>
        <v>-3</v>
      </c>
      <c r="E65" s="77">
        <f t="shared" si="18"/>
        <v>-3.6000000000000032</v>
      </c>
      <c r="F65" s="77">
        <f t="shared" si="18"/>
        <v>-3</v>
      </c>
      <c r="G65" s="77">
        <f t="shared" si="18"/>
        <v>-3</v>
      </c>
      <c r="H65" s="77">
        <f t="shared" si="18"/>
        <v>-1.7999999999999989</v>
      </c>
      <c r="I65" s="77">
        <f t="shared" si="18"/>
        <v>-2.4000000000000021</v>
      </c>
      <c r="J65" s="77">
        <f t="shared" si="18"/>
        <v>0</v>
      </c>
      <c r="K65" s="77">
        <f t="shared" si="18"/>
        <v>0</v>
      </c>
      <c r="L65" s="77">
        <f t="shared" si="18"/>
        <v>4.7999999999999989</v>
      </c>
      <c r="M65" s="77">
        <f t="shared" si="18"/>
        <v>-6</v>
      </c>
      <c r="N65" s="77">
        <f t="shared" si="18"/>
        <v>-7.2000000000000011</v>
      </c>
      <c r="O65" s="77">
        <f t="shared" si="18"/>
        <v>-37.200000000000003</v>
      </c>
      <c r="P65" s="77">
        <f t="shared" si="18"/>
        <v>-37.200000000000003</v>
      </c>
      <c r="Q65" s="77">
        <f t="shared" si="18"/>
        <v>-37.200000000000003</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OVER</v>
      </c>
      <c r="K66" s="78" t="str">
        <f t="shared" si="19"/>
        <v>OVER</v>
      </c>
      <c r="L66" s="78" t="str">
        <f t="shared" si="19"/>
        <v>OVER</v>
      </c>
      <c r="M66" s="78" t="str">
        <f t="shared" si="19"/>
        <v>UNDER</v>
      </c>
      <c r="N66" s="78" t="str">
        <f t="shared" si="19"/>
        <v>UNDER</v>
      </c>
      <c r="O66" s="78" t="str">
        <f t="shared" si="19"/>
        <v>UNDER</v>
      </c>
      <c r="P66" s="78" t="str">
        <f t="shared" si="19"/>
        <v>UNDER</v>
      </c>
      <c r="Q66" s="78" t="str">
        <f t="shared" si="19"/>
        <v>UNDER</v>
      </c>
      <c r="R66" s="78" t="e">
        <f t="shared" si="19"/>
        <v>#N/A</v>
      </c>
      <c r="S66" s="78" t="e">
        <f t="shared" si="19"/>
        <v>#N/A</v>
      </c>
      <c r="T66" s="78" t="e">
        <f t="shared" si="19"/>
        <v>#N/A</v>
      </c>
      <c r="U66" s="78"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25" priority="37" operator="equal">
      <formula>"DECREASE"</formula>
    </cfRule>
    <cfRule type="cellIs" dxfId="124" priority="38" operator="equal">
      <formula>"INCREASE"</formula>
    </cfRule>
  </conditionalFormatting>
  <conditionalFormatting sqref="B31:B50 B62:U66">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G4" sqref="G3:H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Waste 1'!C1:D1</f>
        <v>PAN-021790</v>
      </c>
      <c r="D1" s="141"/>
      <c r="E1" s="93" t="s">
        <v>45</v>
      </c>
      <c r="F1" s="39">
        <f>'Field data and Waste 1'!F1</f>
        <v>31.8</v>
      </c>
      <c r="G1" s="120" t="s">
        <v>43</v>
      </c>
      <c r="H1" s="121"/>
      <c r="I1" s="118"/>
      <c r="J1" s="119" t="s">
        <v>153</v>
      </c>
      <c r="K1" s="11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EPR/GP3792SK</v>
      </c>
      <c r="D2" s="143"/>
      <c r="E2" s="93" t="s">
        <v>109</v>
      </c>
      <c r="F2" s="96"/>
      <c r="G2" s="138" t="s">
        <v>110</v>
      </c>
      <c r="H2" s="139"/>
      <c r="I2" s="118"/>
      <c r="J2" s="119" t="s">
        <v>158</v>
      </c>
      <c r="K2" s="119"/>
      <c r="L2" s="97"/>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BYPRODUCT RECOVERY LIMITED</v>
      </c>
      <c r="D3" s="143"/>
      <c r="E3" s="93" t="s">
        <v>108</v>
      </c>
      <c r="F3" s="31"/>
      <c r="G3" s="119" t="s">
        <v>159</v>
      </c>
      <c r="H3" s="119"/>
      <c r="I3" s="118"/>
      <c r="J3" s="120" t="s">
        <v>154</v>
      </c>
      <c r="K3" s="121"/>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Bwlchmawr Farm 3, Brynteg, Llanybydder, Carmarthenshire, SA40 9XA</v>
      </c>
      <c r="D4" s="141"/>
      <c r="E4" s="94" t="s">
        <v>1</v>
      </c>
      <c r="F4" s="96"/>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Waste 1'!C8</f>
        <v>5569</v>
      </c>
      <c r="D8" s="60">
        <f>'Field data and Waste 1'!D8</f>
        <v>6858</v>
      </c>
      <c r="E8" s="60">
        <f>'Field data and Waste 1'!E8</f>
        <v>8153</v>
      </c>
      <c r="F8" s="60">
        <f>'Field data and Waste 1'!F8</f>
        <v>9748</v>
      </c>
      <c r="G8" s="60">
        <f>'Field data and Waste 1'!G8</f>
        <v>1057</v>
      </c>
      <c r="H8" s="60">
        <f>'Field data and Waste 1'!H8</f>
        <v>3845</v>
      </c>
      <c r="I8" s="60">
        <f>'Field data and Waste 1'!I8</f>
        <v>6042</v>
      </c>
      <c r="J8" s="60">
        <f>'Field data and Waste 1'!J8</f>
        <v>2345</v>
      </c>
      <c r="K8" s="60">
        <f>'Field data and Waste 1'!K8</f>
        <v>4105</v>
      </c>
      <c r="L8" s="60">
        <f>'Field data and Waste 1'!L8</f>
        <v>6810</v>
      </c>
      <c r="M8" s="60">
        <f>'Field data and Waste 1'!M8</f>
        <v>8614</v>
      </c>
      <c r="N8" s="60">
        <f>'Field data and Waste 1'!N8</f>
        <v>4289</v>
      </c>
      <c r="O8" s="60">
        <f>'Field data and Waste 1'!O8</f>
        <v>3901</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Waste 1'!C9</f>
        <v xml:space="preserve">moderate </v>
      </c>
      <c r="D9" s="60" t="str">
        <f>'Field data and Waste 1'!D9</f>
        <v xml:space="preserve">moderate </v>
      </c>
      <c r="E9" s="60" t="str">
        <f>'Field data and Waste 1'!E9</f>
        <v xml:space="preserve">moderate </v>
      </c>
      <c r="F9" s="60" t="str">
        <f>'Field data and Waste 1'!F9</f>
        <v xml:space="preserve">moderate </v>
      </c>
      <c r="G9" s="60" t="str">
        <f>'Field data and Waste 1'!G9</f>
        <v xml:space="preserve">moderate </v>
      </c>
      <c r="H9" s="60" t="str">
        <f>'Field data and Waste 1'!H9</f>
        <v xml:space="preserve">moderate </v>
      </c>
      <c r="I9" s="60" t="str">
        <f>'Field data and Waste 1'!I9</f>
        <v xml:space="preserve">moderate </v>
      </c>
      <c r="J9" s="60" t="str">
        <f>'Field data and Waste 1'!J9</f>
        <v xml:space="preserve">moderate </v>
      </c>
      <c r="K9" s="60" t="str">
        <f>'Field data and Waste 1'!K9</f>
        <v xml:space="preserve">moderate </v>
      </c>
      <c r="L9" s="60" t="str">
        <f>'Field data and Waste 1'!L9</f>
        <v xml:space="preserve">moderate </v>
      </c>
      <c r="M9" s="60" t="str">
        <f>'Field data and Waste 1'!M9</f>
        <v xml:space="preserve">moderate </v>
      </c>
      <c r="N9" s="60" t="str">
        <f>'Field data and Waste 1'!N9</f>
        <v xml:space="preserve">moderate </v>
      </c>
      <c r="O9" s="60" t="str">
        <f>'Field data and Waste 1'!O9</f>
        <v xml:space="preserve">moderate </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5.7</v>
      </c>
      <c r="D10" s="60">
        <f>'Field data and Waste 1'!D10</f>
        <v>6</v>
      </c>
      <c r="E10" s="60">
        <f>'Field data and Waste 1'!E10</f>
        <v>5.7</v>
      </c>
      <c r="F10" s="60">
        <f>'Field data and Waste 1'!F10</f>
        <v>5.6</v>
      </c>
      <c r="G10" s="60">
        <f>'Field data and Waste 1'!G10</f>
        <v>5.7</v>
      </c>
      <c r="H10" s="60">
        <f>'Field data and Waste 1'!H10</f>
        <v>5.7</v>
      </c>
      <c r="I10" s="60">
        <f>'Field data and Waste 1'!I10</f>
        <v>5.9</v>
      </c>
      <c r="J10" s="60">
        <f>'Field data and Waste 1'!J10</f>
        <v>5.8</v>
      </c>
      <c r="K10" s="60">
        <f>'Field data and Waste 1'!K10</f>
        <v>6.2</v>
      </c>
      <c r="L10" s="60">
        <f>'Field data and Waste 1'!L10</f>
        <v>6.2</v>
      </c>
      <c r="M10" s="60">
        <f>'Field data and Waste 1'!M10</f>
        <v>7</v>
      </c>
      <c r="N10" s="60">
        <f>'Field data and Waste 1'!N10</f>
        <v>5.2</v>
      </c>
      <c r="O10" s="60">
        <f>'Field data and Waste 1'!O10</f>
        <v>5</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2</v>
      </c>
      <c r="D11" s="60">
        <f>'Field data and Waste 1'!D11</f>
        <v>2</v>
      </c>
      <c r="E11" s="60">
        <f>'Field data and Waste 1'!E11</f>
        <v>2</v>
      </c>
      <c r="F11" s="60">
        <f>'Field data and Waste 1'!F11</f>
        <v>1</v>
      </c>
      <c r="G11" s="60">
        <f>'Field data and Waste 1'!G11</f>
        <v>2</v>
      </c>
      <c r="H11" s="60">
        <f>'Field data and Waste 1'!H11</f>
        <v>3</v>
      </c>
      <c r="I11" s="60">
        <f>'Field data and Waste 1'!I11</f>
        <v>2</v>
      </c>
      <c r="J11" s="60">
        <f>'Field data and Waste 1'!J11</f>
        <v>3</v>
      </c>
      <c r="K11" s="60">
        <f>'Field data and Waste 1'!K11</f>
        <v>2</v>
      </c>
      <c r="L11" s="60">
        <f>'Field data and Waste 1'!L11</f>
        <v>2</v>
      </c>
      <c r="M11" s="60">
        <f>'Field data and Waste 1'!M11</f>
        <v>3</v>
      </c>
      <c r="N11" s="60">
        <f>'Field data and Waste 1'!N11</f>
        <v>1</v>
      </c>
      <c r="O11" s="60">
        <f>'Field data and Waste 1'!O11</f>
        <v>1</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1</v>
      </c>
      <c r="D12" s="60">
        <f>'Field data and Waste 1'!D12</f>
        <v>0</v>
      </c>
      <c r="E12" s="60">
        <f>'Field data and Waste 1'!E12</f>
        <v>0</v>
      </c>
      <c r="F12" s="60">
        <f>'Field data and Waste 1'!F12</f>
        <v>2</v>
      </c>
      <c r="G12" s="60">
        <f>'Field data and Waste 1'!G12</f>
        <v>1</v>
      </c>
      <c r="H12" s="60">
        <f>'Field data and Waste 1'!H12</f>
        <v>1</v>
      </c>
      <c r="I12" s="60">
        <f>'Field data and Waste 1'!I12</f>
        <v>1</v>
      </c>
      <c r="J12" s="60">
        <f>'Field data and Waste 1'!J12</f>
        <v>1</v>
      </c>
      <c r="K12" s="60">
        <f>'Field data and Waste 1'!K12</f>
        <v>1</v>
      </c>
      <c r="L12" s="60">
        <f>'Field data and Waste 1'!L12</f>
        <v>0</v>
      </c>
      <c r="M12" s="60">
        <f>'Field data and Waste 1'!M12</f>
        <v>0</v>
      </c>
      <c r="N12" s="60">
        <f>'Field data and Waste 1'!N12</f>
        <v>1</v>
      </c>
      <c r="O12" s="60">
        <f>'Field data and Waste 1'!O12</f>
        <v>1</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2</v>
      </c>
      <c r="D13" s="60">
        <f>'Field data and Waste 1'!D13</f>
        <v>3</v>
      </c>
      <c r="E13" s="60">
        <f>'Field data and Waste 1'!E13</f>
        <v>2</v>
      </c>
      <c r="F13" s="60">
        <f>'Field data and Waste 1'!F13</f>
        <v>2</v>
      </c>
      <c r="G13" s="60">
        <f>'Field data and Waste 1'!G13</f>
        <v>2</v>
      </c>
      <c r="H13" s="60">
        <f>'Field data and Waste 1'!H13</f>
        <v>2</v>
      </c>
      <c r="I13" s="60">
        <f>'Field data and Waste 1'!I13</f>
        <v>2</v>
      </c>
      <c r="J13" s="60">
        <f>'Field data and Waste 1'!J13</f>
        <v>2</v>
      </c>
      <c r="K13" s="60">
        <f>'Field data and Waste 1'!K13</f>
        <v>3</v>
      </c>
      <c r="L13" s="60">
        <f>'Field data and Waste 1'!L13</f>
        <v>2</v>
      </c>
      <c r="M13" s="60">
        <f>'Field data and Waste 1'!M13</f>
        <v>3</v>
      </c>
      <c r="N13" s="60">
        <f>'Field data and Waste 1'!N13</f>
        <v>3</v>
      </c>
      <c r="O13" s="60">
        <f>'Field data and Waste 1'!O13</f>
        <v>3</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t="str">
        <f>'Field data and Waste 1'!Q14</f>
        <v xml:space="preserve">Grass Silage (25% DM) </v>
      </c>
      <c r="R14" s="102" t="str">
        <f>'Field data and Waste 1'!R14</f>
        <v xml:space="preserve">Grass Silage (25% DM) </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38</v>
      </c>
      <c r="N15" s="60">
        <f>'Field data and Waste 1'!N15</f>
        <v>38</v>
      </c>
      <c r="O15" s="60">
        <f>'Field data and Waste 1'!O15</f>
        <v>38</v>
      </c>
      <c r="P15" s="60">
        <f>'Field data and Waste 1'!P15</f>
        <v>38</v>
      </c>
      <c r="Q15" s="60">
        <f>'Field data and Waste 1'!Q15</f>
        <v>38</v>
      </c>
      <c r="R15" s="60">
        <f>'Field data and Waste 1'!R15</f>
        <v>38</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t="str">
        <f>'Field data and Waste 1'!Q16</f>
        <v>Medium/Clay</v>
      </c>
      <c r="R16" s="103" t="str">
        <f>'Field data and Waste 1'!R16</f>
        <v>Medium/Clay</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64.599999999999994</v>
      </c>
      <c r="R17" s="28">
        <f t="shared" si="0"/>
        <v>64.599999999999994</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-64.599999999999994</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-64.599999999999994</v>
      </c>
      <c r="K19" s="16">
        <f t="shared" si="1"/>
        <v>-64.599999999999994</v>
      </c>
      <c r="L19" s="16">
        <f t="shared" si="1"/>
        <v>-64.599999999999994</v>
      </c>
      <c r="M19" s="16">
        <f t="shared" si="1"/>
        <v>-64.599999999999994</v>
      </c>
      <c r="N19" s="16">
        <f t="shared" si="1"/>
        <v>-64.599999999999994</v>
      </c>
      <c r="O19" s="16">
        <f t="shared" si="1"/>
        <v>-64.599999999999994</v>
      </c>
      <c r="P19" s="16">
        <f t="shared" si="1"/>
        <v>-64.599999999999994</v>
      </c>
      <c r="Q19" s="16">
        <f t="shared" si="1"/>
        <v>-64.599999999999994</v>
      </c>
      <c r="R19" s="16">
        <f t="shared" si="1"/>
        <v>-64.599999999999994</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228</v>
      </c>
      <c r="Q21" s="28">
        <f t="shared" si="2"/>
        <v>228</v>
      </c>
      <c r="R21" s="28">
        <f t="shared" si="2"/>
        <v>228</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-228</v>
      </c>
      <c r="D23" s="16">
        <f t="shared" ref="D23:V23" si="3">D22-D21</f>
        <v>-228</v>
      </c>
      <c r="E23" s="16">
        <f t="shared" si="3"/>
        <v>-228</v>
      </c>
      <c r="F23" s="16">
        <f t="shared" si="3"/>
        <v>-228</v>
      </c>
      <c r="G23" s="16">
        <f t="shared" si="3"/>
        <v>-228</v>
      </c>
      <c r="H23" s="16">
        <f t="shared" si="3"/>
        <v>-228</v>
      </c>
      <c r="I23" s="16">
        <f t="shared" si="3"/>
        <v>-228</v>
      </c>
      <c r="J23" s="16">
        <f t="shared" si="3"/>
        <v>-228</v>
      </c>
      <c r="K23" s="16">
        <f t="shared" si="3"/>
        <v>-228</v>
      </c>
      <c r="L23" s="16">
        <f t="shared" si="3"/>
        <v>-228</v>
      </c>
      <c r="M23" s="16">
        <f t="shared" si="3"/>
        <v>-228</v>
      </c>
      <c r="N23" s="16">
        <f t="shared" si="3"/>
        <v>-228</v>
      </c>
      <c r="O23" s="16">
        <f t="shared" si="3"/>
        <v>-228</v>
      </c>
      <c r="P23" s="16">
        <f t="shared" si="3"/>
        <v>-228</v>
      </c>
      <c r="Q23" s="16">
        <f t="shared" si="3"/>
        <v>-228</v>
      </c>
      <c r="R23" s="16">
        <f t="shared" si="3"/>
        <v>-228</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5569</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6858</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8153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9748</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1057</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3845</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6042</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2345</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4105</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6810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8614</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4289</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3901</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5569</v>
      </c>
      <c r="C57" s="8">
        <f t="shared" ref="C57:U57" si="13">D8</f>
        <v>6858</v>
      </c>
      <c r="D57" s="8">
        <f t="shared" si="13"/>
        <v>8153</v>
      </c>
      <c r="E57" s="8">
        <f t="shared" si="13"/>
        <v>9748</v>
      </c>
      <c r="F57" s="8">
        <f t="shared" si="13"/>
        <v>1057</v>
      </c>
      <c r="G57" s="8">
        <f t="shared" si="13"/>
        <v>3845</v>
      </c>
      <c r="H57" s="8">
        <f t="shared" si="13"/>
        <v>6042</v>
      </c>
      <c r="I57" s="8">
        <f t="shared" si="13"/>
        <v>2345</v>
      </c>
      <c r="J57" s="8">
        <f t="shared" si="13"/>
        <v>4105</v>
      </c>
      <c r="K57" s="8">
        <f t="shared" si="13"/>
        <v>6810</v>
      </c>
      <c r="L57" s="8">
        <f t="shared" si="13"/>
        <v>8614</v>
      </c>
      <c r="M57" s="8">
        <f t="shared" si="13"/>
        <v>4289</v>
      </c>
      <c r="N57" s="8">
        <f t="shared" si="13"/>
        <v>3901</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"&amp;(VLOOKUP(C14,Table24567[],6,FALSE))</f>
        <v>Medium/Clay I Grass</v>
      </c>
      <c r="C58" s="13" t="str">
        <f>D16&amp;" I "&amp;(VLOOKUP(D14,Table24567[],6,FALSE))</f>
        <v>Medium/Clay I Grass</v>
      </c>
      <c r="D58" s="13" t="str">
        <f>E16&amp;" I "&amp;(VLOOKUP(E14,Table24567[],6,FALSE))</f>
        <v>Medium/Clay I Grass</v>
      </c>
      <c r="E58" s="13" t="str">
        <f>F16&amp;" I "&amp;(VLOOKUP(F14,Table24567[],6,FALSE))</f>
        <v>Medium/Clay I Grass</v>
      </c>
      <c r="F58" s="13" t="str">
        <f>G16&amp;" I "&amp;(VLOOKUP(G14,Table24567[],6,FALSE))</f>
        <v>Medium/Clay I Grass</v>
      </c>
      <c r="G58" s="13" t="str">
        <f>H16&amp;" I "&amp;(VLOOKUP(H14,Table24567[],6,FALSE))</f>
        <v>Medium/Clay I Grass</v>
      </c>
      <c r="H58" s="13" t="str">
        <f>I16&amp;" I "&amp;(VLOOKUP(I14,Table24567[],6,FALSE))</f>
        <v>Medium/Clay I Grass</v>
      </c>
      <c r="I58" s="13" t="str">
        <f>J16&amp;" I "&amp;(VLOOKUP(J14,Table24567[],6,FALSE))</f>
        <v>Medium/Clay I Grass</v>
      </c>
      <c r="J58" s="13" t="str">
        <f>K16&amp;" I "&amp;(VLOOKUP(K14,Table24567[],6,FALSE))</f>
        <v>Medium/Clay I Grass</v>
      </c>
      <c r="K58" s="13" t="str">
        <f>L16&amp;" I "&amp;(VLOOKUP(L14,Table24567[],6,FALSE))</f>
        <v>Medium/Clay I Grass</v>
      </c>
      <c r="L58" s="13" t="str">
        <f>M16&amp;" I "&amp;(VLOOKUP(M14,Table24567[],6,FALSE))</f>
        <v>Medium/Clay I Grass</v>
      </c>
      <c r="M58" s="13" t="str">
        <f>N16&amp;" I "&amp;(VLOOKUP(N14,Table24567[],6,FALSE))</f>
        <v>Medium/Clay I Grass</v>
      </c>
      <c r="N58" s="13" t="str">
        <f>O16&amp;" I "&amp;(VLOOKUP(O14,Table24567[],6,FALSE))</f>
        <v>Medium/Clay I Grass</v>
      </c>
      <c r="O58" s="13" t="str">
        <f>P16&amp;" I "&amp;(VLOOKUP(P14,Table24567[],6,FALSE))</f>
        <v>Medium/Clay I Grass</v>
      </c>
      <c r="P58" s="13" t="str">
        <f>Q16&amp;" I "&amp;(VLOOKUP(Q14,Table24567[],6,FALSE))</f>
        <v>Medium/Clay I Grass</v>
      </c>
      <c r="Q58" s="13" t="str">
        <f>R16&amp;" I "&amp;(VLOOKUP(R14,Table24567[],6,FALSE))</f>
        <v>Medium/Clay I Grass</v>
      </c>
      <c r="R58" s="13" t="e">
        <f>S16&amp;" I "&amp;(VLOOKUP(S14,Table24567[],6,FALSE))</f>
        <v>#N/A</v>
      </c>
      <c r="S58" s="13" t="e">
        <f>T16&amp;" I "&amp;(VLOOKUP(T14,Table24567[],6,FALSE))</f>
        <v>#N/A</v>
      </c>
      <c r="T58" s="13" t="e">
        <f>U16&amp;" I "&amp;(VLOOKUP(U14,Table24567[],6,FALSE))</f>
        <v>#N/A</v>
      </c>
      <c r="U58" s="13" t="e">
        <f>V16&amp;" I "&amp;(VLOOKUP(V14,Table24567[],6,FALSE))</f>
        <v>#N/A</v>
      </c>
    </row>
    <row r="59" spans="1:35" s="19" customFormat="1" ht="13" x14ac:dyDescent="0.3">
      <c r="A59" s="111" t="s">
        <v>132</v>
      </c>
      <c r="B59" s="76">
        <f>VLOOKUP(C$14,Table24567[],5,FALSE)</f>
        <v>6.2</v>
      </c>
      <c r="C59" s="76">
        <f>VLOOKUP(D$14,Table24567[],5,FALSE)</f>
        <v>6.2</v>
      </c>
      <c r="D59" s="76">
        <f>VLOOKUP(E$14,Table24567[],5,FALSE)</f>
        <v>6.2</v>
      </c>
      <c r="E59" s="76">
        <f>VLOOKUP(F$14,Table24567[],5,FALSE)</f>
        <v>6.2</v>
      </c>
      <c r="F59" s="76">
        <f>VLOOKUP(G$14,Table24567[],5,FALSE)</f>
        <v>6.2</v>
      </c>
      <c r="G59" s="76">
        <f>VLOOKUP(H$14,Table24567[],5,FALSE)</f>
        <v>6.2</v>
      </c>
      <c r="H59" s="76">
        <f>VLOOKUP(I$14,Table24567[],5,FALSE)</f>
        <v>6.2</v>
      </c>
      <c r="I59" s="76">
        <f>VLOOKUP(J$14,Table24567[],5,FALSE)</f>
        <v>6.2</v>
      </c>
      <c r="J59" s="76">
        <f>VLOOKUP(K$14,Table24567[],5,FALSE)</f>
        <v>6.2</v>
      </c>
      <c r="K59" s="76">
        <f>VLOOKUP(L$14,Table24567[],5,FALSE)</f>
        <v>6.2</v>
      </c>
      <c r="L59" s="76">
        <f>VLOOKUP(M$14,Table24567[],5,FALSE)</f>
        <v>6.2</v>
      </c>
      <c r="M59" s="76">
        <f>VLOOKUP(N$14,Table24567[],5,FALSE)</f>
        <v>6.2</v>
      </c>
      <c r="N59" s="76">
        <f>VLOOKUP(O$14,Table24567[],5,FALSE)</f>
        <v>6.2</v>
      </c>
      <c r="O59" s="76">
        <f>VLOOKUP(P$14,Table24567[],5,FALSE)</f>
        <v>6.2</v>
      </c>
      <c r="P59" s="76">
        <f>VLOOKUP(Q$14,Table24567[],5,FALSE)</f>
        <v>6.2</v>
      </c>
      <c r="Q59" s="76">
        <f>VLOOKUP(R$14,Table24567[],5,FALSE)</f>
        <v>6.2</v>
      </c>
      <c r="R59" s="76" t="e">
        <f>VLOOKUP(S$14,Table24567[],5,FALSE)</f>
        <v>#N/A</v>
      </c>
      <c r="S59" s="76" t="e">
        <f>VLOOKUP(T$14,Table24567[],5,FALSE)</f>
        <v>#N/A</v>
      </c>
      <c r="T59" s="76" t="e">
        <f>VLOOKUP(U$14,Table24567[],5,FALSE)</f>
        <v>#N/A</v>
      </c>
      <c r="U59" s="76" t="e">
        <f>VLOOKUP(V$14,Table24567[],5,FALSE)</f>
        <v>#N/A</v>
      </c>
    </row>
    <row r="60" spans="1:35" s="19" customFormat="1" ht="13" x14ac:dyDescent="0.3">
      <c r="A60" s="111" t="s">
        <v>4</v>
      </c>
      <c r="B60" s="76">
        <f>C10</f>
        <v>5.7</v>
      </c>
      <c r="C60" s="76">
        <f t="shared" ref="C60:U60" si="14">D10</f>
        <v>6</v>
      </c>
      <c r="D60" s="76">
        <f t="shared" si="14"/>
        <v>5.7</v>
      </c>
      <c r="E60" s="76">
        <f t="shared" si="14"/>
        <v>5.6</v>
      </c>
      <c r="F60" s="76">
        <f t="shared" si="14"/>
        <v>5.7</v>
      </c>
      <c r="G60" s="76">
        <f t="shared" si="14"/>
        <v>5.7</v>
      </c>
      <c r="H60" s="76">
        <f t="shared" si="14"/>
        <v>5.9</v>
      </c>
      <c r="I60" s="76">
        <f t="shared" si="14"/>
        <v>5.8</v>
      </c>
      <c r="J60" s="76">
        <f t="shared" si="14"/>
        <v>6.2</v>
      </c>
      <c r="K60" s="76">
        <f t="shared" si="14"/>
        <v>6.2</v>
      </c>
      <c r="L60" s="76">
        <f t="shared" si="14"/>
        <v>7</v>
      </c>
      <c r="M60" s="76">
        <f t="shared" si="14"/>
        <v>5.2</v>
      </c>
      <c r="N60" s="76">
        <f t="shared" si="14"/>
        <v>5</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f t="shared" si="15"/>
        <v>6</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3</v>
      </c>
      <c r="C64" s="77">
        <f t="shared" ref="C64:U64" si="17">(C59-C60)*C61</f>
        <v>1.2000000000000011</v>
      </c>
      <c r="D64" s="77">
        <f t="shared" si="17"/>
        <v>3</v>
      </c>
      <c r="E64" s="77">
        <f t="shared" si="17"/>
        <v>3.6000000000000032</v>
      </c>
      <c r="F64" s="77">
        <f t="shared" si="17"/>
        <v>3</v>
      </c>
      <c r="G64" s="77">
        <f t="shared" si="17"/>
        <v>3</v>
      </c>
      <c r="H64" s="77">
        <f t="shared" si="17"/>
        <v>1.7999999999999989</v>
      </c>
      <c r="I64" s="77">
        <f t="shared" si="17"/>
        <v>2.4000000000000021</v>
      </c>
      <c r="J64" s="77">
        <f t="shared" si="17"/>
        <v>0</v>
      </c>
      <c r="K64" s="77">
        <f t="shared" si="17"/>
        <v>0</v>
      </c>
      <c r="L64" s="77">
        <f t="shared" si="17"/>
        <v>-4.7999999999999989</v>
      </c>
      <c r="M64" s="77">
        <f t="shared" si="17"/>
        <v>6</v>
      </c>
      <c r="N64" s="77">
        <f t="shared" si="17"/>
        <v>7.2000000000000011</v>
      </c>
      <c r="O64" s="77">
        <f t="shared" si="17"/>
        <v>37.200000000000003</v>
      </c>
      <c r="P64" s="77">
        <f t="shared" si="17"/>
        <v>37.200000000000003</v>
      </c>
      <c r="Q64" s="77">
        <f t="shared" si="17"/>
        <v>37.200000000000003</v>
      </c>
      <c r="R64" s="77" t="e">
        <f t="shared" si="17"/>
        <v>#N/A</v>
      </c>
      <c r="S64" s="77" t="e">
        <f t="shared" si="17"/>
        <v>#N/A</v>
      </c>
      <c r="T64" s="77" t="e">
        <f t="shared" si="17"/>
        <v>#N/A</v>
      </c>
      <c r="U64" s="77" t="e">
        <f t="shared" si="17"/>
        <v>#N/A</v>
      </c>
    </row>
    <row r="65" spans="1:21" s="19" customFormat="1" ht="52" x14ac:dyDescent="0.3">
      <c r="A65" s="112" t="s">
        <v>157</v>
      </c>
      <c r="B65" s="77">
        <f>B63-B64</f>
        <v>-3</v>
      </c>
      <c r="C65" s="77">
        <f t="shared" ref="C65:U65" si="18">C63-C64</f>
        <v>-1.2000000000000011</v>
      </c>
      <c r="D65" s="77">
        <f t="shared" si="18"/>
        <v>-3</v>
      </c>
      <c r="E65" s="77">
        <f t="shared" si="18"/>
        <v>-3.6000000000000032</v>
      </c>
      <c r="F65" s="77">
        <f t="shared" si="18"/>
        <v>-3</v>
      </c>
      <c r="G65" s="77">
        <f t="shared" si="18"/>
        <v>-3</v>
      </c>
      <c r="H65" s="77">
        <f t="shared" si="18"/>
        <v>-1.7999999999999989</v>
      </c>
      <c r="I65" s="77">
        <f t="shared" si="18"/>
        <v>-2.4000000000000021</v>
      </c>
      <c r="J65" s="77">
        <f t="shared" si="18"/>
        <v>0</v>
      </c>
      <c r="K65" s="77">
        <f t="shared" si="18"/>
        <v>0</v>
      </c>
      <c r="L65" s="77">
        <f t="shared" si="18"/>
        <v>4.7999999999999989</v>
      </c>
      <c r="M65" s="77">
        <f t="shared" si="18"/>
        <v>-6</v>
      </c>
      <c r="N65" s="77">
        <f t="shared" si="18"/>
        <v>-7.2000000000000011</v>
      </c>
      <c r="O65" s="77">
        <f t="shared" si="18"/>
        <v>-37.200000000000003</v>
      </c>
      <c r="P65" s="77">
        <f t="shared" si="18"/>
        <v>-37.200000000000003</v>
      </c>
      <c r="Q65" s="77">
        <f t="shared" si="18"/>
        <v>-37.200000000000003</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OVER</v>
      </c>
      <c r="K66" s="78" t="str">
        <f t="shared" si="19"/>
        <v>OVER</v>
      </c>
      <c r="L66" s="78" t="str">
        <f t="shared" si="19"/>
        <v>OVER</v>
      </c>
      <c r="M66" s="78" t="str">
        <f t="shared" si="19"/>
        <v>UNDER</v>
      </c>
      <c r="N66" s="78" t="str">
        <f t="shared" si="19"/>
        <v>UNDER</v>
      </c>
      <c r="O66" s="78" t="str">
        <f t="shared" si="19"/>
        <v>UNDER</v>
      </c>
      <c r="P66" s="78" t="str">
        <f t="shared" si="19"/>
        <v>UNDER</v>
      </c>
      <c r="Q66" s="78" t="str">
        <f t="shared" si="19"/>
        <v>UNDER</v>
      </c>
      <c r="R66" s="78" t="e">
        <f t="shared" si="19"/>
        <v>#N/A</v>
      </c>
      <c r="S66" s="78" t="e">
        <f t="shared" si="19"/>
        <v>#N/A</v>
      </c>
      <c r="T66" s="78" t="e">
        <f t="shared" si="19"/>
        <v>#N/A</v>
      </c>
      <c r="U66" s="78" t="e">
        <f t="shared" si="19"/>
        <v>#N/A</v>
      </c>
    </row>
  </sheetData>
  <sheetProtection algorithmName="SHA-512" hashValue="bV/LF8dO/1XjVbmVcGUwfCCtDuJHfhHI2cxBjbE3UJO6HH/2eqfMhfRs25y84IWYrTRRq04Mjv0Gtw+37M6n0g==" saltValue="/YQAwzTGECtKAnnbGGtu7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83" priority="37" operator="equal">
      <formula>"DECREASE"</formula>
    </cfRule>
    <cfRule type="cellIs" dxfId="82" priority="38" operator="equal">
      <formula>"INCREASE"</formula>
    </cfRule>
  </conditionalFormatting>
  <conditionalFormatting sqref="B31:B50 B62:U66">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sqref="A1:B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Waste 1'!C1:D1</f>
        <v>PAN-021790</v>
      </c>
      <c r="D1" s="141"/>
      <c r="E1" s="93" t="s">
        <v>45</v>
      </c>
      <c r="F1" s="39">
        <f>'Field data and Waste 1'!F1</f>
        <v>31.8</v>
      </c>
      <c r="G1" s="120" t="s">
        <v>43</v>
      </c>
      <c r="H1" s="121"/>
      <c r="I1" s="118"/>
      <c r="J1" s="119" t="s">
        <v>153</v>
      </c>
      <c r="K1" s="11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EPR/GP3792SK</v>
      </c>
      <c r="D2" s="143"/>
      <c r="E2" s="93" t="s">
        <v>109</v>
      </c>
      <c r="F2" s="96"/>
      <c r="G2" s="138" t="s">
        <v>110</v>
      </c>
      <c r="H2" s="139"/>
      <c r="I2" s="118"/>
      <c r="J2" s="119" t="s">
        <v>158</v>
      </c>
      <c r="K2" s="119"/>
      <c r="L2" s="97"/>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BYPRODUCT RECOVERY LIMITED</v>
      </c>
      <c r="D3" s="143"/>
      <c r="E3" s="93" t="s">
        <v>108</v>
      </c>
      <c r="F3" s="31"/>
      <c r="G3" s="119" t="s">
        <v>159</v>
      </c>
      <c r="H3" s="119"/>
      <c r="I3" s="118"/>
      <c r="J3" s="120" t="s">
        <v>154</v>
      </c>
      <c r="K3" s="121"/>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Bwlchmawr Farm 3, Brynteg, Llanybydder, Carmarthenshire, SA40 9XA</v>
      </c>
      <c r="D4" s="141"/>
      <c r="E4" s="94" t="s">
        <v>1</v>
      </c>
      <c r="F4" s="96"/>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Waste 1'!C8</f>
        <v>5569</v>
      </c>
      <c r="D8" s="60">
        <f>'Field data and Waste 1'!D8</f>
        <v>6858</v>
      </c>
      <c r="E8" s="60">
        <f>'Field data and Waste 1'!E8</f>
        <v>8153</v>
      </c>
      <c r="F8" s="60">
        <f>'Field data and Waste 1'!F8</f>
        <v>9748</v>
      </c>
      <c r="G8" s="60">
        <f>'Field data and Waste 1'!G8</f>
        <v>1057</v>
      </c>
      <c r="H8" s="60">
        <f>'Field data and Waste 1'!H8</f>
        <v>3845</v>
      </c>
      <c r="I8" s="60">
        <f>'Field data and Waste 1'!I8</f>
        <v>6042</v>
      </c>
      <c r="J8" s="60">
        <f>'Field data and Waste 1'!J8</f>
        <v>2345</v>
      </c>
      <c r="K8" s="60">
        <f>'Field data and Waste 1'!K8</f>
        <v>4105</v>
      </c>
      <c r="L8" s="60">
        <f>'Field data and Waste 1'!L8</f>
        <v>6810</v>
      </c>
      <c r="M8" s="60">
        <f>'Field data and Waste 1'!M8</f>
        <v>8614</v>
      </c>
      <c r="N8" s="60">
        <f>'Field data and Waste 1'!N8</f>
        <v>4289</v>
      </c>
      <c r="O8" s="60">
        <f>'Field data and Waste 1'!O8</f>
        <v>3901</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Waste 1'!C9</f>
        <v xml:space="preserve">moderate </v>
      </c>
      <c r="D9" s="60" t="str">
        <f>'Field data and Waste 1'!D9</f>
        <v xml:space="preserve">moderate </v>
      </c>
      <c r="E9" s="60" t="str">
        <f>'Field data and Waste 1'!E9</f>
        <v xml:space="preserve">moderate </v>
      </c>
      <c r="F9" s="60" t="str">
        <f>'Field data and Waste 1'!F9</f>
        <v xml:space="preserve">moderate </v>
      </c>
      <c r="G9" s="60" t="str">
        <f>'Field data and Waste 1'!G9</f>
        <v xml:space="preserve">moderate </v>
      </c>
      <c r="H9" s="60" t="str">
        <f>'Field data and Waste 1'!H9</f>
        <v xml:space="preserve">moderate </v>
      </c>
      <c r="I9" s="60" t="str">
        <f>'Field data and Waste 1'!I9</f>
        <v xml:space="preserve">moderate </v>
      </c>
      <c r="J9" s="60" t="str">
        <f>'Field data and Waste 1'!J9</f>
        <v xml:space="preserve">moderate </v>
      </c>
      <c r="K9" s="60" t="str">
        <f>'Field data and Waste 1'!K9</f>
        <v xml:space="preserve">moderate </v>
      </c>
      <c r="L9" s="60" t="str">
        <f>'Field data and Waste 1'!L9</f>
        <v xml:space="preserve">moderate </v>
      </c>
      <c r="M9" s="60" t="str">
        <f>'Field data and Waste 1'!M9</f>
        <v xml:space="preserve">moderate </v>
      </c>
      <c r="N9" s="60" t="str">
        <f>'Field data and Waste 1'!N9</f>
        <v xml:space="preserve">moderate </v>
      </c>
      <c r="O9" s="60" t="str">
        <f>'Field data and Waste 1'!O9</f>
        <v xml:space="preserve">moderate </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5.7</v>
      </c>
      <c r="D10" s="60">
        <f>'Field data and Waste 1'!D10</f>
        <v>6</v>
      </c>
      <c r="E10" s="60">
        <f>'Field data and Waste 1'!E10</f>
        <v>5.7</v>
      </c>
      <c r="F10" s="60">
        <f>'Field data and Waste 1'!F10</f>
        <v>5.6</v>
      </c>
      <c r="G10" s="60">
        <f>'Field data and Waste 1'!G10</f>
        <v>5.7</v>
      </c>
      <c r="H10" s="60">
        <f>'Field data and Waste 1'!H10</f>
        <v>5.7</v>
      </c>
      <c r="I10" s="60">
        <f>'Field data and Waste 1'!I10</f>
        <v>5.9</v>
      </c>
      <c r="J10" s="60">
        <f>'Field data and Waste 1'!J10</f>
        <v>5.8</v>
      </c>
      <c r="K10" s="60">
        <f>'Field data and Waste 1'!K10</f>
        <v>6.2</v>
      </c>
      <c r="L10" s="60">
        <f>'Field data and Waste 1'!L10</f>
        <v>6.2</v>
      </c>
      <c r="M10" s="60">
        <f>'Field data and Waste 1'!M10</f>
        <v>7</v>
      </c>
      <c r="N10" s="60">
        <f>'Field data and Waste 1'!N10</f>
        <v>5.2</v>
      </c>
      <c r="O10" s="60">
        <f>'Field data and Waste 1'!O10</f>
        <v>5</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2</v>
      </c>
      <c r="D11" s="60">
        <f>'Field data and Waste 1'!D11</f>
        <v>2</v>
      </c>
      <c r="E11" s="60">
        <f>'Field data and Waste 1'!E11</f>
        <v>2</v>
      </c>
      <c r="F11" s="60">
        <f>'Field data and Waste 1'!F11</f>
        <v>1</v>
      </c>
      <c r="G11" s="60">
        <f>'Field data and Waste 1'!G11</f>
        <v>2</v>
      </c>
      <c r="H11" s="60">
        <f>'Field data and Waste 1'!H11</f>
        <v>3</v>
      </c>
      <c r="I11" s="60">
        <f>'Field data and Waste 1'!I11</f>
        <v>2</v>
      </c>
      <c r="J11" s="60">
        <f>'Field data and Waste 1'!J11</f>
        <v>3</v>
      </c>
      <c r="K11" s="60">
        <f>'Field data and Waste 1'!K11</f>
        <v>2</v>
      </c>
      <c r="L11" s="60">
        <f>'Field data and Waste 1'!L11</f>
        <v>2</v>
      </c>
      <c r="M11" s="60">
        <f>'Field data and Waste 1'!M11</f>
        <v>3</v>
      </c>
      <c r="N11" s="60">
        <f>'Field data and Waste 1'!N11</f>
        <v>1</v>
      </c>
      <c r="O11" s="60">
        <f>'Field data and Waste 1'!O11</f>
        <v>1</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1</v>
      </c>
      <c r="D12" s="60">
        <f>'Field data and Waste 1'!D12</f>
        <v>0</v>
      </c>
      <c r="E12" s="60">
        <f>'Field data and Waste 1'!E12</f>
        <v>0</v>
      </c>
      <c r="F12" s="60">
        <f>'Field data and Waste 1'!F12</f>
        <v>2</v>
      </c>
      <c r="G12" s="60">
        <f>'Field data and Waste 1'!G12</f>
        <v>1</v>
      </c>
      <c r="H12" s="60">
        <f>'Field data and Waste 1'!H12</f>
        <v>1</v>
      </c>
      <c r="I12" s="60">
        <f>'Field data and Waste 1'!I12</f>
        <v>1</v>
      </c>
      <c r="J12" s="60">
        <f>'Field data and Waste 1'!J12</f>
        <v>1</v>
      </c>
      <c r="K12" s="60">
        <f>'Field data and Waste 1'!K12</f>
        <v>1</v>
      </c>
      <c r="L12" s="60">
        <f>'Field data and Waste 1'!L12</f>
        <v>0</v>
      </c>
      <c r="M12" s="60">
        <f>'Field data and Waste 1'!M12</f>
        <v>0</v>
      </c>
      <c r="N12" s="60">
        <f>'Field data and Waste 1'!N12</f>
        <v>1</v>
      </c>
      <c r="O12" s="60">
        <f>'Field data and Waste 1'!O12</f>
        <v>1</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2</v>
      </c>
      <c r="D13" s="60">
        <f>'Field data and Waste 1'!D13</f>
        <v>3</v>
      </c>
      <c r="E13" s="60">
        <f>'Field data and Waste 1'!E13</f>
        <v>2</v>
      </c>
      <c r="F13" s="60">
        <f>'Field data and Waste 1'!F13</f>
        <v>2</v>
      </c>
      <c r="G13" s="60">
        <f>'Field data and Waste 1'!G13</f>
        <v>2</v>
      </c>
      <c r="H13" s="60">
        <f>'Field data and Waste 1'!H13</f>
        <v>2</v>
      </c>
      <c r="I13" s="60">
        <f>'Field data and Waste 1'!I13</f>
        <v>2</v>
      </c>
      <c r="J13" s="60">
        <f>'Field data and Waste 1'!J13</f>
        <v>2</v>
      </c>
      <c r="K13" s="60">
        <f>'Field data and Waste 1'!K13</f>
        <v>3</v>
      </c>
      <c r="L13" s="60">
        <f>'Field data and Waste 1'!L13</f>
        <v>2</v>
      </c>
      <c r="M13" s="60">
        <f>'Field data and Waste 1'!M13</f>
        <v>3</v>
      </c>
      <c r="N13" s="60">
        <f>'Field data and Waste 1'!N13</f>
        <v>3</v>
      </c>
      <c r="O13" s="60">
        <f>'Field data and Waste 1'!O13</f>
        <v>3</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t="str">
        <f>'Field data and Waste 1'!Q14</f>
        <v xml:space="preserve">Grass Silage (25% DM) </v>
      </c>
      <c r="R14" s="102" t="str">
        <f>'Field data and Waste 1'!R14</f>
        <v xml:space="preserve">Grass Silage (25% DM) </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38</v>
      </c>
      <c r="N15" s="60">
        <f>'Field data and Waste 1'!N15</f>
        <v>38</v>
      </c>
      <c r="O15" s="60">
        <f>'Field data and Waste 1'!O15</f>
        <v>38</v>
      </c>
      <c r="P15" s="60">
        <f>'Field data and Waste 1'!P15</f>
        <v>38</v>
      </c>
      <c r="Q15" s="60">
        <f>'Field data and Waste 1'!Q15</f>
        <v>38</v>
      </c>
      <c r="R15" s="60">
        <f>'Field data and Waste 1'!R15</f>
        <v>38</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t="str">
        <f>'Field data and Waste 1'!Q16</f>
        <v>Medium/Clay</v>
      </c>
      <c r="R16" s="103" t="str">
        <f>'Field data and Waste 1'!R16</f>
        <v>Medium/Clay</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64.599999999999994</v>
      </c>
      <c r="R17" s="28">
        <f t="shared" si="0"/>
        <v>64.599999999999994</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-64.599999999999994</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-64.599999999999994</v>
      </c>
      <c r="K19" s="16">
        <f t="shared" si="1"/>
        <v>-64.599999999999994</v>
      </c>
      <c r="L19" s="16">
        <f t="shared" si="1"/>
        <v>-64.599999999999994</v>
      </c>
      <c r="M19" s="16">
        <f t="shared" si="1"/>
        <v>-64.599999999999994</v>
      </c>
      <c r="N19" s="16">
        <f t="shared" si="1"/>
        <v>-64.599999999999994</v>
      </c>
      <c r="O19" s="16">
        <f t="shared" si="1"/>
        <v>-64.599999999999994</v>
      </c>
      <c r="P19" s="16">
        <f t="shared" si="1"/>
        <v>-64.599999999999994</v>
      </c>
      <c r="Q19" s="16">
        <f t="shared" si="1"/>
        <v>-64.599999999999994</v>
      </c>
      <c r="R19" s="16">
        <f t="shared" si="1"/>
        <v>-64.599999999999994</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228</v>
      </c>
      <c r="Q21" s="28">
        <f t="shared" si="2"/>
        <v>228</v>
      </c>
      <c r="R21" s="28">
        <f t="shared" si="2"/>
        <v>228</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-228</v>
      </c>
      <c r="D23" s="16">
        <f t="shared" ref="D23:V23" si="3">D22-D21</f>
        <v>-228</v>
      </c>
      <c r="E23" s="16">
        <f t="shared" si="3"/>
        <v>-228</v>
      </c>
      <c r="F23" s="16">
        <f t="shared" si="3"/>
        <v>-228</v>
      </c>
      <c r="G23" s="16">
        <f t="shared" si="3"/>
        <v>-228</v>
      </c>
      <c r="H23" s="16">
        <f t="shared" si="3"/>
        <v>-228</v>
      </c>
      <c r="I23" s="16">
        <f t="shared" si="3"/>
        <v>-228</v>
      </c>
      <c r="J23" s="16">
        <f t="shared" si="3"/>
        <v>-228</v>
      </c>
      <c r="K23" s="16">
        <f t="shared" si="3"/>
        <v>-228</v>
      </c>
      <c r="L23" s="16">
        <f t="shared" si="3"/>
        <v>-228</v>
      </c>
      <c r="M23" s="16">
        <f t="shared" si="3"/>
        <v>-228</v>
      </c>
      <c r="N23" s="16">
        <f t="shared" si="3"/>
        <v>-228</v>
      </c>
      <c r="O23" s="16">
        <f t="shared" si="3"/>
        <v>-228</v>
      </c>
      <c r="P23" s="16">
        <f t="shared" si="3"/>
        <v>-228</v>
      </c>
      <c r="Q23" s="16">
        <f t="shared" si="3"/>
        <v>-228</v>
      </c>
      <c r="R23" s="16">
        <f t="shared" si="3"/>
        <v>-228</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5569</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6858</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8153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9748</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1057</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3845</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6042</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2345</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4105</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6810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8614</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4289</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3901</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5569</v>
      </c>
      <c r="C57" s="8">
        <f t="shared" ref="C57:U57" si="13">D8</f>
        <v>6858</v>
      </c>
      <c r="D57" s="8">
        <f t="shared" si="13"/>
        <v>8153</v>
      </c>
      <c r="E57" s="8">
        <f t="shared" si="13"/>
        <v>9748</v>
      </c>
      <c r="F57" s="8">
        <f t="shared" si="13"/>
        <v>1057</v>
      </c>
      <c r="G57" s="8">
        <f t="shared" si="13"/>
        <v>3845</v>
      </c>
      <c r="H57" s="8">
        <f t="shared" si="13"/>
        <v>6042</v>
      </c>
      <c r="I57" s="8">
        <f t="shared" si="13"/>
        <v>2345</v>
      </c>
      <c r="J57" s="8">
        <f t="shared" si="13"/>
        <v>4105</v>
      </c>
      <c r="K57" s="8">
        <f t="shared" si="13"/>
        <v>6810</v>
      </c>
      <c r="L57" s="8">
        <f t="shared" si="13"/>
        <v>8614</v>
      </c>
      <c r="M57" s="8">
        <f t="shared" si="13"/>
        <v>4289</v>
      </c>
      <c r="N57" s="8">
        <f t="shared" si="13"/>
        <v>3901</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"&amp;(VLOOKUP(C14,Table2456[],6,FALSE))</f>
        <v>Medium/Clay I Grass</v>
      </c>
      <c r="C58" s="13" t="str">
        <f>D16&amp;" I "&amp;(VLOOKUP(D14,Table2456[],6,FALSE))</f>
        <v>Medium/Clay I Grass</v>
      </c>
      <c r="D58" s="13" t="str">
        <f>E16&amp;" I "&amp;(VLOOKUP(E14,Table2456[],6,FALSE))</f>
        <v>Medium/Clay I Grass</v>
      </c>
      <c r="E58" s="13" t="str">
        <f>F16&amp;" I "&amp;(VLOOKUP(F14,Table2456[],6,FALSE))</f>
        <v>Medium/Clay I Grass</v>
      </c>
      <c r="F58" s="13" t="str">
        <f>G16&amp;" I "&amp;(VLOOKUP(G14,Table2456[],6,FALSE))</f>
        <v>Medium/Clay I Grass</v>
      </c>
      <c r="G58" s="13" t="str">
        <f>H16&amp;" I "&amp;(VLOOKUP(H14,Table2456[],6,FALSE))</f>
        <v>Medium/Clay I Grass</v>
      </c>
      <c r="H58" s="13" t="str">
        <f>I16&amp;" I "&amp;(VLOOKUP(I14,Table2456[],6,FALSE))</f>
        <v>Medium/Clay I Grass</v>
      </c>
      <c r="I58" s="13" t="str">
        <f>J16&amp;" I "&amp;(VLOOKUP(J14,Table2456[],6,FALSE))</f>
        <v>Medium/Clay I Grass</v>
      </c>
      <c r="J58" s="13" t="str">
        <f>K16&amp;" I "&amp;(VLOOKUP(K14,Table2456[],6,FALSE))</f>
        <v>Medium/Clay I Grass</v>
      </c>
      <c r="K58" s="13" t="str">
        <f>L16&amp;" I "&amp;(VLOOKUP(L14,Table2456[],6,FALSE))</f>
        <v>Medium/Clay I Grass</v>
      </c>
      <c r="L58" s="13" t="str">
        <f>M16&amp;" I "&amp;(VLOOKUP(M14,Table2456[],6,FALSE))</f>
        <v>Medium/Clay I Grass</v>
      </c>
      <c r="M58" s="13" t="str">
        <f>N16&amp;" I "&amp;(VLOOKUP(N14,Table2456[],6,FALSE))</f>
        <v>Medium/Clay I Grass</v>
      </c>
      <c r="N58" s="13" t="str">
        <f>O16&amp;" I "&amp;(VLOOKUP(O14,Table2456[],6,FALSE))</f>
        <v>Medium/Clay I Grass</v>
      </c>
      <c r="O58" s="13" t="str">
        <f>P16&amp;" I "&amp;(VLOOKUP(P14,Table2456[],6,FALSE))</f>
        <v>Medium/Clay I Grass</v>
      </c>
      <c r="P58" s="13" t="str">
        <f>Q16&amp;" I "&amp;(VLOOKUP(Q14,Table2456[],6,FALSE))</f>
        <v>Medium/Clay I Grass</v>
      </c>
      <c r="Q58" s="13" t="str">
        <f>R16&amp;" I "&amp;(VLOOKUP(R14,Table2456[],6,FALSE))</f>
        <v>Medium/Clay I Grass</v>
      </c>
      <c r="R58" s="13" t="e">
        <f>S16&amp;" I "&amp;(VLOOKUP(S14,Table2456[],6,FALSE))</f>
        <v>#N/A</v>
      </c>
      <c r="S58" s="13" t="e">
        <f>T16&amp;" I "&amp;(VLOOKUP(T14,Table2456[],6,FALSE))</f>
        <v>#N/A</v>
      </c>
      <c r="T58" s="13" t="e">
        <f>U16&amp;" I "&amp;(VLOOKUP(U14,Table2456[],6,FALSE))</f>
        <v>#N/A</v>
      </c>
      <c r="U58" s="13" t="e">
        <f>V16&amp;" I "&amp;(VLOOKUP(V14,Table2456[],6,FALSE))</f>
        <v>#N/A</v>
      </c>
    </row>
    <row r="59" spans="1:35" s="19" customFormat="1" ht="13" x14ac:dyDescent="0.3">
      <c r="A59" s="111" t="s">
        <v>132</v>
      </c>
      <c r="B59" s="76">
        <f>VLOOKUP(C$14,Table2456[],5,FALSE)</f>
        <v>6.2</v>
      </c>
      <c r="C59" s="76">
        <f>VLOOKUP(D$14,Table2456[],5,FALSE)</f>
        <v>6.2</v>
      </c>
      <c r="D59" s="76">
        <f>VLOOKUP(E$14,Table2456[],5,FALSE)</f>
        <v>6.2</v>
      </c>
      <c r="E59" s="76">
        <f>VLOOKUP(F$14,Table2456[],5,FALSE)</f>
        <v>6.2</v>
      </c>
      <c r="F59" s="76">
        <f>VLOOKUP(G$14,Table2456[],5,FALSE)</f>
        <v>6.2</v>
      </c>
      <c r="G59" s="76">
        <f>VLOOKUP(H$14,Table2456[],5,FALSE)</f>
        <v>6.2</v>
      </c>
      <c r="H59" s="76">
        <f>VLOOKUP(I$14,Table2456[],5,FALSE)</f>
        <v>6.2</v>
      </c>
      <c r="I59" s="76">
        <f>VLOOKUP(J$14,Table2456[],5,FALSE)</f>
        <v>6.2</v>
      </c>
      <c r="J59" s="76">
        <f>VLOOKUP(K$14,Table2456[],5,FALSE)</f>
        <v>6.2</v>
      </c>
      <c r="K59" s="76">
        <f>VLOOKUP(L$14,Table2456[],5,FALSE)</f>
        <v>6.2</v>
      </c>
      <c r="L59" s="76">
        <f>VLOOKUP(M$14,Table2456[],5,FALSE)</f>
        <v>6.2</v>
      </c>
      <c r="M59" s="76">
        <f>VLOOKUP(N$14,Table2456[],5,FALSE)</f>
        <v>6.2</v>
      </c>
      <c r="N59" s="76">
        <f>VLOOKUP(O$14,Table2456[],5,FALSE)</f>
        <v>6.2</v>
      </c>
      <c r="O59" s="76">
        <f>VLOOKUP(P$14,Table2456[],5,FALSE)</f>
        <v>6.2</v>
      </c>
      <c r="P59" s="76">
        <f>VLOOKUP(Q$14,Table2456[],5,FALSE)</f>
        <v>6.2</v>
      </c>
      <c r="Q59" s="76">
        <f>VLOOKUP(R$14,Table2456[],5,FALSE)</f>
        <v>6.2</v>
      </c>
      <c r="R59" s="76" t="e">
        <f>VLOOKUP(S$14,Table2456[],5,FALSE)</f>
        <v>#N/A</v>
      </c>
      <c r="S59" s="76" t="e">
        <f>VLOOKUP(T$14,Table2456[],5,FALSE)</f>
        <v>#N/A</v>
      </c>
      <c r="T59" s="76" t="e">
        <f>VLOOKUP(U$14,Table2456[],5,FALSE)</f>
        <v>#N/A</v>
      </c>
      <c r="U59" s="76" t="e">
        <f>VLOOKUP(V$14,Table2456[],5,FALSE)</f>
        <v>#N/A</v>
      </c>
    </row>
    <row r="60" spans="1:35" s="19" customFormat="1" ht="13" x14ac:dyDescent="0.3">
      <c r="A60" s="111" t="s">
        <v>4</v>
      </c>
      <c r="B60" s="76">
        <f>C10</f>
        <v>5.7</v>
      </c>
      <c r="C60" s="76">
        <f t="shared" ref="C60:U60" si="14">D10</f>
        <v>6</v>
      </c>
      <c r="D60" s="76">
        <f t="shared" si="14"/>
        <v>5.7</v>
      </c>
      <c r="E60" s="76">
        <f t="shared" si="14"/>
        <v>5.6</v>
      </c>
      <c r="F60" s="76">
        <f t="shared" si="14"/>
        <v>5.7</v>
      </c>
      <c r="G60" s="76">
        <f t="shared" si="14"/>
        <v>5.7</v>
      </c>
      <c r="H60" s="76">
        <f t="shared" si="14"/>
        <v>5.9</v>
      </c>
      <c r="I60" s="76">
        <f t="shared" si="14"/>
        <v>5.8</v>
      </c>
      <c r="J60" s="76">
        <f t="shared" si="14"/>
        <v>6.2</v>
      </c>
      <c r="K60" s="76">
        <f t="shared" si="14"/>
        <v>6.2</v>
      </c>
      <c r="L60" s="76">
        <f t="shared" si="14"/>
        <v>7</v>
      </c>
      <c r="M60" s="76">
        <f t="shared" si="14"/>
        <v>5.2</v>
      </c>
      <c r="N60" s="76">
        <f t="shared" si="14"/>
        <v>5</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f t="shared" si="15"/>
        <v>6</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3</v>
      </c>
      <c r="C64" s="77">
        <f t="shared" ref="C64:U64" si="17">(C59-C60)*C61</f>
        <v>1.2000000000000011</v>
      </c>
      <c r="D64" s="77">
        <f t="shared" si="17"/>
        <v>3</v>
      </c>
      <c r="E64" s="77">
        <f t="shared" si="17"/>
        <v>3.6000000000000032</v>
      </c>
      <c r="F64" s="77">
        <f t="shared" si="17"/>
        <v>3</v>
      </c>
      <c r="G64" s="77">
        <f t="shared" si="17"/>
        <v>3</v>
      </c>
      <c r="H64" s="77">
        <f t="shared" si="17"/>
        <v>1.7999999999999989</v>
      </c>
      <c r="I64" s="77">
        <f t="shared" si="17"/>
        <v>2.4000000000000021</v>
      </c>
      <c r="J64" s="77">
        <f t="shared" si="17"/>
        <v>0</v>
      </c>
      <c r="K64" s="77">
        <f t="shared" si="17"/>
        <v>0</v>
      </c>
      <c r="L64" s="77">
        <f t="shared" si="17"/>
        <v>-4.7999999999999989</v>
      </c>
      <c r="M64" s="77">
        <f t="shared" si="17"/>
        <v>6</v>
      </c>
      <c r="N64" s="77">
        <f t="shared" si="17"/>
        <v>7.2000000000000011</v>
      </c>
      <c r="O64" s="77">
        <f t="shared" si="17"/>
        <v>37.200000000000003</v>
      </c>
      <c r="P64" s="77">
        <f t="shared" si="17"/>
        <v>37.200000000000003</v>
      </c>
      <c r="Q64" s="77">
        <f t="shared" si="17"/>
        <v>37.200000000000003</v>
      </c>
      <c r="R64" s="77" t="e">
        <f t="shared" si="17"/>
        <v>#N/A</v>
      </c>
      <c r="S64" s="77" t="e">
        <f t="shared" si="17"/>
        <v>#N/A</v>
      </c>
      <c r="T64" s="77" t="e">
        <f t="shared" si="17"/>
        <v>#N/A</v>
      </c>
      <c r="U64" s="77" t="e">
        <f t="shared" si="17"/>
        <v>#N/A</v>
      </c>
    </row>
    <row r="65" spans="1:21" s="19" customFormat="1" ht="52" x14ac:dyDescent="0.3">
      <c r="A65" s="112" t="s">
        <v>157</v>
      </c>
      <c r="B65" s="77">
        <f>B63-B64</f>
        <v>-3</v>
      </c>
      <c r="C65" s="77">
        <f t="shared" ref="C65:U65" si="18">C63-C64</f>
        <v>-1.2000000000000011</v>
      </c>
      <c r="D65" s="77">
        <f t="shared" si="18"/>
        <v>-3</v>
      </c>
      <c r="E65" s="77">
        <f t="shared" si="18"/>
        <v>-3.6000000000000032</v>
      </c>
      <c r="F65" s="77">
        <f t="shared" si="18"/>
        <v>-3</v>
      </c>
      <c r="G65" s="77">
        <f t="shared" si="18"/>
        <v>-3</v>
      </c>
      <c r="H65" s="77">
        <f t="shared" si="18"/>
        <v>-1.7999999999999989</v>
      </c>
      <c r="I65" s="77">
        <f t="shared" si="18"/>
        <v>-2.4000000000000021</v>
      </c>
      <c r="J65" s="77">
        <f t="shared" si="18"/>
        <v>0</v>
      </c>
      <c r="K65" s="77">
        <f t="shared" si="18"/>
        <v>0</v>
      </c>
      <c r="L65" s="77">
        <f t="shared" si="18"/>
        <v>4.7999999999999989</v>
      </c>
      <c r="M65" s="77">
        <f t="shared" si="18"/>
        <v>-6</v>
      </c>
      <c r="N65" s="77">
        <f t="shared" si="18"/>
        <v>-7.2000000000000011</v>
      </c>
      <c r="O65" s="77">
        <f t="shared" si="18"/>
        <v>-37.200000000000003</v>
      </c>
      <c r="P65" s="77">
        <f t="shared" si="18"/>
        <v>-37.200000000000003</v>
      </c>
      <c r="Q65" s="77">
        <f t="shared" si="18"/>
        <v>-37.200000000000003</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OVER</v>
      </c>
      <c r="K66" s="78" t="str">
        <f t="shared" si="19"/>
        <v>OVER</v>
      </c>
      <c r="L66" s="78" t="str">
        <f t="shared" si="19"/>
        <v>OVER</v>
      </c>
      <c r="M66" s="78" t="str">
        <f t="shared" si="19"/>
        <v>UNDER</v>
      </c>
      <c r="N66" s="78" t="str">
        <f t="shared" si="19"/>
        <v>UNDER</v>
      </c>
      <c r="O66" s="78" t="str">
        <f t="shared" si="19"/>
        <v>UNDER</v>
      </c>
      <c r="P66" s="78" t="str">
        <f t="shared" si="19"/>
        <v>UNDER</v>
      </c>
      <c r="Q66" s="78" t="str">
        <f t="shared" si="19"/>
        <v>UNDER</v>
      </c>
      <c r="R66" s="78" t="e">
        <f t="shared" si="19"/>
        <v>#N/A</v>
      </c>
      <c r="S66" s="78" t="e">
        <f t="shared" si="19"/>
        <v>#N/A</v>
      </c>
      <c r="T66" s="78" t="e">
        <f t="shared" si="19"/>
        <v>#N/A</v>
      </c>
      <c r="U66" s="78" t="e">
        <f t="shared" si="19"/>
        <v>#N/A</v>
      </c>
    </row>
  </sheetData>
  <sheetProtection algorithmName="SHA-512" hashValue="LbNX3pu7mu+btv/24l8nIAtmvkAeq8FOCZ+BIlujiazYRvETHcZRjHFuOgM2Ztoo4+6ooeT4sFIrnDMhSdT0OA==" saltValue="D7G18kZu4c2i9GagKbzlz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41" priority="37" operator="equal">
      <formula>"DECREASE"</formula>
    </cfRule>
    <cfRule type="cellIs" dxfId="40" priority="38" operator="equal">
      <formula>"INCREASE"</formula>
    </cfRule>
  </conditionalFormatting>
  <conditionalFormatting sqref="B31:B50 B62:U66">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79"/>
    <col min="14" max="14" width="9.7265625" style="79" bestFit="1" customWidth="1"/>
    <col min="15" max="19" width="9.1796875" style="79"/>
    <col min="20" max="20" width="10" style="79" bestFit="1" customWidth="1"/>
    <col min="21" max="16384" width="9.1796875" style="79"/>
  </cols>
  <sheetData>
    <row r="1" spans="1:21" ht="37.5" x14ac:dyDescent="0.25">
      <c r="A1" s="144" t="s">
        <v>84</v>
      </c>
      <c r="B1" s="38" t="str">
        <f>'Field data and Waste 1'!B29</f>
        <v>Application Rate</v>
      </c>
      <c r="C1" s="38" t="str">
        <f>'Field data and Waste 1'!C29</f>
        <v>Nitrogen Addition</v>
      </c>
      <c r="D1" s="38" t="str">
        <f>'Field data and Waste 1'!D29</f>
        <v>Phosphate Addition</v>
      </c>
      <c r="E1" s="38" t="str">
        <f>'Field data and Waste 1'!E29</f>
        <v>Potash  Addition</v>
      </c>
      <c r="F1" s="38" t="str">
        <f>'Field data and Waste 1'!F29</f>
        <v>Mg Oxide Addition</v>
      </c>
      <c r="G1" s="38" t="str">
        <f>'Field data and Waste 1'!G29</f>
        <v>Copper Addition</v>
      </c>
      <c r="H1" s="38" t="str">
        <f>'Field data and Waste 1'!H29</f>
        <v>Zinc Addition</v>
      </c>
      <c r="I1" s="38" t="str">
        <f>'Field data and Waste 1'!I29</f>
        <v>Lead Addition</v>
      </c>
      <c r="J1" s="38" t="str">
        <f>'Field data and Waste 1'!J29</f>
        <v>Cadmium Addition</v>
      </c>
      <c r="K1" s="38" t="str">
        <f>'Field data and Waste 1'!K29</f>
        <v>Mercury Addition</v>
      </c>
      <c r="L1" s="38" t="str">
        <f>'Field data and Waste 1'!L29</f>
        <v>Nickel Addition</v>
      </c>
      <c r="M1" s="38" t="str">
        <f>'Field data and Waste 1'!M29</f>
        <v>Chromium Addition</v>
      </c>
      <c r="N1" s="38" t="str">
        <f>'Field data and Waste 1'!N29</f>
        <v>Aluminium Addition</v>
      </c>
      <c r="O1" s="38" t="str">
        <f>'Field data and Waste 1'!O29</f>
        <v>Iron Addition</v>
      </c>
      <c r="P1" s="38" t="str">
        <f>'Field data and Waste 1'!P29</f>
        <v xml:space="preserve">Sodium Addition                 </v>
      </c>
      <c r="Q1" s="38" t="str">
        <f>'Field data and Waste 1'!Q29</f>
        <v>SO3  Addition                             kg/ha</v>
      </c>
      <c r="R1" s="38" t="str">
        <f>'Field data and Waste 1'!R29</f>
        <v xml:space="preserve">Selenium Addition </v>
      </c>
      <c r="S1" s="38" t="str">
        <f>'Field data and Waste 1'!S29</f>
        <v xml:space="preserve">Arsenic  Addition  </v>
      </c>
      <c r="T1" s="38" t="str">
        <f>'Field data and Waste 1'!T29</f>
        <v xml:space="preserve">Molybdenum Addition  </v>
      </c>
      <c r="U1" s="38" t="str">
        <f>'Field data and Waste 1'!U29</f>
        <v xml:space="preserve">Fluoride Addition </v>
      </c>
    </row>
    <row r="2" spans="1:21" ht="25" x14ac:dyDescent="0.25">
      <c r="A2" s="144"/>
      <c r="B2" s="38" t="str">
        <f>'Field data and Waste 1'!B30</f>
        <v>tonnes/ha</v>
      </c>
      <c r="C2" s="38" t="str">
        <f>'Field data and Waste 1'!C30</f>
        <v>kg/ha</v>
      </c>
      <c r="D2" s="38" t="str">
        <f>'Field data and Waste 1'!D30</f>
        <v>P2O5 
kg/ha</v>
      </c>
      <c r="E2" s="38" t="str">
        <f>'Field data and Waste 1'!E30</f>
        <v>K2O 
kg/ha</v>
      </c>
      <c r="F2" s="38" t="str">
        <f>'Field data and Waste 1'!F30</f>
        <v>MgO 
kg/ha</v>
      </c>
      <c r="G2" s="38" t="str">
        <f>'Field data and Waste 1'!G30</f>
        <v>kg/ha</v>
      </c>
      <c r="H2" s="38" t="str">
        <f>'Field data and Waste 1'!H30</f>
        <v>kg/ha</v>
      </c>
      <c r="I2" s="38" t="str">
        <f>'Field data and Waste 1'!I30</f>
        <v>kg/ha</v>
      </c>
      <c r="J2" s="38" t="str">
        <f>'Field data and Waste 1'!J30</f>
        <v>kg/ha</v>
      </c>
      <c r="K2" s="38" t="str">
        <f>'Field data and Waste 1'!K30</f>
        <v>kg/ha</v>
      </c>
      <c r="L2" s="38" t="str">
        <f>'Field data and Waste 1'!L30</f>
        <v>kg/ha</v>
      </c>
      <c r="M2" s="38" t="str">
        <f>'Field data and Waste 1'!M30</f>
        <v>kg/ha</v>
      </c>
      <c r="N2" s="38" t="str">
        <f>'Field data and Waste 1'!N30</f>
        <v>kg/ha</v>
      </c>
      <c r="O2" s="38" t="str">
        <f>'Field data and Waste 1'!O30</f>
        <v>kg/ha</v>
      </c>
      <c r="P2" s="38" t="str">
        <f>'Field data and Waste 1'!P30</f>
        <v>kg/ha</v>
      </c>
      <c r="Q2" s="38" t="str">
        <f>'Field data and Waste 1'!Q30</f>
        <v>kg/ha</v>
      </c>
      <c r="R2" s="38" t="str">
        <f>'Field data and Waste 1'!R30</f>
        <v>kg/ha</v>
      </c>
      <c r="S2" s="38" t="str">
        <f>'Field data and Waste 1'!S30</f>
        <v>kg/ha</v>
      </c>
      <c r="T2" s="38" t="str">
        <f>'Field data and Waste 1'!T30</f>
        <v>kg/ha</v>
      </c>
      <c r="U2" s="38" t="str">
        <f>'Field data and Waste 1'!U30</f>
        <v>kg/ha</v>
      </c>
    </row>
    <row r="3" spans="1:21" x14ac:dyDescent="0.25">
      <c r="A3" s="36">
        <v>1</v>
      </c>
      <c r="B3" s="33">
        <f>'Field data and Waste 1'!B31</f>
        <v>0</v>
      </c>
      <c r="C3" s="33">
        <f>'Field data and Waste 1'!C31</f>
        <v>0</v>
      </c>
      <c r="D3" s="33">
        <f>'Field data and Waste 1'!D31</f>
        <v>0</v>
      </c>
      <c r="E3" s="33">
        <f>'Field data and Waste 1'!E31</f>
        <v>0</v>
      </c>
      <c r="F3" s="33">
        <f>'Field data and Waste 1'!F31</f>
        <v>0</v>
      </c>
      <c r="G3" s="33">
        <f>'Field data and Waste 1'!G31</f>
        <v>0</v>
      </c>
      <c r="H3" s="33">
        <f>'Field data and Waste 1'!H31</f>
        <v>0</v>
      </c>
      <c r="I3" s="33">
        <f>'Field data and Waste 1'!I31</f>
        <v>0</v>
      </c>
      <c r="J3" s="33">
        <f>'Field data and Waste 1'!J31</f>
        <v>0</v>
      </c>
      <c r="K3" s="33">
        <f>'Field data and Waste 1'!K31</f>
        <v>0</v>
      </c>
      <c r="L3" s="33">
        <f>'Field data and Waste 1'!L31</f>
        <v>0</v>
      </c>
      <c r="M3" s="33">
        <f>'Field data and Waste 1'!M31</f>
        <v>0</v>
      </c>
      <c r="N3" s="33">
        <f>'Field data and Waste 1'!N31</f>
        <v>0</v>
      </c>
      <c r="O3" s="33">
        <f>'Field data and Waste 1'!O31</f>
        <v>0</v>
      </c>
      <c r="P3" s="33">
        <f>'Field data and Waste 1'!P31</f>
        <v>0</v>
      </c>
      <c r="Q3" s="33">
        <f>'Field data and Waste 1'!Q31</f>
        <v>0</v>
      </c>
      <c r="R3" s="33">
        <f>'Field data and Waste 1'!R31</f>
        <v>0</v>
      </c>
      <c r="S3" s="33">
        <f>'Field data and Waste 1'!S31</f>
        <v>0</v>
      </c>
      <c r="T3" s="33">
        <f>'Field data and Waste 1'!T31</f>
        <v>0</v>
      </c>
      <c r="U3" s="33">
        <f>'Field data and Waste 1'!U31</f>
        <v>0</v>
      </c>
    </row>
    <row r="4" spans="1:21" x14ac:dyDescent="0.25">
      <c r="A4" s="36">
        <v>2</v>
      </c>
      <c r="B4" s="33">
        <f>'Waste 2'!B31</f>
        <v>28</v>
      </c>
      <c r="C4" s="33">
        <f>'Waste 2'!C31</f>
        <v>154.55439999999999</v>
      </c>
      <c r="D4" s="33">
        <f>'Waste 2'!D31</f>
        <v>63.400868244000009</v>
      </c>
      <c r="E4" s="33">
        <f>'Waste 2'!E31</f>
        <v>34.024259500000007</v>
      </c>
      <c r="F4" s="33">
        <f>'Waste 2'!F31</f>
        <v>5.2863008799999998</v>
      </c>
      <c r="G4" s="33">
        <f>'Waste 2'!G31</f>
        <v>8.9166000000000009E-2</v>
      </c>
      <c r="H4" s="33">
        <f>'Waste 2'!H31</f>
        <v>0.35017919999999997</v>
      </c>
      <c r="I4" s="33">
        <f>'Waste 2'!I31</f>
        <v>5.4040000000000002E-4</v>
      </c>
      <c r="J4" s="33">
        <f>'Waste 2'!J31</f>
        <v>5.4040000000000002E-4</v>
      </c>
      <c r="K4" s="33">
        <f>'Waste 2'!K31</f>
        <v>5.4040000000000002E-4</v>
      </c>
      <c r="L4" s="33">
        <f>'Waste 2'!L31</f>
        <v>2.280488E-2</v>
      </c>
      <c r="M4" s="33">
        <f>'Waste 2'!M31</f>
        <v>1.5023119999999999E-2</v>
      </c>
      <c r="N4" s="33">
        <f>'Waste 2'!N31</f>
        <v>0</v>
      </c>
      <c r="O4" s="33">
        <f>'Waste 2'!O31</f>
        <v>0</v>
      </c>
      <c r="P4" s="33">
        <f>'Waste 2'!P31</f>
        <v>64.891232000000002</v>
      </c>
      <c r="Q4" s="33">
        <f>'Waste 2'!Q31</f>
        <v>27.681989999999999</v>
      </c>
      <c r="R4" s="33">
        <f>'Waste 2'!R31</f>
        <v>1.0808E-3</v>
      </c>
      <c r="S4" s="33">
        <f>'Waste 2'!S31</f>
        <v>2.702E-3</v>
      </c>
      <c r="T4" s="33">
        <f>'Waste 2'!T31</f>
        <v>6.4847999999999998E-3</v>
      </c>
      <c r="U4" s="33">
        <f>'Waste 2'!U31</f>
        <v>5.4040000000000005E-2</v>
      </c>
    </row>
    <row r="5" spans="1:21" x14ac:dyDescent="0.25">
      <c r="A5" s="36">
        <v>3</v>
      </c>
      <c r="B5" s="33">
        <f>'Waste 3'!B31</f>
        <v>28</v>
      </c>
      <c r="C5" s="33">
        <f>'Waste 3'!C31</f>
        <v>98.274400000000014</v>
      </c>
      <c r="D5" s="33">
        <f>'Waste 3'!D31</f>
        <v>64.579908484000001</v>
      </c>
      <c r="E5" s="33">
        <f>'Waste 3'!E31</f>
        <v>25.683157920000003</v>
      </c>
      <c r="F5" s="33">
        <f>'Waste 3'!F31</f>
        <v>6.6446206959999996</v>
      </c>
      <c r="G5" s="33">
        <f>'Waste 3'!G31</f>
        <v>3.6063999999999999E-2</v>
      </c>
      <c r="H5" s="33">
        <f>'Waste 3'!H31</f>
        <v>0.3232236</v>
      </c>
      <c r="I5" s="33">
        <f>'Waste 3'!I31</f>
        <v>9.3766400000000021E-3</v>
      </c>
      <c r="J5" s="33">
        <f>'Waste 3'!J31</f>
        <v>4.5080000000000006E-4</v>
      </c>
      <c r="K5" s="33">
        <f>'Waste 3'!K31</f>
        <v>4.5080000000000006E-4</v>
      </c>
      <c r="L5" s="33">
        <f>'Waste 3'!L31</f>
        <v>9.8725200000000009E-3</v>
      </c>
      <c r="M5" s="33">
        <f>'Waste 3'!M31</f>
        <v>2.3351440000000001E-2</v>
      </c>
      <c r="N5" s="33">
        <f>'Waste 3'!N31</f>
        <v>0</v>
      </c>
      <c r="O5" s="33">
        <f>'Waste 3'!O31</f>
        <v>0</v>
      </c>
      <c r="P5" s="33">
        <f>'Waste 3'!P31</f>
        <v>55.953296000000009</v>
      </c>
      <c r="Q5" s="33">
        <f>'Waste 3'!Q31</f>
        <v>19.170270000000002</v>
      </c>
      <c r="R5" s="33">
        <f>'Waste 3'!R31</f>
        <v>8.5652000000000015E-4</v>
      </c>
      <c r="S5" s="33">
        <f>'Waste 3'!S31</f>
        <v>2.3441600000000005E-3</v>
      </c>
      <c r="T5" s="33">
        <f>'Waste 3'!T31</f>
        <v>6.8070800000000009E-3</v>
      </c>
      <c r="U5" s="33">
        <f>'Waste 3'!U31</f>
        <v>4.5080000000000002E-2</v>
      </c>
    </row>
    <row r="6" spans="1:21" x14ac:dyDescent="0.25">
      <c r="A6" s="36">
        <v>4</v>
      </c>
      <c r="B6" s="33">
        <f>'Waste 4'!B31</f>
        <v>35</v>
      </c>
      <c r="C6" s="33">
        <f>'Waste 4'!C31</f>
        <v>94.5</v>
      </c>
      <c r="D6" s="33">
        <f>'Waste 4'!D31</f>
        <v>65.270589999999999</v>
      </c>
      <c r="E6" s="33">
        <f>'Waste 4'!E31</f>
        <v>12.104225000000003</v>
      </c>
      <c r="F6" s="33">
        <f>'Waste 4'!F31</f>
        <v>3.7139200000000003</v>
      </c>
      <c r="G6" s="33">
        <f>'Waste 4'!G31</f>
        <v>6.6500000000000004E-2</v>
      </c>
      <c r="H6" s="33">
        <f>'Waste 4'!H31</f>
        <v>0.371</v>
      </c>
      <c r="I6" s="33">
        <f>'Waste 4'!I31</f>
        <v>1.7500000000000002E-2</v>
      </c>
      <c r="J6" s="33">
        <f>'Waste 4'!J31</f>
        <v>3.5000000000000005E-4</v>
      </c>
      <c r="K6" s="33">
        <f>'Waste 4'!K31</f>
        <v>1.75E-3</v>
      </c>
      <c r="L6" s="33">
        <f>'Waste 4'!L31</f>
        <v>9.8000000000000014E-3</v>
      </c>
      <c r="M6" s="33">
        <f>'Waste 4'!M31</f>
        <v>2.4850000000000001E-2</v>
      </c>
      <c r="N6" s="33">
        <f>'Waste 4'!N31</f>
        <v>0</v>
      </c>
      <c r="O6" s="33">
        <f>'Waste 4'!O31</f>
        <v>0</v>
      </c>
      <c r="P6" s="33">
        <f>'Waste 4'!P31</f>
        <v>52.08</v>
      </c>
      <c r="Q6" s="33">
        <f>'Waste 4'!Q31</f>
        <v>23.800000000000004</v>
      </c>
      <c r="R6" s="33">
        <f>'Waste 4'!R31</f>
        <v>1.75E-3</v>
      </c>
      <c r="S6" s="33">
        <f>'Waste 4'!S31</f>
        <v>1.7500000000000002E-2</v>
      </c>
      <c r="T6" s="33">
        <f>'Waste 4'!T31</f>
        <v>2.8000000000000004E-3</v>
      </c>
      <c r="U6" s="33">
        <f>'Waste 4'!U31</f>
        <v>0.35000000000000003</v>
      </c>
    </row>
    <row r="7" spans="1:21" x14ac:dyDescent="0.25">
      <c r="A7" s="36">
        <v>5</v>
      </c>
      <c r="B7" s="33">
        <f>'Waste 5'!B31</f>
        <v>35</v>
      </c>
      <c r="C7" s="33">
        <f>'Waste 5'!C31</f>
        <v>136.5</v>
      </c>
      <c r="D7" s="33">
        <f>'Waste 5'!D31</f>
        <v>63.987629999999996</v>
      </c>
      <c r="E7" s="33">
        <f>'Waste 5'!E31</f>
        <v>155.20400000000004</v>
      </c>
      <c r="F7" s="33">
        <f>'Waste 5'!F31</f>
        <v>31.568320000000003</v>
      </c>
      <c r="G7" s="33">
        <f>'Waste 5'!G31</f>
        <v>0.11795</v>
      </c>
      <c r="H7" s="33">
        <f>'Waste 5'!H31</f>
        <v>1.2774999999999999</v>
      </c>
      <c r="I7" s="33">
        <f>'Waste 5'!I31</f>
        <v>1.7500000000000002E-2</v>
      </c>
      <c r="J7" s="33">
        <f>'Waste 5'!J31</f>
        <v>7.000000000000001E-4</v>
      </c>
      <c r="K7" s="33">
        <f>'Waste 5'!K31</f>
        <v>1.75E-3</v>
      </c>
      <c r="L7" s="33">
        <f>'Waste 5'!L31</f>
        <v>1.0149999999999999E-2</v>
      </c>
      <c r="M7" s="33">
        <f>'Waste 5'!M31</f>
        <v>1.0149999999999999E-2</v>
      </c>
      <c r="N7" s="33">
        <f>'Waste 5'!N31</f>
        <v>0</v>
      </c>
      <c r="O7" s="33">
        <f>'Waste 5'!O31</f>
        <v>0</v>
      </c>
      <c r="P7" s="33">
        <f>'Waste 5'!P31</f>
        <v>25.9</v>
      </c>
      <c r="Q7" s="33">
        <f>'Waste 5'!Q31</f>
        <v>38.9375</v>
      </c>
      <c r="R7" s="33">
        <f>'Waste 5'!R31</f>
        <v>2.0999999999999999E-3</v>
      </c>
      <c r="S7" s="33">
        <f>'Waste 5'!S31</f>
        <v>1.7500000000000002E-2</v>
      </c>
      <c r="T7" s="33">
        <f>'Waste 5'!T31</f>
        <v>9.4500000000000001E-3</v>
      </c>
      <c r="U7" s="33">
        <f>'Waste 5'!U31</f>
        <v>0.35000000000000003</v>
      </c>
    </row>
    <row r="8" spans="1:21" x14ac:dyDescent="0.25">
      <c r="A8" s="36">
        <v>6</v>
      </c>
      <c r="B8" s="33">
        <f>'Waste 6'!B31</f>
        <v>0</v>
      </c>
      <c r="C8" s="33">
        <f>'Waste 6'!C31</f>
        <v>0</v>
      </c>
      <c r="D8" s="33">
        <f>'Waste 6'!D31</f>
        <v>0</v>
      </c>
      <c r="E8" s="33">
        <f>'Waste 6'!E31</f>
        <v>0</v>
      </c>
      <c r="F8" s="33">
        <f>'Waste 6'!F31</f>
        <v>0</v>
      </c>
      <c r="G8" s="33">
        <f>'Waste 6'!G31</f>
        <v>0</v>
      </c>
      <c r="H8" s="33">
        <f>'Waste 6'!H31</f>
        <v>0</v>
      </c>
      <c r="I8" s="33">
        <f>'Waste 6'!I31</f>
        <v>0</v>
      </c>
      <c r="J8" s="33">
        <f>'Waste 6'!J31</f>
        <v>0</v>
      </c>
      <c r="K8" s="33">
        <f>'Waste 6'!K31</f>
        <v>0</v>
      </c>
      <c r="L8" s="33">
        <f>'Waste 6'!L31</f>
        <v>0</v>
      </c>
      <c r="M8" s="33">
        <f>'Waste 6'!M31</f>
        <v>0</v>
      </c>
      <c r="N8" s="33">
        <f>'Waste 6'!N31</f>
        <v>0</v>
      </c>
      <c r="O8" s="33">
        <f>'Waste 6'!O31</f>
        <v>0</v>
      </c>
      <c r="P8" s="33">
        <f>'Waste 6'!P31</f>
        <v>0</v>
      </c>
      <c r="Q8" s="33">
        <f>'Waste 6'!Q31</f>
        <v>0</v>
      </c>
      <c r="R8" s="33">
        <f>'Waste 6'!R31</f>
        <v>0</v>
      </c>
      <c r="S8" s="33">
        <f>'Waste 6'!S31</f>
        <v>0</v>
      </c>
      <c r="T8" s="33">
        <f>'Waste 6'!T31</f>
        <v>0</v>
      </c>
      <c r="U8" s="33">
        <f>'Waste 6'!U31</f>
        <v>0</v>
      </c>
    </row>
    <row r="9" spans="1:21" x14ac:dyDescent="0.25">
      <c r="A9" s="36">
        <v>7</v>
      </c>
      <c r="B9" s="33">
        <f>'Waste 7'!B31</f>
        <v>0</v>
      </c>
      <c r="C9" s="33">
        <f>'Waste 7'!C31</f>
        <v>0</v>
      </c>
      <c r="D9" s="33">
        <f>'Waste 7'!D31</f>
        <v>0</v>
      </c>
      <c r="E9" s="33">
        <f>'Waste 7'!E31</f>
        <v>0</v>
      </c>
      <c r="F9" s="33">
        <f>'Waste 7'!F31</f>
        <v>0</v>
      </c>
      <c r="G9" s="33">
        <f>'Waste 7'!G31</f>
        <v>0</v>
      </c>
      <c r="H9" s="33">
        <f>'Waste 7'!H31</f>
        <v>0</v>
      </c>
      <c r="I9" s="33">
        <f>'Waste 7'!I31</f>
        <v>0</v>
      </c>
      <c r="J9" s="33">
        <f>'Waste 7'!J31</f>
        <v>0</v>
      </c>
      <c r="K9" s="33">
        <f>'Waste 7'!K31</f>
        <v>0</v>
      </c>
      <c r="L9" s="33">
        <f>'Waste 7'!L31</f>
        <v>0</v>
      </c>
      <c r="M9" s="33">
        <f>'Waste 7'!M31</f>
        <v>0</v>
      </c>
      <c r="N9" s="33">
        <f>'Waste 7'!N31</f>
        <v>0</v>
      </c>
      <c r="O9" s="33">
        <f>'Waste 7'!O31</f>
        <v>0</v>
      </c>
      <c r="P9" s="33">
        <f>'Waste 7'!P31</f>
        <v>0</v>
      </c>
      <c r="Q9" s="33">
        <f>'Waste 7'!Q31</f>
        <v>0</v>
      </c>
      <c r="R9" s="33">
        <f>'Waste 7'!R31</f>
        <v>0</v>
      </c>
      <c r="S9" s="33">
        <f>'Waste 7'!S31</f>
        <v>0</v>
      </c>
      <c r="T9" s="33">
        <f>'Waste 7'!T31</f>
        <v>0</v>
      </c>
      <c r="U9" s="33">
        <f>'Waste 7'!U31</f>
        <v>0</v>
      </c>
    </row>
    <row r="10" spans="1:21" x14ac:dyDescent="0.25">
      <c r="A10" s="36">
        <v>8</v>
      </c>
      <c r="B10" s="33">
        <f>'Waste 8'!B31</f>
        <v>0</v>
      </c>
      <c r="C10" s="33">
        <f>'Waste 8'!C31</f>
        <v>0</v>
      </c>
      <c r="D10" s="33">
        <f>'Waste 8'!D31</f>
        <v>0</v>
      </c>
      <c r="E10" s="33">
        <f>'Waste 8'!E31</f>
        <v>0</v>
      </c>
      <c r="F10" s="33">
        <f>'Waste 8'!F31</f>
        <v>0</v>
      </c>
      <c r="G10" s="33">
        <f>'Waste 8'!G31</f>
        <v>0</v>
      </c>
      <c r="H10" s="33">
        <f>'Waste 8'!H31</f>
        <v>0</v>
      </c>
      <c r="I10" s="33">
        <f>'Waste 8'!I31</f>
        <v>0</v>
      </c>
      <c r="J10" s="33">
        <f>'Waste 8'!J31</f>
        <v>0</v>
      </c>
      <c r="K10" s="33">
        <f>'Waste 8'!K31</f>
        <v>0</v>
      </c>
      <c r="L10" s="33">
        <f>'Waste 8'!L31</f>
        <v>0</v>
      </c>
      <c r="M10" s="33">
        <f>'Waste 8'!M31</f>
        <v>0</v>
      </c>
      <c r="N10" s="33">
        <f>'Waste 8'!N31</f>
        <v>0</v>
      </c>
      <c r="O10" s="33">
        <f>'Waste 8'!O31</f>
        <v>0</v>
      </c>
      <c r="P10" s="33">
        <f>'Waste 8'!P31</f>
        <v>0</v>
      </c>
      <c r="Q10" s="33">
        <f>'Waste 8'!Q31</f>
        <v>0</v>
      </c>
      <c r="R10" s="33">
        <f>'Waste 8'!R31</f>
        <v>0</v>
      </c>
      <c r="S10" s="33">
        <f>'Waste 8'!S31</f>
        <v>0</v>
      </c>
      <c r="T10" s="33">
        <f>'Waste 8'!T31</f>
        <v>0</v>
      </c>
      <c r="U10" s="33">
        <f>'Waste 8'!U31</f>
        <v>0</v>
      </c>
    </row>
    <row r="11" spans="1:21" x14ac:dyDescent="0.25">
      <c r="A11" s="36">
        <v>9</v>
      </c>
      <c r="B11" s="33">
        <f>'Waste 9'!B31</f>
        <v>0</v>
      </c>
      <c r="C11" s="33">
        <f>'Waste 9'!C31</f>
        <v>0</v>
      </c>
      <c r="D11" s="33">
        <f>'Waste 9'!D31</f>
        <v>0</v>
      </c>
      <c r="E11" s="33">
        <f>'Waste 9'!E31</f>
        <v>0</v>
      </c>
      <c r="F11" s="33">
        <f>'Waste 9'!F31</f>
        <v>0</v>
      </c>
      <c r="G11" s="33">
        <f>'Waste 9'!G31</f>
        <v>0</v>
      </c>
      <c r="H11" s="33">
        <f>'Waste 9'!H31</f>
        <v>0</v>
      </c>
      <c r="I11" s="33">
        <f>'Waste 9'!I31</f>
        <v>0</v>
      </c>
      <c r="J11" s="33">
        <f>'Waste 9'!J31</f>
        <v>0</v>
      </c>
      <c r="K11" s="33">
        <f>'Waste 9'!K31</f>
        <v>0</v>
      </c>
      <c r="L11" s="33">
        <f>'Waste 9'!L31</f>
        <v>0</v>
      </c>
      <c r="M11" s="33">
        <f>'Waste 9'!M31</f>
        <v>0</v>
      </c>
      <c r="N11" s="33">
        <f>'Waste 9'!N31</f>
        <v>0</v>
      </c>
      <c r="O11" s="33">
        <f>'Waste 9'!O31</f>
        <v>0</v>
      </c>
      <c r="P11" s="33">
        <f>'Waste 9'!P31</f>
        <v>0</v>
      </c>
      <c r="Q11" s="33">
        <f>'Waste 9'!Q31</f>
        <v>0</v>
      </c>
      <c r="R11" s="33">
        <f>'Waste 9'!R31</f>
        <v>0</v>
      </c>
      <c r="S11" s="33">
        <f>'Waste 9'!S31</f>
        <v>0</v>
      </c>
      <c r="T11" s="33">
        <f>'Waste 9'!T31</f>
        <v>0</v>
      </c>
      <c r="U11" s="33">
        <f>'Waste 9'!U31</f>
        <v>0</v>
      </c>
    </row>
    <row r="12" spans="1:21" x14ac:dyDescent="0.25">
      <c r="A12" s="36">
        <v>10</v>
      </c>
      <c r="B12" s="33">
        <f>'Waste 10'!B31</f>
        <v>0</v>
      </c>
      <c r="C12" s="33">
        <f>'Waste 10'!C31</f>
        <v>0</v>
      </c>
      <c r="D12" s="33">
        <f>'Waste 10'!D31</f>
        <v>0</v>
      </c>
      <c r="E12" s="33">
        <f>'Waste 10'!E31</f>
        <v>0</v>
      </c>
      <c r="F12" s="33">
        <f>'Waste 10'!F31</f>
        <v>0</v>
      </c>
      <c r="G12" s="33">
        <f>'Waste 10'!G31</f>
        <v>0</v>
      </c>
      <c r="H12" s="33">
        <f>'Waste 10'!H31</f>
        <v>0</v>
      </c>
      <c r="I12" s="33">
        <f>'Waste 10'!I31</f>
        <v>0</v>
      </c>
      <c r="J12" s="33">
        <f>'Waste 10'!J31</f>
        <v>0</v>
      </c>
      <c r="K12" s="33">
        <f>'Waste 10'!K31</f>
        <v>0</v>
      </c>
      <c r="L12" s="33">
        <f>'Waste 10'!L31</f>
        <v>0</v>
      </c>
      <c r="M12" s="33">
        <f>'Waste 10'!M31</f>
        <v>0</v>
      </c>
      <c r="N12" s="33">
        <f>'Waste 10'!N31</f>
        <v>0</v>
      </c>
      <c r="O12" s="33">
        <f>'Waste 10'!O31</f>
        <v>0</v>
      </c>
      <c r="P12" s="33">
        <f>'Waste 10'!P31</f>
        <v>0</v>
      </c>
      <c r="Q12" s="33">
        <f>'Waste 10'!Q31</f>
        <v>0</v>
      </c>
      <c r="R12" s="33">
        <f>'Waste 10'!R31</f>
        <v>0</v>
      </c>
      <c r="S12" s="33">
        <f>'Waste 10'!S31</f>
        <v>0</v>
      </c>
      <c r="T12" s="33">
        <f>'Waste 10'!T31</f>
        <v>0</v>
      </c>
      <c r="U12" s="33">
        <f>'Waste 10'!U31</f>
        <v>0</v>
      </c>
    </row>
    <row r="13" spans="1:21" s="82" customFormat="1" ht="15.5" x14ac:dyDescent="0.35">
      <c r="A13" s="80" t="s">
        <v>85</v>
      </c>
      <c r="B13" s="81">
        <f>SUM(B3:B12)</f>
        <v>126</v>
      </c>
      <c r="C13" s="81">
        <f t="shared" ref="C13:U13" si="0">SUM(C3:C12)</f>
        <v>483.8288</v>
      </c>
      <c r="D13" s="81">
        <f t="shared" si="0"/>
        <v>257.23899672799996</v>
      </c>
      <c r="E13" s="81">
        <f t="shared" si="0"/>
        <v>227.01564242000006</v>
      </c>
      <c r="F13" s="81">
        <f t="shared" si="0"/>
        <v>47.213161576000005</v>
      </c>
      <c r="G13" s="81">
        <f t="shared" si="0"/>
        <v>0.30968000000000001</v>
      </c>
      <c r="H13" s="81">
        <f t="shared" si="0"/>
        <v>2.3219027999999997</v>
      </c>
      <c r="I13" s="81">
        <f t="shared" si="0"/>
        <v>4.4917040000000005E-2</v>
      </c>
      <c r="J13" s="81">
        <f t="shared" si="0"/>
        <v>2.0412E-3</v>
      </c>
      <c r="K13" s="81">
        <f t="shared" si="0"/>
        <v>4.4911999999999999E-3</v>
      </c>
      <c r="L13" s="81">
        <f t="shared" si="0"/>
        <v>5.2627400000000005E-2</v>
      </c>
      <c r="M13" s="81">
        <f t="shared" si="0"/>
        <v>7.3374560000000005E-2</v>
      </c>
      <c r="N13" s="81">
        <f t="shared" si="0"/>
        <v>0</v>
      </c>
      <c r="O13" s="81">
        <f t="shared" si="0"/>
        <v>0</v>
      </c>
      <c r="P13" s="81">
        <f t="shared" si="0"/>
        <v>198.82452800000002</v>
      </c>
      <c r="Q13" s="81">
        <f t="shared" si="0"/>
        <v>109.58976000000001</v>
      </c>
      <c r="R13" s="81">
        <f t="shared" si="0"/>
        <v>5.7873200000000003E-3</v>
      </c>
      <c r="S13" s="81">
        <f t="shared" si="0"/>
        <v>4.0046160000000004E-2</v>
      </c>
      <c r="T13" s="81">
        <f t="shared" si="0"/>
        <v>2.5541880000000003E-2</v>
      </c>
      <c r="U13" s="81">
        <f t="shared" si="0"/>
        <v>0.79912000000000005</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79"/>
    <col min="3" max="3" width="11" style="79" customWidth="1"/>
    <col min="4" max="4" width="9.1796875" style="79"/>
    <col min="5" max="5" width="9.7265625" style="79" customWidth="1"/>
    <col min="6" max="14" width="9.1796875" style="79"/>
    <col min="15" max="15" width="9.7265625" style="79" bestFit="1" customWidth="1"/>
    <col min="16" max="20" width="9.1796875" style="79"/>
    <col min="21" max="21" width="10" style="79" bestFit="1" customWidth="1"/>
    <col min="22" max="16384" width="9.1796875" style="79"/>
  </cols>
  <sheetData>
    <row r="1" spans="1:22" s="83" customFormat="1" ht="37.5" x14ac:dyDescent="0.35">
      <c r="A1" s="145" t="s">
        <v>84</v>
      </c>
      <c r="B1" s="34" t="s">
        <v>152</v>
      </c>
      <c r="C1" s="35" t="str">
        <f>'Field data and Waste 1'!B29</f>
        <v>Application Rate</v>
      </c>
      <c r="D1" s="35" t="str">
        <f>'Field data and Waste 1'!C29</f>
        <v>Nitrogen Addition</v>
      </c>
      <c r="E1" s="35" t="str">
        <f>'Field data and Waste 1'!D29</f>
        <v>Phosphate Addition</v>
      </c>
      <c r="F1" s="35" t="str">
        <f>'Field data and Waste 1'!E29</f>
        <v>Potash  Addition</v>
      </c>
      <c r="G1" s="35" t="str">
        <f>'Field data and Waste 1'!F29</f>
        <v>Mg Oxide Addition</v>
      </c>
      <c r="H1" s="35" t="str">
        <f>'Field data and Waste 1'!G29</f>
        <v>Copper Addition</v>
      </c>
      <c r="I1" s="35" t="str">
        <f>'Field data and Waste 1'!H29</f>
        <v>Zinc Addition</v>
      </c>
      <c r="J1" s="35" t="str">
        <f>'Field data and Waste 1'!I29</f>
        <v>Lead Addition</v>
      </c>
      <c r="K1" s="35" t="str">
        <f>'Field data and Waste 1'!J29</f>
        <v>Cadmium Addition</v>
      </c>
      <c r="L1" s="35" t="str">
        <f>'Field data and Waste 1'!K29</f>
        <v>Mercury Addition</v>
      </c>
      <c r="M1" s="35" t="str">
        <f>'Field data and Waste 1'!L29</f>
        <v>Nickel Addition</v>
      </c>
      <c r="N1" s="35" t="str">
        <f>'Field data and Waste 1'!M29</f>
        <v>Chromium Addition</v>
      </c>
      <c r="O1" s="35" t="str">
        <f>'Field data and Waste 1'!N29</f>
        <v>Aluminium Addition</v>
      </c>
      <c r="P1" s="35" t="str">
        <f>'Field data and Waste 1'!O29</f>
        <v>Iron Addition</v>
      </c>
      <c r="Q1" s="35" t="str">
        <f>'Field data and Waste 1'!P29</f>
        <v xml:space="preserve">Sodium Addition                 </v>
      </c>
      <c r="R1" s="35" t="str">
        <f>'Field data and Waste 1'!Q29</f>
        <v>SO3  Addition                             kg/ha</v>
      </c>
      <c r="S1" s="35" t="str">
        <f>'Field data and Waste 1'!R29</f>
        <v xml:space="preserve">Selenium Addition </v>
      </c>
      <c r="T1" s="35" t="str">
        <f>'Field data and Waste 1'!S29</f>
        <v xml:space="preserve">Arsenic  Addition  </v>
      </c>
      <c r="U1" s="35" t="str">
        <f>'Field data and Waste 1'!T29</f>
        <v xml:space="preserve">Molybdenum Addition  </v>
      </c>
      <c r="V1" s="35" t="str">
        <f>'Field data and Waste 1'!U29</f>
        <v xml:space="preserve">Fluoride Addition </v>
      </c>
    </row>
    <row r="2" spans="1:22" s="83" customFormat="1" ht="25" x14ac:dyDescent="0.35">
      <c r="A2" s="145"/>
      <c r="B2" s="32" t="s">
        <v>46</v>
      </c>
      <c r="C2" s="35" t="str">
        <f>'Field data and Waste 1'!B30</f>
        <v>tonnes/ha</v>
      </c>
      <c r="D2" s="35" t="str">
        <f>'Field data and Waste 1'!C30</f>
        <v>kg/ha</v>
      </c>
      <c r="E2" s="35" t="str">
        <f>'Field data and Waste 1'!D30</f>
        <v>P2O5 
kg/ha</v>
      </c>
      <c r="F2" s="35" t="str">
        <f>'Field data and Waste 1'!E30</f>
        <v>K2O 
kg/ha</v>
      </c>
      <c r="G2" s="35" t="str">
        <f>'Field data and Waste 1'!F30</f>
        <v>MgO 
kg/ha</v>
      </c>
      <c r="H2" s="35" t="str">
        <f>'Field data and Waste 1'!G30</f>
        <v>kg/ha</v>
      </c>
      <c r="I2" s="35" t="str">
        <f>'Field data and Waste 1'!H30</f>
        <v>kg/ha</v>
      </c>
      <c r="J2" s="35" t="str">
        <f>'Field data and Waste 1'!I30</f>
        <v>kg/ha</v>
      </c>
      <c r="K2" s="35" t="str">
        <f>'Field data and Waste 1'!J30</f>
        <v>kg/ha</v>
      </c>
      <c r="L2" s="35" t="str">
        <f>'Field data and Waste 1'!K30</f>
        <v>kg/ha</v>
      </c>
      <c r="M2" s="35" t="str">
        <f>'Field data and Waste 1'!L30</f>
        <v>kg/ha</v>
      </c>
      <c r="N2" s="35" t="str">
        <f>'Field data and Waste 1'!M30</f>
        <v>kg/ha</v>
      </c>
      <c r="O2" s="35" t="str">
        <f>'Field data and Waste 1'!N30</f>
        <v>kg/ha</v>
      </c>
      <c r="P2" s="35" t="str">
        <f>'Field data and Waste 1'!O30</f>
        <v>kg/ha</v>
      </c>
      <c r="Q2" s="35" t="str">
        <f>'Field data and Waste 1'!P30</f>
        <v>kg/ha</v>
      </c>
      <c r="R2" s="35" t="str">
        <f>'Field data and Waste 1'!Q30</f>
        <v>kg/ha</v>
      </c>
      <c r="S2" s="35" t="str">
        <f>'Field data and Waste 1'!R30</f>
        <v>kg/ha</v>
      </c>
      <c r="T2" s="35" t="str">
        <f>'Field data and Waste 1'!S30</f>
        <v>kg/ha</v>
      </c>
      <c r="U2" s="35" t="str">
        <f>'Field data and Waste 1'!T30</f>
        <v>kg/ha</v>
      </c>
      <c r="V2" s="35" t="str">
        <f>'Field data and Waste 1'!U30</f>
        <v>kg/ha</v>
      </c>
    </row>
    <row r="3" spans="1:22" x14ac:dyDescent="0.25">
      <c r="A3" s="36">
        <v>1</v>
      </c>
      <c r="B3" s="91"/>
      <c r="C3" s="33">
        <f>'Field data and Waste 1'!B31</f>
        <v>0</v>
      </c>
      <c r="D3" s="33">
        <f>'Field data and Waste 1'!C31</f>
        <v>0</v>
      </c>
      <c r="E3" s="33">
        <f>'Field data and Waste 1'!D31</f>
        <v>0</v>
      </c>
      <c r="F3" s="33">
        <f>'Field data and Waste 1'!E31</f>
        <v>0</v>
      </c>
      <c r="G3" s="33">
        <f>'Field data and Waste 1'!F31</f>
        <v>0</v>
      </c>
      <c r="H3" s="33">
        <f>'Field data and Waste 1'!G31</f>
        <v>0</v>
      </c>
      <c r="I3" s="33">
        <f>'Field data and Waste 1'!H31</f>
        <v>0</v>
      </c>
      <c r="J3" s="33">
        <f>'Field data and Waste 1'!I31</f>
        <v>0</v>
      </c>
      <c r="K3" s="33">
        <f>'Field data and Waste 1'!J31</f>
        <v>0</v>
      </c>
      <c r="L3" s="33">
        <f>'Field data and Waste 1'!K31</f>
        <v>0</v>
      </c>
      <c r="M3" s="33">
        <f>'Field data and Waste 1'!L31</f>
        <v>0</v>
      </c>
      <c r="N3" s="33">
        <f>'Field data and Waste 1'!M31</f>
        <v>0</v>
      </c>
      <c r="O3" s="33">
        <f>'Field data and Waste 1'!N31</f>
        <v>0</v>
      </c>
      <c r="P3" s="33">
        <f>'Field data and Waste 1'!O31</f>
        <v>0</v>
      </c>
      <c r="Q3" s="33">
        <f>'Field data and Waste 1'!P31</f>
        <v>0</v>
      </c>
      <c r="R3" s="33">
        <f>'Field data and Waste 1'!Q31</f>
        <v>0</v>
      </c>
      <c r="S3" s="33">
        <f>'Field data and Waste 1'!R31</f>
        <v>0</v>
      </c>
      <c r="T3" s="33">
        <f>'Field data and Waste 1'!S31</f>
        <v>0</v>
      </c>
      <c r="U3" s="33">
        <f>'Field data and Waste 1'!T31</f>
        <v>0</v>
      </c>
      <c r="V3" s="33">
        <f>'Field data and Waste 1'!U31</f>
        <v>0</v>
      </c>
    </row>
    <row r="4" spans="1:22" x14ac:dyDescent="0.25">
      <c r="A4" s="36">
        <v>2</v>
      </c>
      <c r="B4" s="91"/>
      <c r="C4" s="33">
        <f>'Waste 2'!B31</f>
        <v>28</v>
      </c>
      <c r="D4" s="33">
        <f>'Waste 2'!C31</f>
        <v>154.55439999999999</v>
      </c>
      <c r="E4" s="33">
        <f>'Waste 2'!D31</f>
        <v>63.400868244000009</v>
      </c>
      <c r="F4" s="33">
        <f>'Waste 2'!E31</f>
        <v>34.024259500000007</v>
      </c>
      <c r="G4" s="33">
        <f>'Waste 2'!F31</f>
        <v>5.2863008799999998</v>
      </c>
      <c r="H4" s="33">
        <f>'Waste 2'!G31</f>
        <v>8.9166000000000009E-2</v>
      </c>
      <c r="I4" s="33">
        <f>'Waste 2'!H31</f>
        <v>0.35017919999999997</v>
      </c>
      <c r="J4" s="33">
        <f>'Waste 2'!I31</f>
        <v>5.4040000000000002E-4</v>
      </c>
      <c r="K4" s="33">
        <f>'Waste 2'!J31</f>
        <v>5.4040000000000002E-4</v>
      </c>
      <c r="L4" s="33">
        <f>'Waste 2'!K31</f>
        <v>5.4040000000000002E-4</v>
      </c>
      <c r="M4" s="33">
        <f>'Waste 2'!L31</f>
        <v>2.280488E-2</v>
      </c>
      <c r="N4" s="33">
        <f>'Waste 2'!M31</f>
        <v>1.5023119999999999E-2</v>
      </c>
      <c r="O4" s="33">
        <f>'Waste 2'!N31</f>
        <v>0</v>
      </c>
      <c r="P4" s="33">
        <f>'Waste 2'!O31</f>
        <v>0</v>
      </c>
      <c r="Q4" s="33">
        <f>'Waste 2'!P31</f>
        <v>64.891232000000002</v>
      </c>
      <c r="R4" s="33">
        <f>'Waste 2'!Q31</f>
        <v>27.681989999999999</v>
      </c>
      <c r="S4" s="33">
        <f>'Waste 2'!R31</f>
        <v>1.0808E-3</v>
      </c>
      <c r="T4" s="33">
        <f>'Waste 2'!S31</f>
        <v>2.702E-3</v>
      </c>
      <c r="U4" s="33">
        <f>'Waste 2'!T31</f>
        <v>6.4847999999999998E-3</v>
      </c>
      <c r="V4" s="33">
        <f>'Waste 2'!U31</f>
        <v>5.4040000000000005E-2</v>
      </c>
    </row>
    <row r="5" spans="1:22" x14ac:dyDescent="0.25">
      <c r="A5" s="36">
        <v>3</v>
      </c>
      <c r="B5" s="91"/>
      <c r="C5" s="33">
        <f>'Waste 3'!B31</f>
        <v>28</v>
      </c>
      <c r="D5" s="33">
        <f>'Waste 3'!C31</f>
        <v>98.274400000000014</v>
      </c>
      <c r="E5" s="33">
        <f>'Waste 3'!D31</f>
        <v>64.579908484000001</v>
      </c>
      <c r="F5" s="33">
        <f>'Waste 3'!E31</f>
        <v>25.683157920000003</v>
      </c>
      <c r="G5" s="33">
        <f>'Waste 3'!F31</f>
        <v>6.6446206959999996</v>
      </c>
      <c r="H5" s="33">
        <f>'Waste 3'!G31</f>
        <v>3.6063999999999999E-2</v>
      </c>
      <c r="I5" s="33">
        <f>'Waste 3'!H31</f>
        <v>0.3232236</v>
      </c>
      <c r="J5" s="33">
        <f>'Waste 3'!I31</f>
        <v>9.3766400000000021E-3</v>
      </c>
      <c r="K5" s="33">
        <f>'Waste 3'!J31</f>
        <v>4.5080000000000006E-4</v>
      </c>
      <c r="L5" s="33">
        <f>'Waste 3'!K31</f>
        <v>4.5080000000000006E-4</v>
      </c>
      <c r="M5" s="33">
        <f>'Waste 3'!L31</f>
        <v>9.8725200000000009E-3</v>
      </c>
      <c r="N5" s="33">
        <f>'Waste 3'!M31</f>
        <v>2.3351440000000001E-2</v>
      </c>
      <c r="O5" s="33">
        <f>'Waste 3'!N31</f>
        <v>0</v>
      </c>
      <c r="P5" s="33">
        <f>'Waste 3'!O31</f>
        <v>0</v>
      </c>
      <c r="Q5" s="33">
        <f>'Waste 3'!P31</f>
        <v>55.953296000000009</v>
      </c>
      <c r="R5" s="33">
        <f>'Waste 3'!Q31</f>
        <v>19.170270000000002</v>
      </c>
      <c r="S5" s="33">
        <f>'Waste 3'!R31</f>
        <v>8.5652000000000015E-4</v>
      </c>
      <c r="T5" s="33">
        <f>'Waste 3'!S31</f>
        <v>2.3441600000000005E-3</v>
      </c>
      <c r="U5" s="33">
        <f>'Waste 3'!T31</f>
        <v>6.8070800000000009E-3</v>
      </c>
      <c r="V5" s="33">
        <f>'Waste 3'!U31</f>
        <v>4.5080000000000002E-2</v>
      </c>
    </row>
    <row r="6" spans="1:22" x14ac:dyDescent="0.25">
      <c r="A6" s="36">
        <v>4</v>
      </c>
      <c r="B6" s="91"/>
      <c r="C6" s="33">
        <f>'Waste 4'!B31</f>
        <v>35</v>
      </c>
      <c r="D6" s="33">
        <f>'Waste 4'!C31</f>
        <v>94.5</v>
      </c>
      <c r="E6" s="33">
        <f>'Waste 4'!D31</f>
        <v>65.270589999999999</v>
      </c>
      <c r="F6" s="33">
        <f>'Waste 4'!E31</f>
        <v>12.104225000000003</v>
      </c>
      <c r="G6" s="33">
        <f>'Waste 4'!F31</f>
        <v>3.7139200000000003</v>
      </c>
      <c r="H6" s="33">
        <f>'Waste 4'!G31</f>
        <v>6.6500000000000004E-2</v>
      </c>
      <c r="I6" s="33">
        <f>'Waste 4'!H31</f>
        <v>0.371</v>
      </c>
      <c r="J6" s="33">
        <f>'Waste 4'!I31</f>
        <v>1.7500000000000002E-2</v>
      </c>
      <c r="K6" s="33">
        <f>'Waste 4'!J31</f>
        <v>3.5000000000000005E-4</v>
      </c>
      <c r="L6" s="33">
        <f>'Waste 4'!K31</f>
        <v>1.75E-3</v>
      </c>
      <c r="M6" s="33">
        <f>'Waste 4'!L31</f>
        <v>9.8000000000000014E-3</v>
      </c>
      <c r="N6" s="33">
        <f>'Waste 4'!M31</f>
        <v>2.4850000000000001E-2</v>
      </c>
      <c r="O6" s="33">
        <f>'Waste 4'!N31</f>
        <v>0</v>
      </c>
      <c r="P6" s="33">
        <f>'Waste 4'!O31</f>
        <v>0</v>
      </c>
      <c r="Q6" s="33">
        <f>'Waste 4'!P31</f>
        <v>52.08</v>
      </c>
      <c r="R6" s="33">
        <f>'Waste 4'!Q31</f>
        <v>23.800000000000004</v>
      </c>
      <c r="S6" s="33">
        <f>'Waste 4'!R31</f>
        <v>1.75E-3</v>
      </c>
      <c r="T6" s="33">
        <f>'Waste 4'!S31</f>
        <v>1.7500000000000002E-2</v>
      </c>
      <c r="U6" s="33">
        <f>'Waste 4'!T31</f>
        <v>2.8000000000000004E-3</v>
      </c>
      <c r="V6" s="33">
        <f>'Waste 4'!U31</f>
        <v>0.35000000000000003</v>
      </c>
    </row>
    <row r="7" spans="1:22" x14ac:dyDescent="0.25">
      <c r="A7" s="36">
        <v>5</v>
      </c>
      <c r="B7" s="91"/>
      <c r="C7" s="33">
        <f>'Waste 5'!B31</f>
        <v>35</v>
      </c>
      <c r="D7" s="33">
        <f>'Waste 5'!C31</f>
        <v>136.5</v>
      </c>
      <c r="E7" s="33">
        <f>'Waste 5'!D31</f>
        <v>63.987629999999996</v>
      </c>
      <c r="F7" s="33">
        <f>'Waste 5'!E31</f>
        <v>155.20400000000004</v>
      </c>
      <c r="G7" s="33">
        <f>'Waste 5'!F31</f>
        <v>31.568320000000003</v>
      </c>
      <c r="H7" s="33">
        <f>'Waste 5'!G31</f>
        <v>0.11795</v>
      </c>
      <c r="I7" s="33">
        <f>'Waste 5'!H31</f>
        <v>1.2774999999999999</v>
      </c>
      <c r="J7" s="33">
        <f>'Waste 5'!I31</f>
        <v>1.7500000000000002E-2</v>
      </c>
      <c r="K7" s="33">
        <f>'Waste 5'!J31</f>
        <v>7.000000000000001E-4</v>
      </c>
      <c r="L7" s="33">
        <f>'Waste 5'!K31</f>
        <v>1.75E-3</v>
      </c>
      <c r="M7" s="33">
        <f>'Waste 5'!L31</f>
        <v>1.0149999999999999E-2</v>
      </c>
      <c r="N7" s="33">
        <f>'Waste 5'!M31</f>
        <v>1.0149999999999999E-2</v>
      </c>
      <c r="O7" s="33">
        <f>'Waste 5'!N31</f>
        <v>0</v>
      </c>
      <c r="P7" s="33">
        <f>'Waste 5'!O31</f>
        <v>0</v>
      </c>
      <c r="Q7" s="33">
        <f>'Waste 5'!P31</f>
        <v>25.9</v>
      </c>
      <c r="R7" s="33">
        <f>'Waste 5'!Q31</f>
        <v>38.9375</v>
      </c>
      <c r="S7" s="33">
        <f>'Waste 5'!R31</f>
        <v>2.0999999999999999E-3</v>
      </c>
      <c r="T7" s="33">
        <f>'Waste 5'!S31</f>
        <v>1.7500000000000002E-2</v>
      </c>
      <c r="U7" s="33">
        <f>'Waste 5'!T31</f>
        <v>9.4500000000000001E-3</v>
      </c>
      <c r="V7" s="33">
        <f>'Waste 5'!U31</f>
        <v>0.35000000000000003</v>
      </c>
    </row>
    <row r="8" spans="1:22" x14ac:dyDescent="0.25">
      <c r="A8" s="36">
        <v>6</v>
      </c>
      <c r="B8" s="91"/>
      <c r="C8" s="33">
        <f>'Waste 6'!B31</f>
        <v>0</v>
      </c>
      <c r="D8" s="33">
        <f>'Waste 6'!C31</f>
        <v>0</v>
      </c>
      <c r="E8" s="33">
        <f>'Waste 6'!D31</f>
        <v>0</v>
      </c>
      <c r="F8" s="33">
        <f>'Waste 6'!E31</f>
        <v>0</v>
      </c>
      <c r="G8" s="33">
        <f>'Waste 6'!F31</f>
        <v>0</v>
      </c>
      <c r="H8" s="33">
        <f>'Waste 6'!G31</f>
        <v>0</v>
      </c>
      <c r="I8" s="33">
        <f>'Waste 6'!H31</f>
        <v>0</v>
      </c>
      <c r="J8" s="33">
        <f>'Waste 6'!I31</f>
        <v>0</v>
      </c>
      <c r="K8" s="33">
        <f>'Waste 6'!J31</f>
        <v>0</v>
      </c>
      <c r="L8" s="33">
        <f>'Waste 6'!K31</f>
        <v>0</v>
      </c>
      <c r="M8" s="33">
        <f>'Waste 6'!L31</f>
        <v>0</v>
      </c>
      <c r="N8" s="33">
        <f>'Waste 6'!M31</f>
        <v>0</v>
      </c>
      <c r="O8" s="33">
        <f>'Waste 6'!N31</f>
        <v>0</v>
      </c>
      <c r="P8" s="33">
        <f>'Waste 6'!O31</f>
        <v>0</v>
      </c>
      <c r="Q8" s="33">
        <f>'Waste 6'!P31</f>
        <v>0</v>
      </c>
      <c r="R8" s="33">
        <f>'Waste 6'!Q31</f>
        <v>0</v>
      </c>
      <c r="S8" s="33">
        <f>'Waste 6'!R31</f>
        <v>0</v>
      </c>
      <c r="T8" s="33">
        <f>'Waste 6'!S31</f>
        <v>0</v>
      </c>
      <c r="U8" s="33">
        <f>'Waste 6'!T31</f>
        <v>0</v>
      </c>
      <c r="V8" s="33">
        <f>'Waste 6'!U31</f>
        <v>0</v>
      </c>
    </row>
    <row r="9" spans="1:22" x14ac:dyDescent="0.25">
      <c r="A9" s="36">
        <v>7</v>
      </c>
      <c r="B9" s="91"/>
      <c r="C9" s="33">
        <f>'Waste 7'!B31</f>
        <v>0</v>
      </c>
      <c r="D9" s="33">
        <f>'Waste 7'!C31</f>
        <v>0</v>
      </c>
      <c r="E9" s="33">
        <f>'Waste 7'!D31</f>
        <v>0</v>
      </c>
      <c r="F9" s="33">
        <f>'Waste 7'!E31</f>
        <v>0</v>
      </c>
      <c r="G9" s="33">
        <f>'Waste 7'!F31</f>
        <v>0</v>
      </c>
      <c r="H9" s="33">
        <f>'Waste 7'!G31</f>
        <v>0</v>
      </c>
      <c r="I9" s="33">
        <f>'Waste 7'!H31</f>
        <v>0</v>
      </c>
      <c r="J9" s="33">
        <f>'Waste 7'!I31</f>
        <v>0</v>
      </c>
      <c r="K9" s="33">
        <f>'Waste 7'!J31</f>
        <v>0</v>
      </c>
      <c r="L9" s="33">
        <f>'Waste 7'!K31</f>
        <v>0</v>
      </c>
      <c r="M9" s="33">
        <f>'Waste 7'!L31</f>
        <v>0</v>
      </c>
      <c r="N9" s="33">
        <f>'Waste 7'!M31</f>
        <v>0</v>
      </c>
      <c r="O9" s="33">
        <f>'Waste 7'!N31</f>
        <v>0</v>
      </c>
      <c r="P9" s="33">
        <f>'Waste 7'!O31</f>
        <v>0</v>
      </c>
      <c r="Q9" s="33">
        <f>'Waste 7'!P31</f>
        <v>0</v>
      </c>
      <c r="R9" s="33">
        <f>'Waste 7'!Q31</f>
        <v>0</v>
      </c>
      <c r="S9" s="33">
        <f>'Waste 7'!R31</f>
        <v>0</v>
      </c>
      <c r="T9" s="33">
        <f>'Waste 7'!S31</f>
        <v>0</v>
      </c>
      <c r="U9" s="33">
        <f>'Waste 7'!T31</f>
        <v>0</v>
      </c>
      <c r="V9" s="33">
        <f>'Waste 7'!U31</f>
        <v>0</v>
      </c>
    </row>
    <row r="10" spans="1:22" x14ac:dyDescent="0.25">
      <c r="A10" s="36">
        <v>8</v>
      </c>
      <c r="B10" s="91"/>
      <c r="C10" s="33">
        <f>'Waste 8'!B31</f>
        <v>0</v>
      </c>
      <c r="D10" s="33">
        <f>'Waste 8'!C31</f>
        <v>0</v>
      </c>
      <c r="E10" s="33">
        <f>'Waste 8'!D31</f>
        <v>0</v>
      </c>
      <c r="F10" s="33">
        <f>'Waste 8'!E31</f>
        <v>0</v>
      </c>
      <c r="G10" s="33">
        <f>'Waste 8'!F31</f>
        <v>0</v>
      </c>
      <c r="H10" s="33">
        <f>'Waste 8'!G31</f>
        <v>0</v>
      </c>
      <c r="I10" s="33">
        <f>'Waste 8'!H31</f>
        <v>0</v>
      </c>
      <c r="J10" s="33">
        <f>'Waste 8'!I31</f>
        <v>0</v>
      </c>
      <c r="K10" s="33">
        <f>'Waste 8'!J31</f>
        <v>0</v>
      </c>
      <c r="L10" s="33">
        <f>'Waste 8'!K31</f>
        <v>0</v>
      </c>
      <c r="M10" s="33">
        <f>'Waste 8'!L31</f>
        <v>0</v>
      </c>
      <c r="N10" s="33">
        <f>'Waste 8'!M31</f>
        <v>0</v>
      </c>
      <c r="O10" s="33">
        <f>'Waste 8'!N31</f>
        <v>0</v>
      </c>
      <c r="P10" s="33">
        <f>'Waste 8'!O31</f>
        <v>0</v>
      </c>
      <c r="Q10" s="33">
        <f>'Waste 8'!P31</f>
        <v>0</v>
      </c>
      <c r="R10" s="33">
        <f>'Waste 8'!Q31</f>
        <v>0</v>
      </c>
      <c r="S10" s="33">
        <f>'Waste 8'!R31</f>
        <v>0</v>
      </c>
      <c r="T10" s="33">
        <f>'Waste 8'!S31</f>
        <v>0</v>
      </c>
      <c r="U10" s="33">
        <f>'Waste 8'!T31</f>
        <v>0</v>
      </c>
      <c r="V10" s="33">
        <f>'Waste 8'!U31</f>
        <v>0</v>
      </c>
    </row>
    <row r="11" spans="1:22" x14ac:dyDescent="0.25">
      <c r="A11" s="36">
        <v>9</v>
      </c>
      <c r="B11" s="91"/>
      <c r="C11" s="33">
        <f>'Waste 9'!B31</f>
        <v>0</v>
      </c>
      <c r="D11" s="33">
        <f>'Waste 9'!C31</f>
        <v>0</v>
      </c>
      <c r="E11" s="33">
        <f>'Waste 9'!D31</f>
        <v>0</v>
      </c>
      <c r="F11" s="33">
        <f>'Waste 9'!E31</f>
        <v>0</v>
      </c>
      <c r="G11" s="33">
        <f>'Waste 9'!F31</f>
        <v>0</v>
      </c>
      <c r="H11" s="33">
        <f>'Waste 9'!G31</f>
        <v>0</v>
      </c>
      <c r="I11" s="33">
        <f>'Waste 9'!H31</f>
        <v>0</v>
      </c>
      <c r="J11" s="33">
        <f>'Waste 9'!I31</f>
        <v>0</v>
      </c>
      <c r="K11" s="33">
        <f>'Waste 9'!J31</f>
        <v>0</v>
      </c>
      <c r="L11" s="33">
        <f>'Waste 9'!K31</f>
        <v>0</v>
      </c>
      <c r="M11" s="33">
        <f>'Waste 9'!L31</f>
        <v>0</v>
      </c>
      <c r="N11" s="33">
        <f>'Waste 9'!M31</f>
        <v>0</v>
      </c>
      <c r="O11" s="33">
        <f>'Waste 9'!N31</f>
        <v>0</v>
      </c>
      <c r="P11" s="33">
        <f>'Waste 9'!O31</f>
        <v>0</v>
      </c>
      <c r="Q11" s="33">
        <f>'Waste 9'!P31</f>
        <v>0</v>
      </c>
      <c r="R11" s="33">
        <f>'Waste 9'!Q31</f>
        <v>0</v>
      </c>
      <c r="S11" s="33">
        <f>'Waste 9'!R31</f>
        <v>0</v>
      </c>
      <c r="T11" s="33">
        <f>'Waste 9'!S31</f>
        <v>0</v>
      </c>
      <c r="U11" s="33">
        <f>'Waste 9'!T31</f>
        <v>0</v>
      </c>
      <c r="V11" s="33">
        <f>'Waste 9'!U31</f>
        <v>0</v>
      </c>
    </row>
    <row r="12" spans="1:22" x14ac:dyDescent="0.25">
      <c r="A12" s="36">
        <v>10</v>
      </c>
      <c r="B12" s="91"/>
      <c r="C12" s="33">
        <f>'Waste 10'!B31</f>
        <v>0</v>
      </c>
      <c r="D12" s="33">
        <f>'Waste 10'!C31</f>
        <v>0</v>
      </c>
      <c r="E12" s="33">
        <f>'Waste 10'!D31</f>
        <v>0</v>
      </c>
      <c r="F12" s="33">
        <f>'Waste 10'!E31</f>
        <v>0</v>
      </c>
      <c r="G12" s="33">
        <f>'Waste 10'!F31</f>
        <v>0</v>
      </c>
      <c r="H12" s="33">
        <f>'Waste 10'!G31</f>
        <v>0</v>
      </c>
      <c r="I12" s="33">
        <f>'Waste 10'!H31</f>
        <v>0</v>
      </c>
      <c r="J12" s="33">
        <f>'Waste 10'!I31</f>
        <v>0</v>
      </c>
      <c r="K12" s="33">
        <f>'Waste 10'!J31</f>
        <v>0</v>
      </c>
      <c r="L12" s="33">
        <f>'Waste 10'!K31</f>
        <v>0</v>
      </c>
      <c r="M12" s="33">
        <f>'Waste 10'!L31</f>
        <v>0</v>
      </c>
      <c r="N12" s="33">
        <f>'Waste 10'!M31</f>
        <v>0</v>
      </c>
      <c r="O12" s="33">
        <f>'Waste 10'!N31</f>
        <v>0</v>
      </c>
      <c r="P12" s="33">
        <f>'Waste 10'!O31</f>
        <v>0</v>
      </c>
      <c r="Q12" s="33">
        <f>'Waste 10'!P31</f>
        <v>0</v>
      </c>
      <c r="R12" s="33">
        <f>'Waste 10'!Q31</f>
        <v>0</v>
      </c>
      <c r="S12" s="33">
        <f>'Waste 10'!R31</f>
        <v>0</v>
      </c>
      <c r="T12" s="33">
        <f>'Waste 10'!S31</f>
        <v>0</v>
      </c>
      <c r="U12" s="33">
        <f>'Waste 10'!T31</f>
        <v>0</v>
      </c>
      <c r="V12" s="33">
        <f>'Waste 10'!U31</f>
        <v>0</v>
      </c>
    </row>
    <row r="13" spans="1:22" x14ac:dyDescent="0.25">
      <c r="B13" s="37"/>
      <c r="C13" s="22"/>
      <c r="D13" s="22"/>
      <c r="E13" s="22"/>
      <c r="F13" s="22"/>
      <c r="G13" s="22"/>
      <c r="H13" s="22"/>
      <c r="I13" s="22"/>
      <c r="J13" s="22"/>
      <c r="K13" s="22"/>
      <c r="L13" s="22"/>
      <c r="M13" s="22"/>
      <c r="N13" s="22"/>
      <c r="O13" s="22"/>
      <c r="P13" s="22"/>
      <c r="Q13" s="22"/>
      <c r="R13" s="22"/>
      <c r="S13" s="22"/>
      <c r="T13" s="22"/>
      <c r="U13" s="22"/>
      <c r="V13" s="22"/>
    </row>
    <row r="14" spans="1:22" x14ac:dyDescent="0.25">
      <c r="A14" s="84" t="s">
        <v>86</v>
      </c>
      <c r="C14" s="84"/>
      <c r="D14" s="84"/>
      <c r="E14" s="84"/>
      <c r="F14" s="84"/>
      <c r="G14" s="84"/>
      <c r="H14" s="84"/>
      <c r="I14" s="84"/>
      <c r="J14" s="84"/>
      <c r="K14" s="84"/>
      <c r="L14" s="84"/>
      <c r="M14" s="84"/>
      <c r="N14" s="84"/>
    </row>
    <row r="15" spans="1:22" ht="37.5" x14ac:dyDescent="0.25">
      <c r="A15" s="144" t="s">
        <v>84</v>
      </c>
      <c r="B15" s="35" t="s">
        <v>152</v>
      </c>
      <c r="C15" s="35">
        <f>'Field data and Waste 1'!B43</f>
        <v>0</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 x14ac:dyDescent="0.25">
      <c r="A16" s="144"/>
      <c r="B16" s="32" t="s">
        <v>46</v>
      </c>
      <c r="C16" s="35">
        <f>'Field data and Waste 1'!B44</f>
        <v>0</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5">
      <c r="A17" s="85">
        <v>1</v>
      </c>
      <c r="B17" s="86">
        <f>B3</f>
        <v>0</v>
      </c>
      <c r="C17" s="87">
        <f>C3</f>
        <v>0</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5">
      <c r="A18" s="85">
        <v>2</v>
      </c>
      <c r="B18" s="86">
        <f t="shared" ref="B18:C18" si="3">B4</f>
        <v>0</v>
      </c>
      <c r="C18" s="87">
        <f t="shared" si="3"/>
        <v>28</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5">
      <c r="A19" s="85">
        <v>3</v>
      </c>
      <c r="B19" s="86">
        <f t="shared" ref="B19:C19" si="5">B5</f>
        <v>0</v>
      </c>
      <c r="C19" s="87">
        <f t="shared" si="5"/>
        <v>28</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5">
      <c r="A20" s="85">
        <v>4</v>
      </c>
      <c r="B20" s="86">
        <f t="shared" ref="B20:C20" si="7">B6</f>
        <v>0</v>
      </c>
      <c r="C20" s="87">
        <f t="shared" si="7"/>
        <v>35</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5">
      <c r="A21" s="85">
        <v>5</v>
      </c>
      <c r="B21" s="86">
        <f t="shared" ref="B21:C21" si="9">B7</f>
        <v>0</v>
      </c>
      <c r="C21" s="87">
        <f t="shared" si="9"/>
        <v>35</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5">
      <c r="A22" s="85">
        <v>6</v>
      </c>
      <c r="B22" s="86">
        <f t="shared" ref="B22:C22" si="11">B8</f>
        <v>0</v>
      </c>
      <c r="C22" s="87">
        <f t="shared" si="11"/>
        <v>0</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5">
      <c r="A23" s="85">
        <v>7</v>
      </c>
      <c r="B23" s="86">
        <f t="shared" ref="B23:C23" si="13">B9</f>
        <v>0</v>
      </c>
      <c r="C23" s="87">
        <f t="shared" si="13"/>
        <v>0</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5">
      <c r="A24" s="85">
        <v>8</v>
      </c>
      <c r="B24" s="86">
        <f t="shared" ref="B24:C24" si="15">B10</f>
        <v>0</v>
      </c>
      <c r="C24" s="87">
        <f t="shared" si="15"/>
        <v>0</v>
      </c>
      <c r="D24" s="88">
        <f>D10*$B$10</f>
        <v>0</v>
      </c>
      <c r="E24" s="88">
        <f t="shared" ref="E24:V24" si="16">E10*$B$10</f>
        <v>0</v>
      </c>
      <c r="F24" s="88">
        <f t="shared" si="16"/>
        <v>0</v>
      </c>
      <c r="G24" s="88">
        <f t="shared" si="16"/>
        <v>0</v>
      </c>
      <c r="H24" s="88">
        <f t="shared" si="16"/>
        <v>0</v>
      </c>
      <c r="I24" s="88">
        <f t="shared" si="16"/>
        <v>0</v>
      </c>
      <c r="J24" s="88">
        <f t="shared" si="16"/>
        <v>0</v>
      </c>
      <c r="K24" s="88">
        <f t="shared" si="16"/>
        <v>0</v>
      </c>
      <c r="L24" s="88">
        <f t="shared" si="16"/>
        <v>0</v>
      </c>
      <c r="M24" s="88">
        <f t="shared" si="16"/>
        <v>0</v>
      </c>
      <c r="N24" s="88">
        <f t="shared" si="16"/>
        <v>0</v>
      </c>
      <c r="O24" s="88">
        <f t="shared" si="16"/>
        <v>0</v>
      </c>
      <c r="P24" s="88">
        <f t="shared" si="16"/>
        <v>0</v>
      </c>
      <c r="Q24" s="88">
        <f t="shared" si="16"/>
        <v>0</v>
      </c>
      <c r="R24" s="88">
        <f t="shared" si="16"/>
        <v>0</v>
      </c>
      <c r="S24" s="88">
        <f t="shared" si="16"/>
        <v>0</v>
      </c>
      <c r="T24" s="88">
        <f t="shared" si="16"/>
        <v>0</v>
      </c>
      <c r="U24" s="88">
        <f t="shared" si="16"/>
        <v>0</v>
      </c>
      <c r="V24" s="88">
        <f t="shared" si="16"/>
        <v>0</v>
      </c>
    </row>
    <row r="25" spans="1:22" x14ac:dyDescent="0.25">
      <c r="A25" s="85">
        <v>9</v>
      </c>
      <c r="B25" s="86">
        <f t="shared" ref="B25:C25" si="17">B11</f>
        <v>0</v>
      </c>
      <c r="C25" s="87">
        <f t="shared" si="17"/>
        <v>0</v>
      </c>
      <c r="D25" s="88">
        <f>D11*$B$11</f>
        <v>0</v>
      </c>
      <c r="E25" s="88">
        <f t="shared" ref="E25:V25" si="18">E11*$B$11</f>
        <v>0</v>
      </c>
      <c r="F25" s="88">
        <f t="shared" si="18"/>
        <v>0</v>
      </c>
      <c r="G25" s="88">
        <f t="shared" si="18"/>
        <v>0</v>
      </c>
      <c r="H25" s="88">
        <f t="shared" si="18"/>
        <v>0</v>
      </c>
      <c r="I25" s="88">
        <f t="shared" si="18"/>
        <v>0</v>
      </c>
      <c r="J25" s="88">
        <f t="shared" si="18"/>
        <v>0</v>
      </c>
      <c r="K25" s="88">
        <f t="shared" si="18"/>
        <v>0</v>
      </c>
      <c r="L25" s="88">
        <f t="shared" si="18"/>
        <v>0</v>
      </c>
      <c r="M25" s="88">
        <f t="shared" si="18"/>
        <v>0</v>
      </c>
      <c r="N25" s="88">
        <f t="shared" si="18"/>
        <v>0</v>
      </c>
      <c r="O25" s="88">
        <f t="shared" si="18"/>
        <v>0</v>
      </c>
      <c r="P25" s="88">
        <f t="shared" si="18"/>
        <v>0</v>
      </c>
      <c r="Q25" s="88">
        <f t="shared" si="18"/>
        <v>0</v>
      </c>
      <c r="R25" s="88">
        <f t="shared" si="18"/>
        <v>0</v>
      </c>
      <c r="S25" s="88">
        <f t="shared" si="18"/>
        <v>0</v>
      </c>
      <c r="T25" s="88">
        <f t="shared" si="18"/>
        <v>0</v>
      </c>
      <c r="U25" s="88">
        <f t="shared" si="18"/>
        <v>0</v>
      </c>
      <c r="V25" s="88">
        <f t="shared" si="18"/>
        <v>0</v>
      </c>
    </row>
    <row r="26" spans="1:22" x14ac:dyDescent="0.25">
      <c r="A26" s="85">
        <v>10</v>
      </c>
      <c r="B26" s="86">
        <f t="shared" ref="B26:C26" si="19">B12</f>
        <v>0</v>
      </c>
      <c r="C26" s="87">
        <f t="shared" si="19"/>
        <v>0</v>
      </c>
      <c r="D26" s="88">
        <f>D12*$B$12</f>
        <v>0</v>
      </c>
      <c r="E26" s="88">
        <f t="shared" ref="E26:V26" si="20">E12*$B$12</f>
        <v>0</v>
      </c>
      <c r="F26" s="88">
        <f t="shared" si="20"/>
        <v>0</v>
      </c>
      <c r="G26" s="88">
        <f t="shared" si="20"/>
        <v>0</v>
      </c>
      <c r="H26" s="88">
        <f t="shared" si="20"/>
        <v>0</v>
      </c>
      <c r="I26" s="88">
        <f t="shared" si="20"/>
        <v>0</v>
      </c>
      <c r="J26" s="88">
        <f t="shared" si="20"/>
        <v>0</v>
      </c>
      <c r="K26" s="88">
        <f t="shared" si="20"/>
        <v>0</v>
      </c>
      <c r="L26" s="88">
        <f t="shared" si="20"/>
        <v>0</v>
      </c>
      <c r="M26" s="88">
        <f t="shared" si="20"/>
        <v>0</v>
      </c>
      <c r="N26" s="88">
        <f t="shared" si="20"/>
        <v>0</v>
      </c>
      <c r="O26" s="88">
        <f t="shared" si="20"/>
        <v>0</v>
      </c>
      <c r="P26" s="88">
        <f t="shared" si="20"/>
        <v>0</v>
      </c>
      <c r="Q26" s="88">
        <f t="shared" si="20"/>
        <v>0</v>
      </c>
      <c r="R26" s="88">
        <f t="shared" si="20"/>
        <v>0</v>
      </c>
      <c r="S26" s="88">
        <f t="shared" si="20"/>
        <v>0</v>
      </c>
      <c r="T26" s="88">
        <f t="shared" si="20"/>
        <v>0</v>
      </c>
      <c r="U26" s="88">
        <f t="shared" si="20"/>
        <v>0</v>
      </c>
      <c r="V26" s="88">
        <f t="shared" si="20"/>
        <v>0</v>
      </c>
    </row>
    <row r="27" spans="1:22" s="90" customFormat="1" ht="15.5" x14ac:dyDescent="0.35">
      <c r="A27" s="146" t="s">
        <v>85</v>
      </c>
      <c r="B27" s="146"/>
      <c r="C27" s="146"/>
      <c r="D27" s="89">
        <f>SUM(D17:D26)</f>
        <v>0</v>
      </c>
      <c r="E27" s="89">
        <f t="shared" ref="E27:V27" si="21">SUM(E17:E26)</f>
        <v>0</v>
      </c>
      <c r="F27" s="89">
        <f t="shared" si="21"/>
        <v>0</v>
      </c>
      <c r="G27" s="89">
        <f t="shared" si="21"/>
        <v>0</v>
      </c>
      <c r="H27" s="89">
        <f t="shared" si="21"/>
        <v>0</v>
      </c>
      <c r="I27" s="89">
        <f t="shared" si="21"/>
        <v>0</v>
      </c>
      <c r="J27" s="89">
        <f t="shared" si="21"/>
        <v>0</v>
      </c>
      <c r="K27" s="89">
        <f t="shared" si="21"/>
        <v>0</v>
      </c>
      <c r="L27" s="89">
        <f t="shared" si="21"/>
        <v>0</v>
      </c>
      <c r="M27" s="89">
        <f t="shared" si="21"/>
        <v>0</v>
      </c>
      <c r="N27" s="89">
        <f t="shared" si="21"/>
        <v>0</v>
      </c>
      <c r="O27" s="89">
        <f t="shared" si="21"/>
        <v>0</v>
      </c>
      <c r="P27" s="89">
        <f t="shared" si="21"/>
        <v>0</v>
      </c>
      <c r="Q27" s="89">
        <f t="shared" si="21"/>
        <v>0</v>
      </c>
      <c r="R27" s="89">
        <f t="shared" si="21"/>
        <v>0</v>
      </c>
      <c r="S27" s="89">
        <f t="shared" si="21"/>
        <v>0</v>
      </c>
      <c r="T27" s="89">
        <f t="shared" si="21"/>
        <v>0</v>
      </c>
      <c r="U27" s="89">
        <f t="shared" si="21"/>
        <v>0</v>
      </c>
      <c r="V27" s="89">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REGU-415-1630844</_dlc_DocId>
    <_dlc_DocIdUrl xmlns="9be56660-2c31-41ef-bc00-23e72f632f2a">
      <Url>https://cyfoethnaturiolcymru.sharepoint.com/teams/Regulatory/Permitting/_layouts/15/DocIdRedir.aspx?ID=REGU-415-1630844</Url>
      <Description>REGU-415-1630844</Description>
    </_dlc_DocIdUrl>
    <Site_x0020_Name xmlns="859f7ad6-93f6-4205-b62b-a17f28acbbac">Mobile Plant</Site_x0020_Nam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Control House A1 Business Park, Knottingley Road, Knottingley, West Yorkshire, England, WF11 0BU</Addresse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2023-06-29T23:00:00+00:00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Limited</Customer_x0020_Name>
    <Surrendered_x002f_Expired_x0020_Date xmlns="859f7ad6-93f6-4205-b62b-a17f28acbbac" xsi:nil="true"/>
  </documentManagement>
</p:properties>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CA2C545C6A22849993E25A243B8866F" ma:contentTypeVersion="772" ma:contentTypeDescription="Permitting &amp; Compliance Word Document" ma:contentTypeScope="" ma:versionID="c56b6a276448f91542549031c83ab0e4">
  <xsd:schema xmlns:xsd="http://www.w3.org/2001/XMLSchema" xmlns:xs="http://www.w3.org/2001/XMLSchema" xmlns:p="http://schemas.microsoft.com/office/2006/metadata/properties" xmlns:ns2="859f7ad6-93f6-4205-b62b-a17f28acbbac" xmlns:ns4="dfa7b5af-bd1f-4e1a-a117-ad96be72b59f" xmlns:ns5="6e121689-de5b-41b9-a751-bfeda7fa2b07" xmlns:ns6="9be56660-2c31-41ef-bc00-23e72f632f2a" targetNamespace="http://schemas.microsoft.com/office/2006/metadata/properties" ma:root="true" ma:fieldsID="3ad50a7a5e30211d5032a1b06522392f" ns2:_="" ns4:_="" ns5:_="" ns6:_="">
    <xsd:import namespace="859f7ad6-93f6-4205-b62b-a17f28acbbac"/>
    <xsd:import namespace="dfa7b5af-bd1f-4e1a-a117-ad96be72b59f"/>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5:LastSharedByUser" minOccurs="0"/>
                <xsd:element ref="ns5:LastSharedByTime" minOccurs="0"/>
                <xsd:element ref="ns4:MediaServiceDateTaken" minOccurs="0"/>
                <xsd:element ref="ns4:MediaServiceOCR" minOccurs="0"/>
                <xsd:element ref="ns4:MediaServiceAutoKeyPoints" minOccurs="0"/>
                <xsd:element ref="ns4:MediaServiceKeyPoints" minOccurs="0"/>
                <xsd:element ref="ns4:MediaServiceGenerationTime" minOccurs="0"/>
                <xsd:element ref="ns4:MediaServiceEventHashCode" minOccurs="0"/>
                <xsd:element ref="ns4:MediaServiceMetadata"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internalName="Addressee" ma:readOnly="false">
      <xsd:simpleType>
        <xsd:restriction base="dms:Text">
          <xsd:maxLength value="255"/>
        </xsd:restriction>
      </xsd:simpleType>
    </xsd:element>
    <xsd:element name="Customer_x0020_Name" ma:index="17" ma:displayName="Customer Name" ma:internalName="Customer_x0020_Name" ma:readOnly="false">
      <xsd:simpleType>
        <xsd:restriction base="dms:Text">
          <xsd:maxLength value="255"/>
        </xsd:restriction>
      </xsd:simpleType>
    </xsd:element>
    <xsd:element name="Facility_x0020_Address" ma:index="18" ma:displayName="Facility Address" ma:internalName="Facility_x0020_Address" ma:readOnly="false">
      <xsd:simpleType>
        <xsd:restriction base="dms:Text">
          <xsd:maxLength value="255"/>
        </xsd:restriction>
      </xsd:simpleType>
    </xsd:element>
    <xsd:element name="Site_x0020_Name" ma:index="19" nillable="true" ma:displayName="Site Name" ma:internalName="Site_x0020_Name" ma:readOnly="false">
      <xsd:simpleType>
        <xsd:restriction base="dms:Text">
          <xsd:maxLength value="255"/>
        </xsd:restriction>
      </xsd:simpleType>
    </xsd:element>
    <xsd:element name="Welsh_x0020_Local_x0020_Authority" ma:index="20" nillable="true" ma:displayName="Welsh Local Authority" ma:format="Dropdown"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internalName="Surrendered_x002F_Expired">
      <xsd:simpleType>
        <xsd:restriction base="dms:Choice">
          <xsd:enumeration value="Yes"/>
          <xsd:enumeration value="No"/>
        </xsd:restriction>
      </xsd:simpleType>
    </xsd:element>
    <xsd:element name="Post_x0020_code" ma:index="22" nillable="true" ma:displayName="Post cod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MediaServiceAutoTags" ma:description="" ma:internalName="MediaServiceAutoTags" ma:readOnly="true">
      <xsd:simpleType>
        <xsd:restriction base="dms:Text"/>
      </xsd:simpleType>
    </xsd:element>
    <xsd:element name="MediaServiceDateTaken" ma:index="28" nillable="true" ma:displayName="MediaServiceDateTaken" ma:hidden="true" ma:internalName="MediaServiceDateTaken" ma:readOnly="true">
      <xsd:simpleType>
        <xsd:restriction base="dms:Text"/>
      </xsd:simpleType>
    </xsd:element>
    <xsd:element name="MediaServiceOCR" ma:index="29" nillable="true" ma:displayName="Extracted Text" ma:internalName="MediaServiceOCR" ma:readOnly="true">
      <xsd:simpleType>
        <xsd:restriction base="dms:Note">
          <xsd:maxLength value="255"/>
        </xsd:restriction>
      </xsd:simpleType>
    </xsd:element>
    <xsd:element name="MediaServiceAutoKeyPoints" ma:index="30" nillable="true" ma:displayName="MediaServiceAutoKeyPoints" ma:hidden="true" ma:internalName="MediaServiceAutoKeyPoints" ma:readOnly="true">
      <xsd:simpleType>
        <xsd:restriction base="dms:Note"/>
      </xsd:simpleType>
    </xsd:element>
    <xsd:element name="MediaServiceKeyPoints" ma:index="31" nillable="true" ma:displayName="KeyPoints" ma:internalName="MediaServiceKeyPoints" ma:readOnly="true">
      <xsd:simpleType>
        <xsd:restriction base="dms:Note">
          <xsd:maxLength value="255"/>
        </xsd:restriction>
      </xsd:simpleType>
    </xsd:element>
    <xsd:element name="MediaServiceGenerationTime" ma:index="32" nillable="true" ma:displayName="MediaServiceGenerationTime" ma:hidden="true" ma:internalName="MediaServiceGenerationTime" ma:readOnly="true">
      <xsd:simpleType>
        <xsd:restriction base="dms:Text"/>
      </xsd:simpleType>
    </xsd:element>
    <xsd:element name="MediaServiceEventHashCode" ma:index="33" nillable="true" ma:displayName="MediaServiceEventHashCode" ma:hidden="true" ma:internalName="MediaServiceEventHashCode" ma:readOnly="true">
      <xsd:simpleType>
        <xsd:restriction base="dms:Text"/>
      </xsd:simpleType>
    </xsd:element>
    <xsd:element name="MediaServiceMetadata" ma:index="34" nillable="true" ma:displayName="MediaServiceMetadata" ma:description="" ma:hidden="true" ma:internalName="MediaService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6" nillable="true" ma:displayName="Last Shared By User" ma:description="" ma:internalName="LastSharedByUser" ma:readOnly="true">
      <xsd:simpleType>
        <xsd:restriction base="dms:Note">
          <xsd:maxLength value="255"/>
        </xsd:restriction>
      </xsd:simpleType>
    </xsd:element>
    <xsd:element name="LastSharedByTime" ma:index="27"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2.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3.xml><?xml version="1.0" encoding="utf-8"?>
<ds:datastoreItem xmlns:ds="http://schemas.openxmlformats.org/officeDocument/2006/customXml" ds:itemID="{3EB88BFD-E29A-4849-A8E6-116EB74B98EA}">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 ds:uri="http://purl.org/dc/dcmitype/"/>
  </ds:schemaRefs>
</ds:datastoreItem>
</file>

<file path=customXml/itemProps4.xml><?xml version="1.0" encoding="utf-8"?>
<ds:datastoreItem xmlns:ds="http://schemas.openxmlformats.org/officeDocument/2006/customXml" ds:itemID="{BEF523CE-4D71-437E-9E66-F6ED8C491506}"/>
</file>

<file path=customXml/itemProps5.xml><?xml version="1.0" encoding="utf-8"?>
<ds:datastoreItem xmlns:ds="http://schemas.openxmlformats.org/officeDocument/2006/customXml" ds:itemID="{F8B19F6B-6BE6-462E-92C7-63D1D3E3328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Waste 1</vt:lpstr>
      <vt:lpstr>Waste 2</vt:lpstr>
      <vt:lpstr>Waste 3</vt:lpstr>
      <vt:lpstr>Waste 4</vt:lpstr>
      <vt:lpstr>Waste 5</vt:lpstr>
      <vt:lpstr>Waste 6</vt:lpstr>
      <vt:lpstr>Waste 7</vt:lpstr>
      <vt:lpstr>Waste 8</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Ethan Banfield</cp:lastModifiedBy>
  <dcterms:created xsi:type="dcterms:W3CDTF">2016-09-26T10:07:59Z</dcterms:created>
  <dcterms:modified xsi:type="dcterms:W3CDTF">2023-06-29T15:57:12Z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0x01010067EB80C5FE939D4A9B3D8BA62129B7F5010200FCA2C545C6A22849993E25A243B8866F</vt:lpwstr>
  </property>
  <property fmtid="{D5CDD505-2E9C-101B-9397-08002B2CF9AE}" pid="3" name="_dlc_DocIdItemGuid">
    <vt:lpwstr>4198f6ae-71ea-490e-b45b-a93b97fb8669</vt:lpwstr>
  </property>
  <property fmtid="{D5CDD505-2E9C-101B-9397-08002B2CF9AE}" pid="4" name="Order">
    <vt:r8>10993600</vt:r8>
  </property>
  <property fmtid="{D5CDD505-2E9C-101B-9397-08002B2CF9AE}" pid="5" name="MediaServiceImageTags">
    <vt:lpwstr/>
  </property>
  <property fmtid="{D5CDD505-2E9C-101B-9397-08002B2CF9AE}" pid="6" name="TaxCatchAll">
    <vt:lpwstr/>
  </property>
  <property fmtid="{D5CDD505-2E9C-101B-9397-08002B2CF9AE}" pid="7" name="lcf76f155ced4ddcb4097134ff3c332f">
    <vt:lpwstr/>
  </property>
</Properties>
</file>