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1794/"/>
    </mc:Choice>
  </mc:AlternateContent>
  <xr:revisionPtr revIDLastSave="0" documentId="13_ncr:1_{29830B9D-7EE3-4711-821B-BBE518711291}" xr6:coauthVersionLast="47" xr6:coauthVersionMax="47" xr10:uidLastSave="{00000000-0000-0000-0000-000000000000}"/>
  <bookViews>
    <workbookView xWindow="-28920" yWindow="-120" windowWidth="29040" windowHeight="15840" tabRatio="870" activeTab="7"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N65" i="1" l="1"/>
  <c r="O65" i="1"/>
  <c r="P65" i="1"/>
  <c r="Q65" i="1"/>
  <c r="R65" i="1"/>
  <c r="S65" i="1"/>
  <c r="T65" i="1"/>
  <c r="U65" i="1"/>
  <c r="N65" i="21"/>
  <c r="O65" i="21"/>
  <c r="P65" i="21"/>
  <c r="Q65" i="21"/>
  <c r="R65" i="21"/>
  <c r="S65" i="21"/>
  <c r="T65" i="21"/>
  <c r="U65" i="21"/>
  <c r="N65" i="27"/>
  <c r="O65" i="27"/>
  <c r="P65" i="27"/>
  <c r="Q65" i="27"/>
  <c r="R65" i="27"/>
  <c r="S65" i="27"/>
  <c r="T65" i="27"/>
  <c r="U65" i="27"/>
  <c r="N65" i="28"/>
  <c r="O65" i="28"/>
  <c r="P65" i="28"/>
  <c r="Q65" i="28"/>
  <c r="R65" i="28"/>
  <c r="S65" i="28"/>
  <c r="T65" i="28"/>
  <c r="U65" i="28"/>
  <c r="N65" i="30"/>
  <c r="O65" i="30"/>
  <c r="P65" i="30"/>
  <c r="Q65" i="30"/>
  <c r="R65" i="30"/>
  <c r="S65" i="30"/>
  <c r="T65" i="30"/>
  <c r="U65" i="30"/>
  <c r="N65" i="26"/>
  <c r="O65" i="26"/>
  <c r="P65" i="26"/>
  <c r="Q65" i="26"/>
  <c r="R65" i="26"/>
  <c r="S65" i="26"/>
  <c r="T65" i="26"/>
  <c r="U65" i="26"/>
  <c r="N65" i="24"/>
  <c r="O65" i="24"/>
  <c r="P65" i="24"/>
  <c r="Q65" i="24"/>
  <c r="R65" i="24"/>
  <c r="S65" i="24"/>
  <c r="T65" i="24"/>
  <c r="U65" i="24"/>
  <c r="N65" i="29"/>
  <c r="O65" i="29"/>
  <c r="P65" i="29"/>
  <c r="Q65" i="29"/>
  <c r="R65" i="29"/>
  <c r="S65" i="29"/>
  <c r="T65" i="29"/>
  <c r="U65" i="29"/>
  <c r="N65" i="23"/>
  <c r="O65" i="23"/>
  <c r="P65" i="23"/>
  <c r="Q65" i="23"/>
  <c r="R65" i="23"/>
  <c r="S65" i="23"/>
  <c r="T65" i="23"/>
  <c r="U65" i="23"/>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S22" i="30"/>
  <c r="Q22" i="30"/>
  <c r="I22" i="30"/>
  <c r="V20" i="30"/>
  <c r="U20" i="30"/>
  <c r="T20" i="30"/>
  <c r="S20" i="30"/>
  <c r="R20" i="30"/>
  <c r="Q20" i="30"/>
  <c r="P20" i="30"/>
  <c r="O20" i="30"/>
  <c r="V18" i="30"/>
  <c r="T18" i="30"/>
  <c r="P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V20" i="29"/>
  <c r="U20" i="29"/>
  <c r="T20" i="29"/>
  <c r="S20" i="29"/>
  <c r="R20" i="29"/>
  <c r="Q20" i="29"/>
  <c r="P20" i="29"/>
  <c r="O20" i="29"/>
  <c r="I20" i="29"/>
  <c r="H20" i="29"/>
  <c r="G20" i="29"/>
  <c r="F20" i="29"/>
  <c r="E20" i="29"/>
  <c r="D20" i="29"/>
  <c r="M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V20" i="28"/>
  <c r="U20" i="28"/>
  <c r="T20" i="28"/>
  <c r="S20" i="28"/>
  <c r="R20" i="28"/>
  <c r="Q20" i="28"/>
  <c r="P20" i="28"/>
  <c r="O20" i="28"/>
  <c r="U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G22" i="27"/>
  <c r="V20" i="27"/>
  <c r="U20" i="27"/>
  <c r="T20" i="27"/>
  <c r="S20" i="27"/>
  <c r="R20" i="27"/>
  <c r="Q20" i="27"/>
  <c r="P20" i="27"/>
  <c r="O20" i="27"/>
  <c r="U18" i="27"/>
  <c r="T18" i="27"/>
  <c r="R18" i="27"/>
  <c r="O18" i="27"/>
  <c r="J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I24" i="26"/>
  <c r="H24" i="26"/>
  <c r="G24" i="26"/>
  <c r="F24" i="26"/>
  <c r="E24" i="26"/>
  <c r="D24" i="26"/>
  <c r="O22" i="26"/>
  <c r="K22" i="26"/>
  <c r="G22" i="26"/>
  <c r="V20" i="26"/>
  <c r="U20" i="26"/>
  <c r="T20" i="26"/>
  <c r="S20" i="26"/>
  <c r="R20" i="26"/>
  <c r="Q20" i="26"/>
  <c r="P20" i="26"/>
  <c r="O20" i="26"/>
  <c r="I20" i="26"/>
  <c r="H20" i="26"/>
  <c r="G20" i="26"/>
  <c r="F20" i="26"/>
  <c r="E20" i="26"/>
  <c r="D20" i="26"/>
  <c r="S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Q22" i="24"/>
  <c r="V20" i="24"/>
  <c r="U20" i="24"/>
  <c r="T20" i="24"/>
  <c r="S20" i="24"/>
  <c r="R20" i="24"/>
  <c r="Q20" i="24"/>
  <c r="P20" i="24"/>
  <c r="O20" i="24"/>
  <c r="I20" i="24"/>
  <c r="H20" i="24"/>
  <c r="G20" i="24"/>
  <c r="F20" i="24"/>
  <c r="E20" i="24"/>
  <c r="D20" i="24"/>
  <c r="U18" i="24"/>
  <c r="P18" i="24"/>
  <c r="G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0" i="23"/>
  <c r="U20" i="23"/>
  <c r="T20" i="23"/>
  <c r="S20" i="23"/>
  <c r="R20" i="23"/>
  <c r="Q20" i="23"/>
  <c r="P20" i="23"/>
  <c r="O20"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C59" i="22"/>
  <c r="D21" i="22"/>
  <c r="D23"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E20" i="27" s="1"/>
  <c r="L59" i="27"/>
  <c r="M17" i="27"/>
  <c r="M19" i="27" s="1"/>
  <c r="M20" i="27" s="1"/>
  <c r="T59" i="27"/>
  <c r="U17" i="27"/>
  <c r="S59" i="22"/>
  <c r="T21" i="22"/>
  <c r="T17" i="22"/>
  <c r="G21" i="23"/>
  <c r="G23" i="23" s="1"/>
  <c r="G24" i="23" s="1"/>
  <c r="G17" i="23"/>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U24" i="23" s="1"/>
  <c r="H21" i="24"/>
  <c r="H17" i="24"/>
  <c r="H19" i="24" s="1"/>
  <c r="P17" i="24"/>
  <c r="P21" i="24"/>
  <c r="C59" i="26"/>
  <c r="D21" i="26"/>
  <c r="D23" i="26" s="1"/>
  <c r="D17" i="26"/>
  <c r="D19" i="26" s="1"/>
  <c r="K59" i="26"/>
  <c r="L21" i="26"/>
  <c r="L17" i="26"/>
  <c r="S59" i="26"/>
  <c r="T21" i="26"/>
  <c r="T17" i="26"/>
  <c r="N63" i="26"/>
  <c r="J59" i="27"/>
  <c r="K17" i="27"/>
  <c r="K19" i="27" s="1"/>
  <c r="K20" i="27" s="1"/>
  <c r="R59" i="27"/>
  <c r="S17" i="27"/>
  <c r="S19" i="27" s="1"/>
  <c r="J59" i="28"/>
  <c r="K17" i="28"/>
  <c r="K21" i="28"/>
  <c r="R59" i="28"/>
  <c r="S17" i="28"/>
  <c r="S21" i="28"/>
  <c r="S23" i="28" s="1"/>
  <c r="S24" i="28" s="1"/>
  <c r="I59" i="29"/>
  <c r="J17" i="29"/>
  <c r="J21" i="29"/>
  <c r="Q59" i="29"/>
  <c r="R21" i="29"/>
  <c r="R23" i="29" s="1"/>
  <c r="R24"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N20" i="23" s="1"/>
  <c r="U59" i="23"/>
  <c r="V21" i="23"/>
  <c r="V23" i="23" s="1"/>
  <c r="V24" i="23" s="1"/>
  <c r="V17" i="23"/>
  <c r="I17" i="24"/>
  <c r="I19" i="24" s="1"/>
  <c r="I21" i="24"/>
  <c r="Q17" i="24"/>
  <c r="Q19" i="24" s="1"/>
  <c r="Q21" i="24"/>
  <c r="Q23" i="24" s="1"/>
  <c r="Q24" i="24" s="1"/>
  <c r="D59" i="26"/>
  <c r="E21" i="26"/>
  <c r="E17" i="26"/>
  <c r="E19" i="26" s="1"/>
  <c r="L59" i="26"/>
  <c r="M21" i="26"/>
  <c r="M17" i="26"/>
  <c r="T59" i="26"/>
  <c r="U21" i="26"/>
  <c r="U23" i="26" s="1"/>
  <c r="U17" i="26"/>
  <c r="U19" i="26" s="1"/>
  <c r="C59" i="27"/>
  <c r="D17" i="27"/>
  <c r="D19" i="27" s="1"/>
  <c r="D20" i="27" s="1"/>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24" i="23" s="1"/>
  <c r="H17" i="23"/>
  <c r="P17" i="23"/>
  <c r="P19" i="23" s="1"/>
  <c r="P21" i="23"/>
  <c r="J59" i="24"/>
  <c r="K21" i="24"/>
  <c r="K17" i="24"/>
  <c r="R59" i="24"/>
  <c r="S21" i="24"/>
  <c r="S23" i="24" s="1"/>
  <c r="S24" i="24" s="1"/>
  <c r="S17" i="24"/>
  <c r="G21" i="26"/>
  <c r="G17" i="26"/>
  <c r="O17" i="26"/>
  <c r="O21" i="26"/>
  <c r="E59" i="27"/>
  <c r="F17" i="27"/>
  <c r="F19" i="27" s="1"/>
  <c r="F20" i="27" s="1"/>
  <c r="M59" i="27"/>
  <c r="N17" i="27"/>
  <c r="U59" i="27"/>
  <c r="V17" i="27"/>
  <c r="E59" i="28"/>
  <c r="F17" i="28"/>
  <c r="F21" i="28"/>
  <c r="M59" i="28"/>
  <c r="N17" i="28"/>
  <c r="N19" i="28" s="1"/>
  <c r="N20" i="28" s="1"/>
  <c r="N21" i="28"/>
  <c r="U59" i="28"/>
  <c r="V17" i="28"/>
  <c r="V21" i="28"/>
  <c r="D59" i="29"/>
  <c r="E17" i="29"/>
  <c r="E21" i="29"/>
  <c r="L59" i="29"/>
  <c r="M17" i="29"/>
  <c r="M19" i="29" s="1"/>
  <c r="M20" i="29" s="1"/>
  <c r="M21" i="29"/>
  <c r="M23" i="29" s="1"/>
  <c r="M24" i="29" s="1"/>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O17" i="22"/>
  <c r="O19" i="22" s="1"/>
  <c r="O21" i="22"/>
  <c r="O23" i="22" s="1"/>
  <c r="H59" i="23"/>
  <c r="I21" i="23"/>
  <c r="I23" i="23" s="1"/>
  <c r="I24" i="23" s="1"/>
  <c r="I17" i="23"/>
  <c r="P59" i="23"/>
  <c r="Q17" i="23"/>
  <c r="Q21" i="23"/>
  <c r="Q23" i="23" s="1"/>
  <c r="Q24" i="23" s="1"/>
  <c r="C59" i="24"/>
  <c r="D17" i="24"/>
  <c r="D19" i="24" s="1"/>
  <c r="D21" i="24"/>
  <c r="K59" i="24"/>
  <c r="L21" i="24"/>
  <c r="L17" i="24"/>
  <c r="L19" i="24" s="1"/>
  <c r="L20" i="24" s="1"/>
  <c r="S59" i="24"/>
  <c r="T21" i="24"/>
  <c r="T17" i="24"/>
  <c r="T19" i="24" s="1"/>
  <c r="H21" i="26"/>
  <c r="H23" i="26" s="1"/>
  <c r="H17" i="26"/>
  <c r="P21" i="26"/>
  <c r="P17" i="26"/>
  <c r="F59" i="28"/>
  <c r="G17" i="28"/>
  <c r="G19" i="28" s="1"/>
  <c r="G20" i="28" s="1"/>
  <c r="G21" i="28"/>
  <c r="G23" i="28" s="1"/>
  <c r="G24" i="28" s="1"/>
  <c r="N59" i="28"/>
  <c r="O17" i="28"/>
  <c r="O19" i="28" s="1"/>
  <c r="O21" i="28"/>
  <c r="E59" i="29"/>
  <c r="F17" i="29"/>
  <c r="F21" i="29"/>
  <c r="M59" i="29"/>
  <c r="N17" i="29"/>
  <c r="N21" i="29"/>
  <c r="U59" i="29"/>
  <c r="V17" i="29"/>
  <c r="V21" i="29"/>
  <c r="V23" i="29" s="1"/>
  <c r="V24" i="29" s="1"/>
  <c r="D59" i="30"/>
  <c r="E17" i="30"/>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17" i="22"/>
  <c r="H19" i="22" s="1"/>
  <c r="I59" i="23"/>
  <c r="J21" i="23"/>
  <c r="J17" i="23"/>
  <c r="J19" i="23" s="1"/>
  <c r="J20" i="23" s="1"/>
  <c r="Q59" i="23"/>
  <c r="R21" i="23"/>
  <c r="R17" i="23"/>
  <c r="D59" i="24"/>
  <c r="E17" i="24"/>
  <c r="E21" i="24"/>
  <c r="L59" i="24"/>
  <c r="M17" i="24"/>
  <c r="M19" i="24" s="1"/>
  <c r="M20" i="24" s="1"/>
  <c r="M21" i="24"/>
  <c r="M23" i="24" s="1"/>
  <c r="M24" i="24" s="1"/>
  <c r="T59" i="24"/>
  <c r="U21" i="24"/>
  <c r="U17" i="24"/>
  <c r="H59" i="26"/>
  <c r="I17" i="26"/>
  <c r="I21" i="26"/>
  <c r="I23" i="26" s="1"/>
  <c r="P59" i="26"/>
  <c r="Q17" i="26"/>
  <c r="Q19" i="26" s="1"/>
  <c r="Q21" i="26"/>
  <c r="E63" i="26"/>
  <c r="H17" i="27"/>
  <c r="P17" i="27"/>
  <c r="P19" i="27" s="1"/>
  <c r="H21" i="28"/>
  <c r="H23" i="28" s="1"/>
  <c r="H24" i="28" s="1"/>
  <c r="H17" i="28"/>
  <c r="P21" i="28"/>
  <c r="P17" i="28"/>
  <c r="P19" i="28" s="1"/>
  <c r="G17" i="29"/>
  <c r="G19" i="29" s="1"/>
  <c r="G21" i="29"/>
  <c r="G23" i="29" s="1"/>
  <c r="G24" i="29" s="1"/>
  <c r="O17" i="29"/>
  <c r="O21" i="29"/>
  <c r="E59" i="30"/>
  <c r="F21" i="30"/>
  <c r="F17" i="30"/>
  <c r="F19" i="30" s="1"/>
  <c r="F20" i="30" s="1"/>
  <c r="M59" i="30"/>
  <c r="N21" i="30"/>
  <c r="N23" i="30" s="1"/>
  <c r="N24" i="30" s="1"/>
  <c r="N17" i="30"/>
  <c r="N19" i="30" s="1"/>
  <c r="N20"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21" i="21"/>
  <c r="E23" i="21" s="1"/>
  <c r="E24" i="21" s="1"/>
  <c r="H59" i="22"/>
  <c r="I17" i="22"/>
  <c r="I19" i="22" s="1"/>
  <c r="I21" i="22"/>
  <c r="I23" i="22" s="1"/>
  <c r="P59" i="22"/>
  <c r="Q17" i="22"/>
  <c r="Q19" i="22" s="1"/>
  <c r="Q21" i="22"/>
  <c r="J59" i="23"/>
  <c r="K17" i="23"/>
  <c r="K21" i="23"/>
  <c r="K23" i="23" s="1"/>
  <c r="K24" i="23" s="1"/>
  <c r="R59" i="23"/>
  <c r="S17" i="23"/>
  <c r="S19" i="23" s="1"/>
  <c r="S21" i="23"/>
  <c r="E59" i="24"/>
  <c r="F21" i="24"/>
  <c r="F17" i="24"/>
  <c r="M59" i="24"/>
  <c r="N21" i="24"/>
  <c r="N23" i="24" s="1"/>
  <c r="N24" i="24" s="1"/>
  <c r="N17" i="24"/>
  <c r="N19" i="24" s="1"/>
  <c r="N20" i="24" s="1"/>
  <c r="U59" i="24"/>
  <c r="V21" i="24"/>
  <c r="V17" i="24"/>
  <c r="V19" i="24" s="1"/>
  <c r="I58" i="26"/>
  <c r="I61" i="26" s="1"/>
  <c r="J17" i="26"/>
  <c r="J19" i="26" s="1"/>
  <c r="J20" i="26" s="1"/>
  <c r="J21" i="26"/>
  <c r="Q58" i="26"/>
  <c r="Q61" i="26" s="1"/>
  <c r="R21" i="26"/>
  <c r="R23" i="26" s="1"/>
  <c r="R17" i="26"/>
  <c r="R19" i="26" s="1"/>
  <c r="F63" i="26"/>
  <c r="I17" i="27"/>
  <c r="I19" i="27" s="1"/>
  <c r="I20" i="27" s="1"/>
  <c r="Q17" i="27"/>
  <c r="I21" i="28"/>
  <c r="I23" i="28" s="1"/>
  <c r="I24" i="28" s="1"/>
  <c r="I17" i="28"/>
  <c r="Q21" i="28"/>
  <c r="Q23" i="28" s="1"/>
  <c r="Q24" i="28" s="1"/>
  <c r="Q17" i="28"/>
  <c r="Q19" i="28" s="1"/>
  <c r="H21" i="29"/>
  <c r="H23" i="29" s="1"/>
  <c r="H24" i="29" s="1"/>
  <c r="H17" i="29"/>
  <c r="P21" i="29"/>
  <c r="P23" i="29" s="1"/>
  <c r="P24" i="29" s="1"/>
  <c r="P17" i="29"/>
  <c r="G21" i="30"/>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0" i="23" s="1"/>
  <c r="D21" i="23"/>
  <c r="S59" i="23"/>
  <c r="T17" i="23"/>
  <c r="T21" i="23"/>
  <c r="G17" i="24"/>
  <c r="G19" i="24" s="1"/>
  <c r="G21" i="24"/>
  <c r="G23" i="24" s="1"/>
  <c r="G24" i="24" s="1"/>
  <c r="O17" i="24"/>
  <c r="O21" i="24"/>
  <c r="J59" i="26"/>
  <c r="K17" i="26"/>
  <c r="K19" i="26" s="1"/>
  <c r="K20" i="26" s="1"/>
  <c r="K21" i="26"/>
  <c r="K23" i="26" s="1"/>
  <c r="K24" i="26" s="1"/>
  <c r="R59" i="26"/>
  <c r="S17" i="26"/>
  <c r="S19" i="26" s="1"/>
  <c r="S21" i="26"/>
  <c r="S23" i="26" s="1"/>
  <c r="M63" i="26"/>
  <c r="I59" i="27"/>
  <c r="J17" i="27"/>
  <c r="Q59" i="27"/>
  <c r="R17" i="27"/>
  <c r="I59" i="28"/>
  <c r="J17" i="28"/>
  <c r="J19" i="28" s="1"/>
  <c r="J20" i="28" s="1"/>
  <c r="J21" i="28"/>
  <c r="J23" i="28" s="1"/>
  <c r="J24" i="28" s="1"/>
  <c r="Q59" i="28"/>
  <c r="R21" i="28"/>
  <c r="R23" i="28" s="1"/>
  <c r="R24" i="28" s="1"/>
  <c r="R17" i="28"/>
  <c r="I21" i="29"/>
  <c r="I23" i="29" s="1"/>
  <c r="I24" i="29" s="1"/>
  <c r="I17" i="29"/>
  <c r="I19" i="29" s="1"/>
  <c r="Q21" i="29"/>
  <c r="Q17" i="29"/>
  <c r="Q19"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G23" i="22"/>
  <c r="K58" i="21"/>
  <c r="K61" i="21" s="1"/>
  <c r="K64" i="21" s="1"/>
  <c r="R19" i="24"/>
  <c r="I21" i="27"/>
  <c r="I23" i="27" s="1"/>
  <c r="I24" i="27" s="1"/>
  <c r="Q21" i="27"/>
  <c r="R58" i="21"/>
  <c r="R61" i="21" s="1"/>
  <c r="R64" i="21" s="1"/>
  <c r="O57" i="21"/>
  <c r="A43" i="21"/>
  <c r="J58" i="21"/>
  <c r="J61" i="21" s="1"/>
  <c r="E19" i="21"/>
  <c r="E20" i="21" s="1"/>
  <c r="G23" i="26"/>
  <c r="D58" i="29"/>
  <c r="D61" i="29" s="1"/>
  <c r="P23" i="26"/>
  <c r="G21" i="27"/>
  <c r="G23" i="27" s="1"/>
  <c r="G24" i="27" s="1"/>
  <c r="O21" i="27"/>
  <c r="O23" i="27" s="1"/>
  <c r="O24" i="27" s="1"/>
  <c r="D58" i="30"/>
  <c r="D61" i="30" s="1"/>
  <c r="L58" i="30"/>
  <c r="L61" i="30" s="1"/>
  <c r="L64" i="30" s="1"/>
  <c r="L65" i="30" s="1"/>
  <c r="R58" i="23"/>
  <c r="R61" i="23" s="1"/>
  <c r="H21" i="27"/>
  <c r="H23" i="27" s="1"/>
  <c r="H24" i="27" s="1"/>
  <c r="P21" i="27"/>
  <c r="J58" i="22"/>
  <c r="J61" i="22" s="1"/>
  <c r="J58" i="26"/>
  <c r="J61" i="26" s="1"/>
  <c r="J23" i="23"/>
  <c r="J24" i="23" s="1"/>
  <c r="R19" i="23"/>
  <c r="J58" i="27"/>
  <c r="J61" i="27" s="1"/>
  <c r="J64"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F19" i="23"/>
  <c r="F20" i="23" s="1"/>
  <c r="I58" i="23"/>
  <c r="I61" i="23" s="1"/>
  <c r="I64" i="23" s="1"/>
  <c r="Q58" i="23"/>
  <c r="Q61" i="23" s="1"/>
  <c r="L58" i="29"/>
  <c r="L61" i="29" s="1"/>
  <c r="T58" i="29"/>
  <c r="T61" i="29" s="1"/>
  <c r="T64" i="29" s="1"/>
  <c r="I23" i="30"/>
  <c r="I24" i="30" s="1"/>
  <c r="Q23" i="30"/>
  <c r="Q24" i="30" s="1"/>
  <c r="E23" i="30"/>
  <c r="E24" i="30" s="1"/>
  <c r="U23" i="30"/>
  <c r="U24" i="30" s="1"/>
  <c r="J58" i="28"/>
  <c r="J61" i="28" s="1"/>
  <c r="J64" i="28" s="1"/>
  <c r="J65" i="28" s="1"/>
  <c r="R58" i="22"/>
  <c r="R61" i="22" s="1"/>
  <c r="R64" i="22" s="1"/>
  <c r="J58" i="23"/>
  <c r="J61" i="23" s="1"/>
  <c r="J64" i="23" s="1"/>
  <c r="J58" i="24"/>
  <c r="J61" i="24" s="1"/>
  <c r="J64" i="24" s="1"/>
  <c r="R58" i="24"/>
  <c r="R61" i="24" s="1"/>
  <c r="F57" i="24"/>
  <c r="T58" i="30"/>
  <c r="T61" i="30" s="1"/>
  <c r="T64" i="30" s="1"/>
  <c r="C58" i="23"/>
  <c r="C61" i="23" s="1"/>
  <c r="K58" i="23"/>
  <c r="K61" i="23" s="1"/>
  <c r="S58" i="23"/>
  <c r="S61" i="23" s="1"/>
  <c r="F58" i="26"/>
  <c r="F61" i="26" s="1"/>
  <c r="D58" i="27"/>
  <c r="D61" i="27" s="1"/>
  <c r="D64" i="27" s="1"/>
  <c r="L58" i="27"/>
  <c r="L61" i="27" s="1"/>
  <c r="T58" i="27"/>
  <c r="T61" i="27" s="1"/>
  <c r="T64" i="27" s="1"/>
  <c r="J58" i="30"/>
  <c r="J61" i="30" s="1"/>
  <c r="J64" i="30" s="1"/>
  <c r="J65" i="30" s="1"/>
  <c r="R58" i="30"/>
  <c r="R61" i="30" s="1"/>
  <c r="R64" i="30" s="1"/>
  <c r="P57" i="30"/>
  <c r="J57" i="21"/>
  <c r="H59" i="21"/>
  <c r="Q23" i="22"/>
  <c r="J19" i="27"/>
  <c r="J20" i="27" s="1"/>
  <c r="R21" i="27"/>
  <c r="R23" i="27" s="1"/>
  <c r="R24"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C65" i="29" s="1"/>
  <c r="H58" i="30"/>
  <c r="H61" i="30" s="1"/>
  <c r="N59" i="30"/>
  <c r="K19" i="21"/>
  <c r="K20" i="21" s="1"/>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O58" i="27"/>
  <c r="O61" i="27" s="1"/>
  <c r="A38" i="21"/>
  <c r="F57" i="22"/>
  <c r="N59" i="22"/>
  <c r="E58" i="23"/>
  <c r="E61" i="23" s="1"/>
  <c r="E64"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H23" i="22"/>
  <c r="P23" i="22"/>
  <c r="C58" i="22"/>
  <c r="C61" i="22" s="1"/>
  <c r="C64" i="22" s="1"/>
  <c r="C65" i="22" s="1"/>
  <c r="K58" i="22"/>
  <c r="K61" i="22" s="1"/>
  <c r="K64" i="22" s="1"/>
  <c r="K65" i="22" s="1"/>
  <c r="S58" i="22"/>
  <c r="S61" i="22" s="1"/>
  <c r="S64" i="22" s="1"/>
  <c r="F57" i="23"/>
  <c r="D23" i="24"/>
  <c r="D24" i="24" s="1"/>
  <c r="L23" i="24"/>
  <c r="L24" i="24" s="1"/>
  <c r="T23" i="24"/>
  <c r="T24" i="24" s="1"/>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65"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D23" i="29"/>
  <c r="D24" i="29" s="1"/>
  <c r="L23" i="29"/>
  <c r="L24" i="29" s="1"/>
  <c r="T23" i="29"/>
  <c r="T24" i="29" s="1"/>
  <c r="G58" i="29"/>
  <c r="G61" i="29" s="1"/>
  <c r="O58" i="29"/>
  <c r="O61" i="29" s="1"/>
  <c r="P59" i="29"/>
  <c r="D64" i="30"/>
  <c r="I57" i="30"/>
  <c r="M19" i="21"/>
  <c r="M20" i="21" s="1"/>
  <c r="G57" i="21"/>
  <c r="J19" i="22"/>
  <c r="E58" i="22"/>
  <c r="E61" i="22" s="1"/>
  <c r="E64" i="22" s="1"/>
  <c r="E65" i="22" s="1"/>
  <c r="M58" i="22"/>
  <c r="M61" i="22" s="1"/>
  <c r="M64" i="22" s="1"/>
  <c r="M65" i="22" s="1"/>
  <c r="U58" i="22"/>
  <c r="U61" i="22" s="1"/>
  <c r="A45" i="22"/>
  <c r="O57" i="22"/>
  <c r="H58" i="23"/>
  <c r="H61" i="23" s="1"/>
  <c r="H64" i="23" s="1"/>
  <c r="P58" i="23"/>
  <c r="P61" i="23" s="1"/>
  <c r="P64" i="23" s="1"/>
  <c r="I58" i="24"/>
  <c r="I61" i="24" s="1"/>
  <c r="Q58" i="24"/>
  <c r="Q61" i="24" s="1"/>
  <c r="Q64" i="24" s="1"/>
  <c r="E58" i="26"/>
  <c r="E61" i="26" s="1"/>
  <c r="M58" i="26"/>
  <c r="M61" i="26" s="1"/>
  <c r="M64" i="26" s="1"/>
  <c r="U58" i="26"/>
  <c r="U61" i="26" s="1"/>
  <c r="N57" i="26"/>
  <c r="P59" i="27"/>
  <c r="I58" i="28"/>
  <c r="I61" i="28" s="1"/>
  <c r="I64" i="28" s="1"/>
  <c r="I65" i="28" s="1"/>
  <c r="Q58" i="28"/>
  <c r="Q61" i="28" s="1"/>
  <c r="Q64" i="28" s="1"/>
  <c r="P23" i="28"/>
  <c r="P24" i="28" s="1"/>
  <c r="H58" i="29"/>
  <c r="H61" i="29" s="1"/>
  <c r="P58" i="29"/>
  <c r="P61" i="29" s="1"/>
  <c r="E58" i="30"/>
  <c r="E61" i="30" s="1"/>
  <c r="E64" i="30" s="1"/>
  <c r="E65" i="30" s="1"/>
  <c r="M58" i="30"/>
  <c r="M61" i="30" s="1"/>
  <c r="U58" i="30"/>
  <c r="U61" i="30" s="1"/>
  <c r="U64" i="30" s="1"/>
  <c r="U66" i="30" s="1"/>
  <c r="N57" i="30"/>
  <c r="F59" i="30"/>
  <c r="B58" i="30"/>
  <c r="B61"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H65" i="30" s="1"/>
  <c r="O23" i="30"/>
  <c r="O24" i="30" s="1"/>
  <c r="H23" i="30"/>
  <c r="H24" i="30" s="1"/>
  <c r="G23" i="30"/>
  <c r="G24" i="30" s="1"/>
  <c r="R19" i="30"/>
  <c r="F63" i="30"/>
  <c r="N63" i="30"/>
  <c r="K19" i="30"/>
  <c r="K20" i="30" s="1"/>
  <c r="S19" i="30"/>
  <c r="S23" i="30"/>
  <c r="S24" i="30" s="1"/>
  <c r="A31" i="30"/>
  <c r="A33" i="30"/>
  <c r="A39" i="30"/>
  <c r="A41" i="30"/>
  <c r="A47" i="30"/>
  <c r="A49" i="30"/>
  <c r="G57" i="30"/>
  <c r="O57" i="30"/>
  <c r="G59" i="30"/>
  <c r="G64" i="30" s="1"/>
  <c r="G65" i="30" s="1"/>
  <c r="O59" i="30"/>
  <c r="G63" i="30"/>
  <c r="O63" i="30"/>
  <c r="P63" i="30"/>
  <c r="I63" i="30"/>
  <c r="Q63" i="30"/>
  <c r="T19" i="30"/>
  <c r="E19" i="30"/>
  <c r="E20" i="30" s="1"/>
  <c r="V19" i="30"/>
  <c r="F23" i="30"/>
  <c r="F24" i="30" s="1"/>
  <c r="B63" i="30"/>
  <c r="J63" i="30"/>
  <c r="R63" i="30"/>
  <c r="M19" i="30"/>
  <c r="M20" i="30" s="1"/>
  <c r="A32" i="30"/>
  <c r="A34" i="30"/>
  <c r="A40" i="30"/>
  <c r="A42" i="30"/>
  <c r="A48" i="30"/>
  <c r="A50" i="30"/>
  <c r="C63" i="30"/>
  <c r="K63" i="30"/>
  <c r="S63" i="30"/>
  <c r="P19" i="30"/>
  <c r="D63" i="30"/>
  <c r="L63" i="30"/>
  <c r="T63" i="30"/>
  <c r="H63" i="30"/>
  <c r="Q19" i="30"/>
  <c r="E63" i="30"/>
  <c r="M63" i="30"/>
  <c r="Q23" i="29"/>
  <c r="Q24" i="29" s="1"/>
  <c r="O23" i="29"/>
  <c r="O24" i="29" s="1"/>
  <c r="T19" i="29"/>
  <c r="P63" i="29"/>
  <c r="J19" i="29"/>
  <c r="J20" i="29" s="1"/>
  <c r="R19" i="29"/>
  <c r="J23" i="29"/>
  <c r="J24" i="29" s="1"/>
  <c r="F57" i="29"/>
  <c r="N57" i="29"/>
  <c r="F59" i="29"/>
  <c r="N59" i="29"/>
  <c r="F63" i="29"/>
  <c r="N63" i="29"/>
  <c r="H63" i="29"/>
  <c r="K19" i="29"/>
  <c r="K20" i="29" s="1"/>
  <c r="S19" i="29"/>
  <c r="K23" i="29"/>
  <c r="K24" i="29" s="1"/>
  <c r="S23" i="29"/>
  <c r="S24" i="29" s="1"/>
  <c r="A31" i="29"/>
  <c r="A33" i="29"/>
  <c r="A39" i="29"/>
  <c r="A41" i="29"/>
  <c r="A47" i="29"/>
  <c r="A49" i="29"/>
  <c r="G57" i="29"/>
  <c r="O57" i="29"/>
  <c r="G59" i="29"/>
  <c r="O59" i="29"/>
  <c r="G63" i="29"/>
  <c r="O63" i="29"/>
  <c r="E19" i="29"/>
  <c r="U19" i="29"/>
  <c r="E23" i="29"/>
  <c r="E24" i="29" s="1"/>
  <c r="U23" i="29"/>
  <c r="U24" i="29" s="1"/>
  <c r="I57" i="29"/>
  <c r="Q57" i="29"/>
  <c r="I63" i="29"/>
  <c r="Q63" i="29"/>
  <c r="F19" i="29"/>
  <c r="N19" i="29"/>
  <c r="N20" i="29" s="1"/>
  <c r="V19" i="29"/>
  <c r="F23" i="29"/>
  <c r="F24" i="29" s="1"/>
  <c r="N23" i="29"/>
  <c r="N24" i="29" s="1"/>
  <c r="B63" i="29"/>
  <c r="J63" i="29"/>
  <c r="R63" i="29"/>
  <c r="L19" i="29"/>
  <c r="L20" i="29" s="1"/>
  <c r="O19" i="29"/>
  <c r="A32" i="29"/>
  <c r="A34" i="29"/>
  <c r="A40" i="29"/>
  <c r="A42" i="29"/>
  <c r="A48" i="29"/>
  <c r="A50" i="29"/>
  <c r="C63" i="29"/>
  <c r="K63" i="29"/>
  <c r="S63" i="29"/>
  <c r="H19" i="29"/>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D19" i="28"/>
  <c r="D20" i="28" s="1"/>
  <c r="L19" i="28"/>
  <c r="L20" i="28" s="1"/>
  <c r="L23" i="28"/>
  <c r="L24" i="28" s="1"/>
  <c r="T23" i="28"/>
  <c r="T24" i="28" s="1"/>
  <c r="H59" i="28"/>
  <c r="P59" i="28"/>
  <c r="H63" i="28"/>
  <c r="P63" i="28"/>
  <c r="E19" i="28"/>
  <c r="E20" i="28" s="1"/>
  <c r="M19" i="28"/>
  <c r="M20" i="28" s="1"/>
  <c r="U19" i="28"/>
  <c r="M23" i="28"/>
  <c r="M24" i="28" s="1"/>
  <c r="I57" i="28"/>
  <c r="Q57" i="28"/>
  <c r="I63" i="28"/>
  <c r="Q63" i="28"/>
  <c r="R19" i="28"/>
  <c r="F19" i="28"/>
  <c r="F20" i="28" s="1"/>
  <c r="V19" i="28"/>
  <c r="F23" i="28"/>
  <c r="F24" i="28" s="1"/>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H19" i="27"/>
  <c r="H20" i="27" s="1"/>
  <c r="D63" i="27"/>
  <c r="L63" i="27"/>
  <c r="T63" i="27"/>
  <c r="H63" i="27"/>
  <c r="Q19" i="27"/>
  <c r="E63" i="27"/>
  <c r="M63" i="27"/>
  <c r="U64" i="26"/>
  <c r="U66" i="26" s="1"/>
  <c r="O23" i="26"/>
  <c r="J23" i="26"/>
  <c r="J24" i="26" s="1"/>
  <c r="A31" i="26"/>
  <c r="A33" i="26"/>
  <c r="A37" i="26"/>
  <c r="A39" i="26"/>
  <c r="A41" i="26"/>
  <c r="A45" i="26"/>
  <c r="A47" i="26"/>
  <c r="A49" i="26"/>
  <c r="G57" i="26"/>
  <c r="O57" i="26"/>
  <c r="G59" i="26"/>
  <c r="O59" i="26"/>
  <c r="G63" i="26"/>
  <c r="O63" i="26"/>
  <c r="L19" i="26"/>
  <c r="L20" i="26" s="1"/>
  <c r="T19" i="26"/>
  <c r="L23" i="26"/>
  <c r="L24" i="26" s="1"/>
  <c r="T23" i="26"/>
  <c r="H63" i="26"/>
  <c r="P63" i="26"/>
  <c r="M19" i="26"/>
  <c r="M20" i="26" s="1"/>
  <c r="E23" i="26"/>
  <c r="M23" i="26"/>
  <c r="M24" i="26" s="1"/>
  <c r="I57" i="26"/>
  <c r="Q57" i="26"/>
  <c r="I59" i="26"/>
  <c r="I64" i="26" s="1"/>
  <c r="Q59" i="26"/>
  <c r="Q64" i="26" s="1"/>
  <c r="I63" i="26"/>
  <c r="Q63" i="26"/>
  <c r="N19" i="26"/>
  <c r="N20" i="26" s="1"/>
  <c r="N23" i="26"/>
  <c r="N24" i="26" s="1"/>
  <c r="V23" i="26"/>
  <c r="B63" i="26"/>
  <c r="J63" i="26"/>
  <c r="R63" i="26"/>
  <c r="G19" i="26"/>
  <c r="O19" i="26"/>
  <c r="A32" i="26"/>
  <c r="A34" i="26"/>
  <c r="A40" i="26"/>
  <c r="A42" i="26"/>
  <c r="A48" i="26"/>
  <c r="A50" i="26"/>
  <c r="C63" i="26"/>
  <c r="K63" i="26"/>
  <c r="S63" i="26"/>
  <c r="H19" i="26"/>
  <c r="P19" i="26"/>
  <c r="D63" i="26"/>
  <c r="L63" i="26"/>
  <c r="I19" i="26"/>
  <c r="J23" i="24"/>
  <c r="J24" i="24" s="1"/>
  <c r="H23" i="24"/>
  <c r="H24" i="24" s="1"/>
  <c r="P23" i="24"/>
  <c r="P24" i="24" s="1"/>
  <c r="K19" i="24"/>
  <c r="K20" i="24" s="1"/>
  <c r="S19" i="24"/>
  <c r="K23" i="24"/>
  <c r="K24" i="24" s="1"/>
  <c r="A31" i="24"/>
  <c r="A33" i="24"/>
  <c r="A37" i="24"/>
  <c r="A39" i="24"/>
  <c r="A41" i="24"/>
  <c r="A45" i="24"/>
  <c r="A47" i="24"/>
  <c r="A49" i="24"/>
  <c r="G57" i="24"/>
  <c r="O57" i="24"/>
  <c r="G59" i="24"/>
  <c r="O59" i="24"/>
  <c r="G63" i="24"/>
  <c r="O63" i="24"/>
  <c r="H59" i="24"/>
  <c r="P59" i="24"/>
  <c r="H63" i="24"/>
  <c r="P63" i="24"/>
  <c r="E19" i="24"/>
  <c r="U19" i="24"/>
  <c r="E23" i="24"/>
  <c r="E24" i="24" s="1"/>
  <c r="U23" i="24"/>
  <c r="U24" i="24" s="1"/>
  <c r="I57" i="24"/>
  <c r="Q57" i="24"/>
  <c r="I63" i="24"/>
  <c r="Q63" i="24"/>
  <c r="F19" i="24"/>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K20" i="23" s="1"/>
  <c r="S23" i="23"/>
  <c r="S24" i="23" s="1"/>
  <c r="A31" i="23"/>
  <c r="A33" i="23"/>
  <c r="A37" i="23"/>
  <c r="A39" i="23"/>
  <c r="A41" i="23"/>
  <c r="A45" i="23"/>
  <c r="A47" i="23"/>
  <c r="A49" i="23"/>
  <c r="G57" i="23"/>
  <c r="O57" i="23"/>
  <c r="G59" i="23"/>
  <c r="O59" i="23"/>
  <c r="L19" i="23"/>
  <c r="L20" i="23" s="1"/>
  <c r="T19" i="23"/>
  <c r="D23" i="23"/>
  <c r="D24" i="23" s="1"/>
  <c r="L23" i="23"/>
  <c r="L24" i="23" s="1"/>
  <c r="T23" i="23"/>
  <c r="T24" i="23" s="1"/>
  <c r="E19" i="23"/>
  <c r="E20" i="23" s="1"/>
  <c r="M19" i="23"/>
  <c r="M20" i="23" s="1"/>
  <c r="E23" i="23"/>
  <c r="E24" i="23" s="1"/>
  <c r="M23" i="23"/>
  <c r="M24" i="23" s="1"/>
  <c r="I57" i="23"/>
  <c r="Q57" i="23"/>
  <c r="F23" i="23"/>
  <c r="F24" i="23" s="1"/>
  <c r="N23" i="23"/>
  <c r="N24" i="23" s="1"/>
  <c r="G19" i="23"/>
  <c r="G20" i="23" s="1"/>
  <c r="O19" i="23"/>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L20"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J65" i="23" l="1"/>
  <c r="H65" i="23"/>
  <c r="L65" i="23"/>
  <c r="I65" i="23"/>
  <c r="E65" i="23"/>
  <c r="C19" i="29"/>
  <c r="C20" i="29" s="1"/>
  <c r="I65" i="29"/>
  <c r="J65" i="24"/>
  <c r="L65" i="24"/>
  <c r="L65" i="26"/>
  <c r="I65" i="26"/>
  <c r="K65" i="30"/>
  <c r="C65" i="30"/>
  <c r="D65" i="30"/>
  <c r="D65" i="28"/>
  <c r="D65" i="27"/>
  <c r="K65" i="27"/>
  <c r="J65" i="27"/>
  <c r="C65" i="27"/>
  <c r="I65" i="27"/>
  <c r="E65" i="27"/>
  <c r="C23" i="21"/>
  <c r="C24" i="21" s="1"/>
  <c r="L65" i="21"/>
  <c r="D65" i="21"/>
  <c r="K65" i="21"/>
  <c r="L64" i="28"/>
  <c r="L65" i="28" s="1"/>
  <c r="F64" i="26"/>
  <c r="F65" i="26" s="1"/>
  <c r="C64" i="21"/>
  <c r="C65" i="21" s="1"/>
  <c r="C64" i="23"/>
  <c r="C65" i="23" s="1"/>
  <c r="B64" i="30"/>
  <c r="B65" i="30" s="1"/>
  <c r="M66" i="26"/>
  <c r="M65" i="26"/>
  <c r="L64" i="22"/>
  <c r="L65" i="22" s="1"/>
  <c r="D64" i="22"/>
  <c r="D65" i="22" s="1"/>
  <c r="Q64" i="22"/>
  <c r="U64" i="22"/>
  <c r="U66" i="22" s="1"/>
  <c r="S64" i="23"/>
  <c r="M64" i="23"/>
  <c r="R64" i="23"/>
  <c r="R66" i="23" s="1"/>
  <c r="M64" i="29"/>
  <c r="M65" i="29" s="1"/>
  <c r="D64" i="29"/>
  <c r="D65" i="29" s="1"/>
  <c r="O64" i="24"/>
  <c r="O66" i="24" s="1"/>
  <c r="I64" i="24"/>
  <c r="I65" i="24" s="1"/>
  <c r="M64" i="24"/>
  <c r="M65" i="24" s="1"/>
  <c r="S64" i="24"/>
  <c r="T64" i="26"/>
  <c r="T66" i="26" s="1"/>
  <c r="E64" i="26"/>
  <c r="M64" i="28"/>
  <c r="M65" i="28" s="1"/>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T66" i="24"/>
  <c r="U66" i="23"/>
  <c r="P64" i="30"/>
  <c r="P66" i="30" s="1"/>
  <c r="P66" i="23"/>
  <c r="E66" i="22"/>
  <c r="T66" i="23"/>
  <c r="Q66" i="21"/>
  <c r="P66" i="21"/>
  <c r="K66" i="27"/>
  <c r="G64" i="23"/>
  <c r="Q66" i="24"/>
  <c r="R66" i="27"/>
  <c r="C66" i="27"/>
  <c r="H66" i="23"/>
  <c r="J66" i="27"/>
  <c r="G64" i="27"/>
  <c r="G66" i="30"/>
  <c r="J66" i="30"/>
  <c r="F64" i="27"/>
  <c r="T66" i="27"/>
  <c r="Q66" i="22"/>
  <c r="C66" i="22"/>
  <c r="T66" i="21"/>
  <c r="S66" i="23"/>
  <c r="H66" i="30"/>
  <c r="E66" i="30"/>
  <c r="S66" i="24"/>
  <c r="L66" i="21"/>
  <c r="S66" i="26"/>
  <c r="L66" i="28"/>
  <c r="L66" i="26"/>
  <c r="T66" i="30"/>
  <c r="C66" i="29"/>
  <c r="H66" i="22"/>
  <c r="R66" i="28"/>
  <c r="N64" i="26"/>
  <c r="N66" i="26" s="1"/>
  <c r="O64" i="29"/>
  <c r="O66" i="29" s="1"/>
  <c r="P64" i="29"/>
  <c r="P66" i="29" s="1"/>
  <c r="S64" i="1"/>
  <c r="R66" i="26"/>
  <c r="D66" i="27"/>
  <c r="N64" i="29"/>
  <c r="N66" i="29" s="1"/>
  <c r="R66" i="30"/>
  <c r="L66" i="23"/>
  <c r="O66" i="22"/>
  <c r="R64" i="1"/>
  <c r="J66" i="23"/>
  <c r="Q64" i="1"/>
  <c r="U64" i="1"/>
  <c r="P64" i="1"/>
  <c r="E66" i="27"/>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L66" i="24"/>
  <c r="I66" i="24"/>
  <c r="P66" i="24"/>
  <c r="D66" i="24"/>
  <c r="I66" i="23"/>
  <c r="N66" i="23"/>
  <c r="E66" i="23"/>
  <c r="I66" i="22"/>
  <c r="M66" i="22"/>
  <c r="S66" i="22"/>
  <c r="K66" i="22"/>
  <c r="T66" i="22"/>
  <c r="M66" i="21"/>
  <c r="K66" i="21"/>
  <c r="D66" i="21"/>
  <c r="R66" i="21"/>
  <c r="N64" i="1"/>
  <c r="M64" i="1"/>
  <c r="T64" i="1"/>
  <c r="L64" i="1"/>
  <c r="L65" i="1" s="1"/>
  <c r="J64" i="1"/>
  <c r="K64" i="1"/>
  <c r="K65" i="1" s="1"/>
  <c r="O64" i="1"/>
  <c r="C64" i="1"/>
  <c r="I64" i="1"/>
  <c r="H64" i="1"/>
  <c r="G64" i="1"/>
  <c r="G65" i="1" s="1"/>
  <c r="F64" i="1"/>
  <c r="F65" i="1" s="1"/>
  <c r="E64" i="1"/>
  <c r="D64" i="1"/>
  <c r="B64" i="1"/>
  <c r="D63" i="1"/>
  <c r="L63" i="1"/>
  <c r="F63" i="1"/>
  <c r="R63" i="1"/>
  <c r="J63" i="1"/>
  <c r="Q63" i="1"/>
  <c r="Q66" i="1" s="1"/>
  <c r="I63" i="1"/>
  <c r="C63" i="1"/>
  <c r="K63" i="1"/>
  <c r="P63" i="1"/>
  <c r="H63" i="1"/>
  <c r="T63" i="1"/>
  <c r="T66" i="1" s="1"/>
  <c r="S63" i="1"/>
  <c r="O63" i="1"/>
  <c r="G63" i="1"/>
  <c r="N63" i="1"/>
  <c r="E63" i="1"/>
  <c r="B63" i="1"/>
  <c r="U63" i="1"/>
  <c r="M63" i="1"/>
  <c r="M65" i="1" l="1"/>
  <c r="J65" i="1"/>
  <c r="I65" i="1"/>
  <c r="H65" i="1"/>
  <c r="E65" i="1"/>
  <c r="D65" i="1"/>
  <c r="C65" i="1"/>
  <c r="B65" i="1"/>
  <c r="F66" i="26"/>
  <c r="C66" i="21"/>
  <c r="C66" i="23"/>
  <c r="M66" i="24"/>
  <c r="J66" i="26"/>
  <c r="M66" i="23"/>
  <c r="M65" i="23"/>
  <c r="M66" i="27"/>
  <c r="M65" i="27"/>
  <c r="M66" i="30"/>
  <c r="M65" i="30"/>
  <c r="L66" i="29"/>
  <c r="L66" i="22"/>
  <c r="L66" i="27"/>
  <c r="L65" i="27"/>
  <c r="K66" i="26"/>
  <c r="K65" i="26"/>
  <c r="K66" i="29"/>
  <c r="K65" i="29"/>
  <c r="K66" i="24"/>
  <c r="K66" i="23"/>
  <c r="K65" i="23"/>
  <c r="J66" i="22"/>
  <c r="J65" i="22"/>
  <c r="J66" i="21"/>
  <c r="J65" i="21"/>
  <c r="J66" i="29"/>
  <c r="J65" i="29"/>
  <c r="I66" i="21"/>
  <c r="I65" i="21"/>
  <c r="H66" i="27"/>
  <c r="H65" i="27"/>
  <c r="H66" i="28"/>
  <c r="H65" i="28"/>
  <c r="H66" i="29"/>
  <c r="H65" i="29"/>
  <c r="H66" i="21"/>
  <c r="H66" i="24"/>
  <c r="H65" i="24"/>
  <c r="G66" i="28"/>
  <c r="G65" i="28"/>
  <c r="G66" i="22"/>
  <c r="G65" i="22"/>
  <c r="G66" i="21"/>
  <c r="G65" i="21"/>
  <c r="G66" i="26"/>
  <c r="G65" i="26"/>
  <c r="G66" i="29"/>
  <c r="G65" i="29"/>
  <c r="G66" i="23"/>
  <c r="G65" i="23"/>
  <c r="G66" i="27"/>
  <c r="G65" i="27"/>
  <c r="G66" i="24"/>
  <c r="G65" i="24"/>
  <c r="F66" i="21"/>
  <c r="F65" i="21"/>
  <c r="F66" i="23"/>
  <c r="F65" i="23"/>
  <c r="F66" i="29"/>
  <c r="F65" i="29"/>
  <c r="F66" i="30"/>
  <c r="F65" i="30"/>
  <c r="F66" i="22"/>
  <c r="F65" i="22"/>
  <c r="F66" i="27"/>
  <c r="F65" i="27"/>
  <c r="F66" i="28"/>
  <c r="F65" i="28"/>
  <c r="F66" i="24"/>
  <c r="F65" i="24"/>
  <c r="E66" i="24"/>
  <c r="E65" i="24"/>
  <c r="E66" i="28"/>
  <c r="E65" i="28"/>
  <c r="E66" i="29"/>
  <c r="E65" i="29"/>
  <c r="E66" i="26"/>
  <c r="E65" i="26"/>
  <c r="E66" i="21"/>
  <c r="E65" i="21"/>
  <c r="D66" i="23"/>
  <c r="D66" i="22"/>
  <c r="D66" i="26"/>
  <c r="D66" i="29"/>
  <c r="C66" i="28"/>
  <c r="C65" i="28"/>
  <c r="C66" i="24"/>
  <c r="C65" i="24"/>
  <c r="B66" i="27"/>
  <c r="B65" i="27"/>
  <c r="B66" i="28"/>
  <c r="B65" i="28"/>
  <c r="B66" i="29"/>
  <c r="B65" i="29"/>
  <c r="B66" i="22"/>
  <c r="B65" i="22"/>
  <c r="B66" i="26"/>
  <c r="B65" i="26"/>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<sst xmlns="http://schemas.openxmlformats.org/spreadsheetml/2006/main" count="2268" uniqueCount="177">
  <si>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</si>
  <si>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</si>
  <si>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</si>
  <si>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</si>
  <si>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</si>
  <si>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</si>
  <si>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</si>
  <si>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</si>
  <si>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</si>
  <si>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</si>
  <si>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</si>
  <si>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</si>
  <si>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</si>
  <si>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</si>
  <si>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</si>
  <si>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</si>
  <si>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</si>
  <si>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</si>
  <si>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</si>
  <si>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</si>
  <si>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</si>
  <si>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</si>
  <si>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</si>
  <si>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</si>
  <si>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</si>
  <si>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</si>
  <si>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</si>
  <si>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</si>
  <si>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</si>
  <si>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</si>
  <si>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</si>
  <si>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</si>
  <si>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</si>
  <si>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</si>
  <si>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</si>
  <si>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</si>
  <si>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</si>
  <si>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</si>
  <si>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</si>
  <si>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</si>
  <si>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</si>
  <si>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</si>
  <si>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</si>
  <si>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</si>
  <si>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</si>
  <si>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</si>
  <si>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</si>
  <si>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</si>
  <si>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</si>
  <si>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</si>
  <si>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</si>
  <si>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</si>
  <si>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</si>
  <si>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</si>
  <si>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</si>
  <si>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</si>
  <si>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</si>
  <si>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</si>
  <si>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</si>
  <si>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</si>
  <si>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</si>
  <si>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</si>
  <si>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</si>
  <si>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</si>
  <si>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</si>
  <si>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</si>
  <si>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</si>
  <si>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</si>
  <si>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</si>
  <si>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</si>
  <si>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</si>
  <si>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</si>
  <si>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</si>
  <si>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</si>
  <si>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</si>
  <si>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</si>
  <si>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</si>
  <si>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</si>
  <si>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</si>
  <si>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</si>
  <si>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</si>
  <si>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</si>
  <si>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</si>
  <si>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</si>
  <si>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</si>
  <si>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</si>
  <si>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</si>
  <si>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</si>
  <si>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</si>
  <si>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</si>
  <si>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</si>
  <si>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</si>
  <si>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</si>
  <si>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</si>
  <si>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</si>
  <si>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</si>
  <si>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</si>
  <si>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</si>
  <si>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</si>
  <si>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</si>
  <si>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</si>
  <si>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</si>
  <si>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</si>
  <si>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</si>
  <si>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</si>
  <si>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</si>
  <si>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</si>
  <si>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</si>
  <si>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</si>
  <si>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</si>
  <si>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</si>
  <si>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</si>
  <si>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</si>
  <si>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</si>
  <si>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</si>
  <si>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</si>
  <si>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</si>
  <si>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</si>
  <si>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</si>
  <si>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</si>
  <si>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</si>
  <si>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</si>
  <si>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</si>
  <si>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</si>
  <si>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</si>
  <si>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</si>
  <si>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</si>
  <si>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</si>
  <si>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</si>
  <si>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</si>
  <si>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</si>
  <si>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</si>
  <si>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</si>
  <si>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</si>
  <si>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</si>
  <si>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</si>
  <si>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</si>
  <si>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</si>
  <si>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</si>
  <si>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</si>
  <si>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</si>
  <si>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</si>
  <si>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</si>
  <si>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</si>
  <si>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</si>
  <si>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</si>
  <si>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</si>
  <si>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</si>
  <si>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</si>
  <si>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</si>
  <si>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</si>
  <si>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</si>
  <si>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</si>
  <si>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</si>
  <si>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</si>
  <si>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</si>
  <si>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</si>
  <si>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</si>
  <si>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</si>
  <si>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</si>
  <si>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PAN-021794</t>
  </si>
  <si>
    <t>EPR-GP3792SK</t>
  </si>
  <si>
    <t>Byproduct recovery Limited</t>
  </si>
  <si>
    <t>Crugmore, Penparc, Cardigan, Ceredigion, SA43 1QY</t>
  </si>
  <si>
    <t>Ethan Banfield</t>
  </si>
  <si>
    <t>19 09 02</t>
  </si>
  <si>
    <t>Moderate</t>
  </si>
  <si>
    <t xml:space="preserve">Bolton Hill </t>
  </si>
  <si>
    <t>Bontgoch cake</t>
  </si>
  <si>
    <t>Bontgoch liquid</t>
  </si>
  <si>
    <t>Llechryd cake</t>
  </si>
  <si>
    <t>Llechryd liquid</t>
  </si>
  <si>
    <t xml:space="preserve">Preseli </t>
  </si>
  <si>
    <t xml:space="preserve">Strata Florida </t>
  </si>
  <si>
    <t>Strata florida liquid</t>
  </si>
  <si>
    <t>19 06 06</t>
  </si>
  <si>
    <t>Andigestion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</si>
</sst>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1">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360F44E4-7249-415F-8D5E-41D249F9A162}" name="Crop" dataDxfId="384"/>
    <tableColumn id="2" xr3:uid="{55E07717-B4EC-4E8A-B9A9-34F3CF85E32D}" name="P Offtake" dataDxfId="383"/>
    <tableColumn id="3" xr3:uid="{7B25FA52-8104-4FE3-AED4-B53CBFDF89B2}" name="K Offtake" dataDxfId="382"/>
    <tableColumn id="4" xr3:uid="{0DBAE461-2D09-43C8-9342-3980D552AE4D}" name="Order" dataDxfId="381"/>
    <tableColumn id="5" xr3:uid="{52CACE7B-0CBA-46FC-9F24-02CBD6100239}" name="Lime pH requirement" dataDxfId="380"/>
    <tableColumn id="6" xr3:uid="{F1432630-9B16-4266-8147-CE754A715307}" name="Column1" dataDxfId="37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Normal="100" workbookViewId="0">
      <selection activeCell="F1" sqref="F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24.34</v>
      </c>
      <c r="G1" s="123" t="s">
        <v>43</v>
      </c>
      <c r="H1" s="124"/>
      <c r="I1" s="96">
        <v>6.5</v>
      </c>
      <c r="J1" s="127" t="s">
        <v>153</v>
      </c>
      <c r="K1" s="127"/>
      <c r="L1" s="96">
        <v>389</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161</v>
      </c>
      <c r="D2" s="120"/>
      <c r="E2" s="93" t="s">
        <v>109</v>
      </c>
      <c r="F2" s="96" t="s">
        <v>165</v>
      </c>
      <c r="G2" s="125" t="s">
        <v>110</v>
      </c>
      <c r="H2" s="126"/>
      <c r="I2" s="96"/>
      <c r="J2" s="127" t="s">
        <v>158</v>
      </c>
      <c r="K2" s="127"/>
      <c r="L2" s="96">
        <v>1.27</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162</v>
      </c>
      <c r="D3" s="120"/>
      <c r="E3" s="93" t="s">
        <v>108</v>
      </c>
      <c r="F3" s="31" t="s">
        <v>78</v>
      </c>
      <c r="G3" s="127" t="s">
        <v>159</v>
      </c>
      <c r="H3" s="127"/>
      <c r="I3" s="96"/>
      <c r="J3" s="123" t="s">
        <v>154</v>
      </c>
      <c r="K3" s="124"/>
      <c r="L3" s="96">
        <f>(L1/(L2*10000))*100</f>
        <v>3.0629921259842519</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163</v>
      </c>
      <c r="D4" s="122"/>
      <c r="E4" s="94" t="s">
        <v>1</v>
      </c>
      <c r="F4" s="95" t="s">
        <v>167</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164</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v>1</v>
      </c>
      <c r="D8" s="15">
        <v>2</v>
      </c>
      <c r="E8" s="15">
        <v>3</v>
      </c>
      <c r="F8" s="15">
        <v>4</v>
      </c>
      <c r="G8" s="15">
        <v>5</v>
      </c>
      <c r="H8" s="15">
        <v>6</v>
      </c>
      <c r="I8" s="15">
        <v>7</v>
      </c>
      <c r="J8" s="15">
        <v>8</v>
      </c>
      <c r="K8" s="15">
        <v>9</v>
      </c>
      <c r="L8" s="15">
        <v>10</v>
      </c>
      <c r="M8" s="15">
        <v>11</v>
      </c>
      <c r="N8" s="15">
        <v>12</v>
      </c>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166</v>
      </c>
      <c r="D9" s="15" t="s">
        <v>166</v>
      </c>
      <c r="E9" s="15" t="s">
        <v>166</v>
      </c>
      <c r="F9" s="15" t="s">
        <v>166</v>
      </c>
      <c r="G9" s="15" t="s">
        <v>166</v>
      </c>
      <c r="H9" s="15" t="s">
        <v>166</v>
      </c>
      <c r="I9" s="15" t="s">
        <v>166</v>
      </c>
      <c r="J9" s="15" t="s">
        <v>166</v>
      </c>
      <c r="K9" s="15" t="s">
        <v>166</v>
      </c>
      <c r="L9" s="15" t="s">
        <v>166</v>
      </c>
      <c r="M9" s="15" t="s">
        <v>166</v>
      </c>
      <c r="N9" s="15" t="s">
        <v>166</v>
      </c>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6.8</v>
      </c>
      <c r="D10" s="15">
        <v>5.5</v>
      </c>
      <c r="E10" s="15">
        <v>5.9</v>
      </c>
      <c r="F10" s="15">
        <v>5.9</v>
      </c>
      <c r="G10" s="15">
        <v>5.7</v>
      </c>
      <c r="H10" s="15">
        <v>5.8</v>
      </c>
      <c r="I10" s="15">
        <v>5.8</v>
      </c>
      <c r="J10" s="15">
        <v>6</v>
      </c>
      <c r="K10" s="15">
        <v>6.2</v>
      </c>
      <c r="L10" s="15">
        <v>6.1</v>
      </c>
      <c r="M10" s="15">
        <v>6.2</v>
      </c>
      <c r="N10" s="15">
        <v>6.5</v>
      </c>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0</v>
      </c>
      <c r="D11" s="15">
        <v>3</v>
      </c>
      <c r="E11" s="15">
        <v>0</v>
      </c>
      <c r="F11" s="15">
        <v>2</v>
      </c>
      <c r="G11" s="15">
        <v>3</v>
      </c>
      <c r="H11" s="15">
        <v>0</v>
      </c>
      <c r="I11" s="15">
        <v>1</v>
      </c>
      <c r="J11" s="15">
        <v>2</v>
      </c>
      <c r="K11" s="15">
        <v>0</v>
      </c>
      <c r="L11" s="15">
        <v>1</v>
      </c>
      <c r="M11" s="15">
        <v>3</v>
      </c>
      <c r="N11" s="15">
        <v>2</v>
      </c>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1</v>
      </c>
      <c r="D12" s="15">
        <v>1</v>
      </c>
      <c r="E12" s="15">
        <v>0</v>
      </c>
      <c r="F12" s="15">
        <v>0</v>
      </c>
      <c r="G12" s="15">
        <v>1</v>
      </c>
      <c r="H12" s="15">
        <v>0</v>
      </c>
      <c r="I12" s="15">
        <v>0</v>
      </c>
      <c r="J12" s="15">
        <v>0</v>
      </c>
      <c r="K12" s="15">
        <v>0</v>
      </c>
      <c r="L12" s="15">
        <v>0</v>
      </c>
      <c r="M12" s="15">
        <v>2</v>
      </c>
      <c r="N12" s="15">
        <v>0</v>
      </c>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2</v>
      </c>
      <c r="D13" s="15">
        <v>2</v>
      </c>
      <c r="E13" s="15">
        <v>2</v>
      </c>
      <c r="F13" s="15">
        <v>2</v>
      </c>
      <c r="G13" s="15">
        <v>2</v>
      </c>
      <c r="H13" s="15">
        <v>1</v>
      </c>
      <c r="I13" s="15">
        <v>2</v>
      </c>
      <c r="J13" s="15">
        <v>2</v>
      </c>
      <c r="K13" s="15">
        <v>1</v>
      </c>
      <c r="L13" s="15">
        <v>2</v>
      </c>
      <c r="M13" s="15">
        <v>2</v>
      </c>
      <c r="N13" s="15">
        <v>3</v>
      </c>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113</v>
      </c>
      <c r="D14" s="100" t="s">
        <v>113</v>
      </c>
      <c r="E14" s="100" t="s">
        <v>113</v>
      </c>
      <c r="F14" s="100" t="s">
        <v>113</v>
      </c>
      <c r="G14" s="100" t="s">
        <v>113</v>
      </c>
      <c r="H14" s="100" t="s">
        <v>113</v>
      </c>
      <c r="I14" s="100" t="s">
        <v>113</v>
      </c>
      <c r="J14" s="100" t="s">
        <v>113</v>
      </c>
      <c r="K14" s="100" t="s">
        <v>113</v>
      </c>
      <c r="L14" s="100" t="s">
        <v>113</v>
      </c>
      <c r="M14" s="100" t="s">
        <v>113</v>
      </c>
      <c r="N14" s="100" t="s">
        <v>113</v>
      </c>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38</v>
      </c>
      <c r="D15" s="15">
        <v>38</v>
      </c>
      <c r="E15" s="15">
        <v>38</v>
      </c>
      <c r="F15" s="15">
        <v>38</v>
      </c>
      <c r="G15" s="15">
        <v>38</v>
      </c>
      <c r="H15" s="15">
        <v>38</v>
      </c>
      <c r="I15" s="15">
        <v>38</v>
      </c>
      <c r="J15" s="15">
        <v>38</v>
      </c>
      <c r="K15" s="15">
        <v>38</v>
      </c>
      <c r="L15" s="15">
        <v>38</v>
      </c>
      <c r="M15" s="15">
        <v>38</v>
      </c>
      <c r="N15" s="15">
        <v>38</v>
      </c>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t="s">
        <v>72</v>
      </c>
      <c r="I16" s="101" t="s">
        <v>72</v>
      </c>
      <c r="J16" s="101" t="s">
        <v>72</v>
      </c>
      <c r="K16" s="101" t="s">
        <v>72</v>
      </c>
      <c r="L16" s="101" t="s">
        <v>72</v>
      </c>
      <c r="M16" s="101" t="s">
        <v>72</v>
      </c>
      <c r="N16" s="101" t="s">
        <v>72</v>
      </c>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74.356237799999988</v>
      </c>
      <c r="D18" s="16">
        <f>$D32</f>
        <v>0</v>
      </c>
      <c r="E18" s="16">
        <f>$D33</f>
        <v>0</v>
      </c>
      <c r="F18" s="16">
        <f>$D34</f>
        <v>0</v>
      </c>
      <c r="G18" s="16">
        <f>$D35</f>
        <v>0</v>
      </c>
      <c r="H18" s="16">
        <f>$D36</f>
        <v>0</v>
      </c>
      <c r="I18" s="16">
        <f>$D37</f>
        <v>0</v>
      </c>
      <c r="J18" s="16">
        <f>$D38</f>
        <v>74.356237799999988</v>
      </c>
      <c r="K18" s="16">
        <f>$D39</f>
        <v>74.356237799999988</v>
      </c>
      <c r="L18" s="16">
        <f>$D40</f>
        <v>74.356237799999988</v>
      </c>
      <c r="M18" s="16">
        <f>$D41</f>
        <v>74.356237799999988</v>
      </c>
      <c r="N18" s="16">
        <f>$D42</f>
        <v>74.356237799999988</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9.7562377999999939</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9.7562377999999939</v>
      </c>
      <c r="K19" s="16">
        <f t="shared" si="1"/>
        <v>9.7562377999999939</v>
      </c>
      <c r="L19" s="16">
        <f t="shared" si="1"/>
        <v>9.7562377999999939</v>
      </c>
      <c r="M19" s="16">
        <f t="shared" si="1"/>
        <v>9.7562377999999939</v>
      </c>
      <c r="N19" s="16">
        <f t="shared" si="1"/>
        <v>9.7562377999999939</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8.2325841000000022</v>
      </c>
      <c r="D22" s="16">
        <f>$E32</f>
        <v>0</v>
      </c>
      <c r="E22" s="16">
        <f>$E33</f>
        <v>0</v>
      </c>
      <c r="F22" s="16">
        <f>$E34</f>
        <v>0</v>
      </c>
      <c r="G22" s="16">
        <f>$E35</f>
        <v>0</v>
      </c>
      <c r="H22" s="16">
        <f>$E36</f>
        <v>0</v>
      </c>
      <c r="I22" s="16">
        <f>$E37</f>
        <v>0</v>
      </c>
      <c r="J22" s="16">
        <f>$E38</f>
        <v>8.2325841000000022</v>
      </c>
      <c r="K22" s="16">
        <f>$E39</f>
        <v>8.2325841000000022</v>
      </c>
      <c r="L22" s="16">
        <f>$E40</f>
        <v>8.2325841000000022</v>
      </c>
      <c r="M22" s="16">
        <f>$E41</f>
        <v>8.2325841000000022</v>
      </c>
      <c r="N22" s="16">
        <f>$E42</f>
        <v>8.2325841000000022</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-219.7674159</v>
      </c>
      <c r="D23" s="16">
        <f t="shared" ref="D23:V23" si="3">D22-D21</f>
        <v>-228</v>
      </c>
      <c r="E23" s="16">
        <f t="shared" si="3"/>
        <v>-228</v>
      </c>
      <c r="F23" s="16">
        <f t="shared" si="3"/>
        <v>-228</v>
      </c>
      <c r="G23" s="16">
        <f t="shared" si="3"/>
        <v>-228</v>
      </c>
      <c r="H23" s="16">
        <f t="shared" si="3"/>
        <v>-228</v>
      </c>
      <c r="I23" s="16">
        <f t="shared" si="3"/>
        <v>-228</v>
      </c>
      <c r="J23" s="16">
        <f t="shared" si="3"/>
        <v>-219.7674159</v>
      </c>
      <c r="K23" s="16">
        <f t="shared" si="3"/>
        <v>-219.7674159</v>
      </c>
      <c r="L23" s="16">
        <f t="shared" si="3"/>
        <v>-219.7674159</v>
      </c>
      <c r="M23" s="16">
        <f t="shared" si="3"/>
        <v>-219.7674159</v>
      </c>
      <c r="N23" s="16">
        <f t="shared" si="3"/>
        <v>-219.7674159</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15.6</v>
      </c>
      <c r="C28" s="15">
        <v>1.27</v>
      </c>
      <c r="D28" s="15">
        <v>0.219</v>
      </c>
      <c r="E28" s="15">
        <v>4.6100000000000002E-2</v>
      </c>
      <c r="F28" s="15">
        <v>509</v>
      </c>
      <c r="G28" s="15">
        <v>41.1</v>
      </c>
      <c r="H28" s="15">
        <v>57.8</v>
      </c>
      <c r="I28" s="15">
        <v>2.13</v>
      </c>
      <c r="J28" s="15">
        <v>0.18</v>
      </c>
      <c r="K28" s="23">
        <v>0.33</v>
      </c>
      <c r="L28" s="15">
        <v>26.9</v>
      </c>
      <c r="M28" s="15">
        <v>8.75</v>
      </c>
      <c r="N28" s="15">
        <v>149000</v>
      </c>
      <c r="O28" s="15">
        <v>12100</v>
      </c>
      <c r="P28" s="15"/>
      <c r="Q28" s="15">
        <v>10200</v>
      </c>
      <c r="R28" s="15"/>
      <c r="S28" s="15">
        <v>15.1</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95</v>
      </c>
      <c r="C31" s="77">
        <f>IF(C$27="%w/w SAR",((C$28*10)*$B31),IF(C$27="%w/w DM",(((C$28*10)*($B$28/100))*$B31),IF(C$27="kg/t SAR",(C$28*$B31),IF(C$27="kg/t DM",((C$28*($B$28/100))*$B31),IF(C$27="mg/kg SAR",((C$28*0.001)*$B31),IF(C$27="mg/kg DM",(((C$28*0.001)*($B$28/100))*$B31),0))))))</f>
        <v>188.214</v>
      </c>
      <c r="D31" s="77">
        <f>(IF(D$27="%w/w SAR",((D$28*10)*$B31),IF(D$27="%w/w DM",(((D$28*10)*($B$28/100))*$B31),IF(D$27="kg/t SAR",(D$28*$B31),IF(D$27="kg/t DM",((D$28*($B$28/100))*$B31),IF(D$27="mg/kg SAR",((D$28*0.001)*$B31),IF(D$27="mg/kg DM",(((D$28*0.001)*($B$28/100))*$B31),"0")))))))*2.291</f>
        <v>74.356237799999988</v>
      </c>
      <c r="E31" s="77">
        <f>(IF(E$27="%w/w SAR",((E$28*10)*$B31),IF(E$27="%w/w DM",(((E$28*10)*($B$28/100))*$B31),IF(E$27="kg/t SAR",(E$28*$B31),IF(E$27="kg/t DM",((E$28*($B$28/100))*$B31),IF(E$27="mg/kg SAR",((E$28*0.001)*$B31),IF(E$27="mg/kg DM",(((E$28*0.001)*($B$28/100))*$B31),"0")))))))*1.205</f>
        <v>8.2325841000000022</v>
      </c>
      <c r="F31" s="77">
        <f>(IF(F$27="%w/w SAR",((F$28*10)*$B31),IF(F$27="%w/w DM",(((F$28*10)*($B$28/100))*$B31),IF(F$27="kg/t SAR",(F$28*$B31),IF(F$27="kg/t DM",((F$28*($B$28/100))*$B31),IF(F$27="mg/kg SAR",((F$28*0.001)*$B31),IF(F$27="mg/kg DM",(((F$28*0.001)*($B$28/100))*$B31),"0")))))))*1.658</f>
        <v>12.506924039999999</v>
      </c>
      <c r="G31" s="77">
        <f t="shared" ref="G31:P31" si="5">IF(G$27="%w/w SAR",((G$28*10)*$B31),IF(G$27="%w/w DM",(((G$28*10)*($B$28/100))*$B31),IF(G$27="kg/t SAR",(G$28*$B31),IF(G$27="kg/t DM",((G$28*($B$28/100))*$B31),IF(G$27="mg/kg SAR",((G$28*0.001)*$B31),IF(G$27="mg/kg DM",(((G$28*0.001)*($B$28/100))*$B31),0))))))</f>
        <v>0.60910200000000003</v>
      </c>
      <c r="H31" s="77">
        <f t="shared" si="5"/>
        <v>0.85659600000000002</v>
      </c>
      <c r="I31" s="77">
        <f t="shared" si="5"/>
        <v>3.15666E-2</v>
      </c>
      <c r="J31" s="77">
        <f t="shared" si="5"/>
        <v>2.6676E-3</v>
      </c>
      <c r="K31" s="77">
        <f t="shared" si="5"/>
        <v>4.8906000000000002E-3</v>
      </c>
      <c r="L31" s="77">
        <f t="shared" si="5"/>
        <v>0.39865800000000001</v>
      </c>
      <c r="M31" s="77">
        <f t="shared" si="5"/>
        <v>0.12967500000000001</v>
      </c>
      <c r="N31" s="77">
        <f t="shared" si="5"/>
        <v>2208.1799999999998</v>
      </c>
      <c r="O31" s="77">
        <f t="shared" si="5"/>
        <v>179.322</v>
      </c>
      <c r="P31" s="77">
        <f t="shared" si="5"/>
        <v>0</v>
      </c>
      <c r="Q31" s="77">
        <f>(IF(Q$27="%w/w SAR",((Q$28*10)*$B31),IF(Q$27="%w/w DM",(((Q$28*10)*($B$28/100))*$B31),IF(Q$27="kg/t SAR",(Q$28*$B31),IF(Q$27="kg/t DM",((Q$28*($B$28/100))*$B31),IF(Q$27="mg/kg SAR",((Q$28*0.001)*$B31),IF(Q$27="mg/kg DM",(((Q$28*0.001)*($B$28/100))*$B31),0)))))))*2.5</f>
        <v>377.91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0.22378200000000001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ref="G32:P50" si="10">IF(G$27="%w/w SAR",((G$28*10)*$B32),IF(G$27="%w/w DM",(((G$28*10)*($B$28/100))*$B32),IF(G$27="kg/t SAR",(G$28*$B32),IF(G$27="kg/t DM",((G$28*($B$28/100))*$B32),IF(G$27="mg/kg SAR",((G$28*0.001)*$B32),IF(G$27="mg/kg DM",(((G$28*0.001)*($B$28/100))*$B32),0))))))</f>
        <v>0</v>
      </c>
      <c r="H32" s="77">
        <f t="shared" si="10"/>
        <v>0</v>
      </c>
      <c r="I32" s="77">
        <f t="shared" si="10"/>
        <v>0</v>
      </c>
      <c r="J32" s="77">
        <f t="shared" si="10"/>
        <v>0</v>
      </c>
      <c r="K32" s="77">
        <f t="shared" si="10"/>
        <v>0</v>
      </c>
      <c r="L32" s="77">
        <f t="shared" si="10"/>
        <v>0</v>
      </c>
      <c r="M32" s="77">
        <f t="shared" si="10"/>
        <v>0</v>
      </c>
      <c r="N32" s="77">
        <f t="shared" si="10"/>
        <v>0</v>
      </c>
      <c r="O32" s="77">
        <f t="shared" si="10"/>
        <v>0</v>
      </c>
      <c r="P32" s="77">
        <f t="shared" si="10"/>
        <v>0</v>
      </c>
      <c r="Q32" s="77">
        <f t="shared" ref="Q32:Q50" si="11">(IF(Q$27="%w/w SAR",((Q$28*10)*$B32),IF(Q$27="%w/w DM",(((Q$28*10)*($B$28/100))*$B32),IF(Q$27="kg/t SAR",(Q$28*$B32),IF(Q$27="kg/t DM",((Q$28*($B$28/100))*$B32),IF(Q$27="mg/kg SAR",((Q$28*0.001)*$B32),IF(Q$27="mg/kg DM",(((Q$28*0.001)*($B$28/100))*$B32),0)))))))*2.5</f>
        <v>0</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f>E8</f>
        <v>3</v>
      </c>
      <c r="B33" s="15">
        <v>0</v>
      </c>
      <c r="C33" s="77">
        <f t="shared" si="6"/>
        <v>0</v>
      </c>
      <c r="D33" s="77">
        <f t="shared" si="7"/>
        <v>0</v>
      </c>
      <c r="E33" s="77">
        <f t="shared" si="8"/>
        <v>0</v>
      </c>
      <c r="F33" s="77">
        <f t="shared" si="9"/>
        <v>0</v>
      </c>
      <c r="G33" s="77">
        <f t="shared" si="10"/>
        <v>0</v>
      </c>
      <c r="H33" s="77">
        <f t="shared" si="10"/>
        <v>0</v>
      </c>
      <c r="I33" s="77">
        <f t="shared" si="10"/>
        <v>0</v>
      </c>
      <c r="J33" s="77">
        <f t="shared" si="10"/>
        <v>0</v>
      </c>
      <c r="K33" s="77">
        <f t="shared" si="10"/>
        <v>0</v>
      </c>
      <c r="L33" s="77">
        <f t="shared" si="10"/>
        <v>0</v>
      </c>
      <c r="M33" s="77">
        <f t="shared" si="10"/>
        <v>0</v>
      </c>
      <c r="N33" s="77">
        <f t="shared" si="10"/>
        <v>0</v>
      </c>
      <c r="O33" s="77">
        <f t="shared" si="10"/>
        <v>0</v>
      </c>
      <c r="P33" s="77">
        <f t="shared" si="10"/>
        <v>0</v>
      </c>
      <c r="Q33" s="77">
        <f t="shared" si="11"/>
        <v>0</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f>F8</f>
        <v>4</v>
      </c>
      <c r="B34" s="15">
        <v>0</v>
      </c>
      <c r="C34" s="77">
        <f t="shared" si="6"/>
        <v>0</v>
      </c>
      <c r="D34" s="77">
        <f t="shared" si="7"/>
        <v>0</v>
      </c>
      <c r="E34" s="77">
        <f t="shared" si="8"/>
        <v>0</v>
      </c>
      <c r="F34" s="77">
        <f t="shared" si="9"/>
        <v>0</v>
      </c>
      <c r="G34" s="77">
        <f t="shared" si="10"/>
        <v>0</v>
      </c>
      <c r="H34" s="77">
        <f t="shared" si="10"/>
        <v>0</v>
      </c>
      <c r="I34" s="77">
        <f t="shared" si="10"/>
        <v>0</v>
      </c>
      <c r="J34" s="77">
        <f t="shared" si="10"/>
        <v>0</v>
      </c>
      <c r="K34" s="77">
        <f t="shared" si="10"/>
        <v>0</v>
      </c>
      <c r="L34" s="77">
        <f t="shared" si="10"/>
        <v>0</v>
      </c>
      <c r="M34" s="77">
        <f t="shared" si="10"/>
        <v>0</v>
      </c>
      <c r="N34" s="77">
        <f t="shared" si="10"/>
        <v>0</v>
      </c>
      <c r="O34" s="77">
        <f t="shared" si="10"/>
        <v>0</v>
      </c>
      <c r="P34" s="77">
        <f t="shared" si="10"/>
        <v>0</v>
      </c>
      <c r="Q34" s="77">
        <f t="shared" si="11"/>
        <v>0</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f>G8</f>
        <v>5</v>
      </c>
      <c r="B35" s="15">
        <v>0</v>
      </c>
      <c r="C35" s="77">
        <f t="shared" si="6"/>
        <v>0</v>
      </c>
      <c r="D35" s="77">
        <f t="shared" si="7"/>
        <v>0</v>
      </c>
      <c r="E35" s="77">
        <f t="shared" si="8"/>
        <v>0</v>
      </c>
      <c r="F35" s="77">
        <f t="shared" si="9"/>
        <v>0</v>
      </c>
      <c r="G35" s="77">
        <f t="shared" si="10"/>
        <v>0</v>
      </c>
      <c r="H35" s="77">
        <f t="shared" si="10"/>
        <v>0</v>
      </c>
      <c r="I35" s="77">
        <f t="shared" si="10"/>
        <v>0</v>
      </c>
      <c r="J35" s="77">
        <f t="shared" si="10"/>
        <v>0</v>
      </c>
      <c r="K35" s="77">
        <f t="shared" si="10"/>
        <v>0</v>
      </c>
      <c r="L35" s="77">
        <f t="shared" si="10"/>
        <v>0</v>
      </c>
      <c r="M35" s="77">
        <f t="shared" si="10"/>
        <v>0</v>
      </c>
      <c r="N35" s="77">
        <f t="shared" si="10"/>
        <v>0</v>
      </c>
      <c r="O35" s="77">
        <f t="shared" si="10"/>
        <v>0</v>
      </c>
      <c r="P35" s="77">
        <f t="shared" si="10"/>
        <v>0</v>
      </c>
      <c r="Q35" s="77">
        <f t="shared" si="11"/>
        <v>0</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f>H8</f>
        <v>6</v>
      </c>
      <c r="B36" s="15">
        <v>0</v>
      </c>
      <c r="C36" s="77">
        <f t="shared" si="6"/>
        <v>0</v>
      </c>
      <c r="D36" s="77">
        <f t="shared" si="7"/>
        <v>0</v>
      </c>
      <c r="E36" s="77">
        <f t="shared" si="8"/>
        <v>0</v>
      </c>
      <c r="F36" s="77">
        <f t="shared" si="9"/>
        <v>0</v>
      </c>
      <c r="G36" s="77">
        <f t="shared" si="10"/>
        <v>0</v>
      </c>
      <c r="H36" s="77">
        <f t="shared" si="10"/>
        <v>0</v>
      </c>
      <c r="I36" s="77">
        <f t="shared" si="10"/>
        <v>0</v>
      </c>
      <c r="J36" s="77">
        <f t="shared" si="10"/>
        <v>0</v>
      </c>
      <c r="K36" s="77">
        <f t="shared" si="10"/>
        <v>0</v>
      </c>
      <c r="L36" s="77">
        <f t="shared" si="10"/>
        <v>0</v>
      </c>
      <c r="M36" s="77">
        <f t="shared" si="10"/>
        <v>0</v>
      </c>
      <c r="N36" s="77">
        <f t="shared" si="10"/>
        <v>0</v>
      </c>
      <c r="O36" s="77">
        <f t="shared" si="10"/>
        <v>0</v>
      </c>
      <c r="P36" s="77">
        <f t="shared" si="10"/>
        <v>0</v>
      </c>
      <c r="Q36" s="77">
        <f t="shared" si="11"/>
        <v>0</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7</v>
      </c>
      <c r="B37" s="15">
        <v>0</v>
      </c>
      <c r="C37" s="77">
        <f t="shared" si="6"/>
        <v>0</v>
      </c>
      <c r="D37" s="77">
        <f t="shared" si="7"/>
        <v>0</v>
      </c>
      <c r="E37" s="77">
        <f t="shared" si="8"/>
        <v>0</v>
      </c>
      <c r="F37" s="77">
        <f t="shared" si="9"/>
        <v>0</v>
      </c>
      <c r="G37" s="77">
        <f t="shared" si="10"/>
        <v>0</v>
      </c>
      <c r="H37" s="77">
        <f t="shared" si="10"/>
        <v>0</v>
      </c>
      <c r="I37" s="77">
        <f t="shared" si="10"/>
        <v>0</v>
      </c>
      <c r="J37" s="77">
        <f t="shared" si="10"/>
        <v>0</v>
      </c>
      <c r="K37" s="77">
        <f t="shared" si="10"/>
        <v>0</v>
      </c>
      <c r="L37" s="77">
        <f t="shared" si="10"/>
        <v>0</v>
      </c>
      <c r="M37" s="77">
        <f t="shared" si="10"/>
        <v>0</v>
      </c>
      <c r="N37" s="77">
        <f t="shared" si="10"/>
        <v>0</v>
      </c>
      <c r="O37" s="77">
        <f t="shared" si="10"/>
        <v>0</v>
      </c>
      <c r="P37" s="77">
        <f t="shared" si="10"/>
        <v>0</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8</v>
      </c>
      <c r="B38" s="15">
        <v>95</v>
      </c>
      <c r="C38" s="77">
        <f t="shared" si="6"/>
        <v>188.214</v>
      </c>
      <c r="D38" s="77">
        <f t="shared" si="7"/>
        <v>74.356237799999988</v>
      </c>
      <c r="E38" s="77">
        <f t="shared" si="8"/>
        <v>8.2325841000000022</v>
      </c>
      <c r="F38" s="77">
        <f t="shared" si="9"/>
        <v>12.506924039999999</v>
      </c>
      <c r="G38" s="77">
        <f t="shared" si="10"/>
        <v>0.60910200000000003</v>
      </c>
      <c r="H38" s="77">
        <f t="shared" si="10"/>
        <v>0.85659600000000002</v>
      </c>
      <c r="I38" s="77">
        <f t="shared" si="10"/>
        <v>3.15666E-2</v>
      </c>
      <c r="J38" s="77">
        <f t="shared" si="10"/>
        <v>2.6676E-3</v>
      </c>
      <c r="K38" s="77">
        <f t="shared" si="10"/>
        <v>4.8906000000000002E-3</v>
      </c>
      <c r="L38" s="77">
        <f t="shared" si="10"/>
        <v>0.39865800000000001</v>
      </c>
      <c r="M38" s="77">
        <f t="shared" si="10"/>
        <v>0.12967500000000001</v>
      </c>
      <c r="N38" s="77">
        <f t="shared" si="10"/>
        <v>2208.1799999999998</v>
      </c>
      <c r="O38" s="77">
        <f t="shared" si="10"/>
        <v>179.322</v>
      </c>
      <c r="P38" s="77">
        <f t="shared" si="10"/>
        <v>0</v>
      </c>
      <c r="Q38" s="77">
        <f t="shared" si="11"/>
        <v>377.91</v>
      </c>
      <c r="R38" s="77">
        <f t="shared" si="12"/>
        <v>0</v>
      </c>
      <c r="S38" s="77">
        <f t="shared" si="12"/>
        <v>0.22378200000000001</v>
      </c>
      <c r="T38" s="77">
        <f t="shared" si="12"/>
        <v>0</v>
      </c>
      <c r="U38" s="77">
        <f t="shared" si="12"/>
        <v>0</v>
      </c>
      <c r="AB38" s="59"/>
      <c r="AC38" s="59"/>
      <c r="AD38" s="59"/>
      <c r="AE38" s="59"/>
      <c r="AF38" s="59"/>
      <c r="AG38" s="59"/>
      <c r="AH38" s="59"/>
      <c r="AI38" s="59"/>
    </row>
    <row r="39" spans="1:35" s="72" customFormat="1" ht="13" x14ac:dyDescent="0.35">
      <c r="A39" s="13">
        <f>K8</f>
        <v>9</v>
      </c>
      <c r="B39" s="15">
        <v>95</v>
      </c>
      <c r="C39" s="77">
        <f t="shared" si="6"/>
        <v>188.214</v>
      </c>
      <c r="D39" s="77">
        <f t="shared" si="7"/>
        <v>74.356237799999988</v>
      </c>
      <c r="E39" s="77">
        <f t="shared" si="8"/>
        <v>8.2325841000000022</v>
      </c>
      <c r="F39" s="77">
        <f t="shared" si="9"/>
        <v>12.506924039999999</v>
      </c>
      <c r="G39" s="77">
        <f t="shared" si="10"/>
        <v>0.60910200000000003</v>
      </c>
      <c r="H39" s="77">
        <f t="shared" si="10"/>
        <v>0.85659600000000002</v>
      </c>
      <c r="I39" s="77">
        <f t="shared" si="10"/>
        <v>3.15666E-2</v>
      </c>
      <c r="J39" s="77">
        <f t="shared" si="10"/>
        <v>2.6676E-3</v>
      </c>
      <c r="K39" s="77">
        <f t="shared" si="10"/>
        <v>4.8906000000000002E-3</v>
      </c>
      <c r="L39" s="77">
        <f t="shared" si="10"/>
        <v>0.39865800000000001</v>
      </c>
      <c r="M39" s="77">
        <f t="shared" si="10"/>
        <v>0.12967500000000001</v>
      </c>
      <c r="N39" s="77">
        <f t="shared" si="10"/>
        <v>2208.1799999999998</v>
      </c>
      <c r="O39" s="77">
        <f t="shared" si="10"/>
        <v>179.322</v>
      </c>
      <c r="P39" s="77">
        <f t="shared" si="10"/>
        <v>0</v>
      </c>
      <c r="Q39" s="77">
        <f t="shared" si="11"/>
        <v>377.91</v>
      </c>
      <c r="R39" s="77">
        <f t="shared" si="12"/>
        <v>0</v>
      </c>
      <c r="S39" s="77">
        <f t="shared" si="12"/>
        <v>0.22378200000000001</v>
      </c>
      <c r="T39" s="77">
        <f t="shared" si="12"/>
        <v>0</v>
      </c>
      <c r="U39" s="77">
        <f t="shared" si="12"/>
        <v>0</v>
      </c>
      <c r="AB39" s="59"/>
      <c r="AC39" s="59"/>
      <c r="AD39" s="59"/>
      <c r="AE39" s="59"/>
      <c r="AF39" s="59"/>
      <c r="AG39" s="59"/>
      <c r="AH39" s="59"/>
      <c r="AI39" s="59"/>
    </row>
    <row r="40" spans="1:35" s="72" customFormat="1" ht="13" x14ac:dyDescent="0.35">
      <c r="A40" s="13">
        <f>L8</f>
        <v>10</v>
      </c>
      <c r="B40" s="15">
        <v>95</v>
      </c>
      <c r="C40" s="77">
        <f t="shared" si="6"/>
        <v>188.214</v>
      </c>
      <c r="D40" s="77">
        <f t="shared" si="7"/>
        <v>74.356237799999988</v>
      </c>
      <c r="E40" s="77">
        <f t="shared" si="8"/>
        <v>8.2325841000000022</v>
      </c>
      <c r="F40" s="77">
        <f t="shared" si="9"/>
        <v>12.506924039999999</v>
      </c>
      <c r="G40" s="77">
        <f t="shared" si="10"/>
        <v>0.60910200000000003</v>
      </c>
      <c r="H40" s="77">
        <f t="shared" si="10"/>
        <v>0.85659600000000002</v>
      </c>
      <c r="I40" s="77">
        <f t="shared" si="10"/>
        <v>3.15666E-2</v>
      </c>
      <c r="J40" s="77">
        <f t="shared" si="10"/>
        <v>2.6676E-3</v>
      </c>
      <c r="K40" s="77">
        <f t="shared" si="10"/>
        <v>4.8906000000000002E-3</v>
      </c>
      <c r="L40" s="77">
        <f t="shared" si="10"/>
        <v>0.39865800000000001</v>
      </c>
      <c r="M40" s="77">
        <f t="shared" si="10"/>
        <v>0.12967500000000001</v>
      </c>
      <c r="N40" s="77">
        <f t="shared" si="10"/>
        <v>2208.1799999999998</v>
      </c>
      <c r="O40" s="77">
        <f t="shared" si="10"/>
        <v>179.322</v>
      </c>
      <c r="P40" s="77">
        <f t="shared" si="10"/>
        <v>0</v>
      </c>
      <c r="Q40" s="77">
        <f t="shared" si="11"/>
        <v>377.91</v>
      </c>
      <c r="R40" s="77">
        <f t="shared" si="12"/>
        <v>0</v>
      </c>
      <c r="S40" s="77">
        <f t="shared" si="12"/>
        <v>0.22378200000000001</v>
      </c>
      <c r="T40" s="77">
        <f t="shared" si="12"/>
        <v>0</v>
      </c>
      <c r="U40" s="77">
        <f t="shared" si="12"/>
        <v>0</v>
      </c>
      <c r="AB40" s="59"/>
      <c r="AC40" s="59"/>
      <c r="AD40" s="59"/>
      <c r="AE40" s="59"/>
      <c r="AF40" s="59"/>
      <c r="AG40" s="59"/>
      <c r="AH40" s="59"/>
      <c r="AI40" s="59"/>
    </row>
    <row r="41" spans="1:35" s="72" customFormat="1" ht="13" x14ac:dyDescent="0.35">
      <c r="A41" s="13">
        <f>M8</f>
        <v>11</v>
      </c>
      <c r="B41" s="15">
        <v>95</v>
      </c>
      <c r="C41" s="77">
        <f t="shared" si="6"/>
        <v>188.214</v>
      </c>
      <c r="D41" s="77">
        <f t="shared" si="7"/>
        <v>74.356237799999988</v>
      </c>
      <c r="E41" s="77">
        <f t="shared" si="8"/>
        <v>8.2325841000000022</v>
      </c>
      <c r="F41" s="77">
        <f t="shared" si="9"/>
        <v>12.506924039999999</v>
      </c>
      <c r="G41" s="77">
        <f t="shared" si="10"/>
        <v>0.60910200000000003</v>
      </c>
      <c r="H41" s="77">
        <f t="shared" si="10"/>
        <v>0.85659600000000002</v>
      </c>
      <c r="I41" s="77">
        <f t="shared" si="10"/>
        <v>3.15666E-2</v>
      </c>
      <c r="J41" s="77">
        <f t="shared" si="10"/>
        <v>2.6676E-3</v>
      </c>
      <c r="K41" s="77">
        <f t="shared" si="10"/>
        <v>4.8906000000000002E-3</v>
      </c>
      <c r="L41" s="77">
        <f t="shared" si="10"/>
        <v>0.39865800000000001</v>
      </c>
      <c r="M41" s="77">
        <f t="shared" si="10"/>
        <v>0.12967500000000001</v>
      </c>
      <c r="N41" s="77">
        <f t="shared" si="10"/>
        <v>2208.1799999999998</v>
      </c>
      <c r="O41" s="77">
        <f t="shared" si="10"/>
        <v>179.322</v>
      </c>
      <c r="P41" s="77">
        <f t="shared" si="10"/>
        <v>0</v>
      </c>
      <c r="Q41" s="77">
        <f t="shared" si="11"/>
        <v>377.91</v>
      </c>
      <c r="R41" s="77">
        <f t="shared" si="12"/>
        <v>0</v>
      </c>
      <c r="S41" s="77">
        <f t="shared" si="12"/>
        <v>0.22378200000000001</v>
      </c>
      <c r="T41" s="77">
        <f t="shared" si="12"/>
        <v>0</v>
      </c>
      <c r="U41" s="77">
        <f t="shared" si="12"/>
        <v>0</v>
      </c>
      <c r="AB41" s="59"/>
      <c r="AC41" s="59"/>
      <c r="AD41" s="59"/>
      <c r="AE41" s="59"/>
      <c r="AF41" s="59"/>
      <c r="AG41" s="59"/>
      <c r="AH41" s="59"/>
      <c r="AI41" s="59"/>
    </row>
    <row r="42" spans="1:35" s="72" customFormat="1" ht="13" x14ac:dyDescent="0.35">
      <c r="A42" s="13">
        <f>N8</f>
        <v>12</v>
      </c>
      <c r="B42" s="15">
        <v>95</v>
      </c>
      <c r="C42" s="77">
        <f t="shared" si="6"/>
        <v>188.214</v>
      </c>
      <c r="D42" s="77">
        <f t="shared" si="7"/>
        <v>74.356237799999988</v>
      </c>
      <c r="E42" s="77">
        <f t="shared" si="8"/>
        <v>8.2325841000000022</v>
      </c>
      <c r="F42" s="77">
        <f t="shared" si="9"/>
        <v>12.506924039999999</v>
      </c>
      <c r="G42" s="77">
        <f t="shared" si="10"/>
        <v>0.60910200000000003</v>
      </c>
      <c r="H42" s="77">
        <f t="shared" si="10"/>
        <v>0.85659600000000002</v>
      </c>
      <c r="I42" s="77">
        <f t="shared" si="10"/>
        <v>3.15666E-2</v>
      </c>
      <c r="J42" s="77">
        <f t="shared" si="10"/>
        <v>2.6676E-3</v>
      </c>
      <c r="K42" s="77">
        <f t="shared" si="10"/>
        <v>4.8906000000000002E-3</v>
      </c>
      <c r="L42" s="77">
        <f t="shared" si="10"/>
        <v>0.39865800000000001</v>
      </c>
      <c r="M42" s="77">
        <f t="shared" si="10"/>
        <v>0.12967500000000001</v>
      </c>
      <c r="N42" s="77">
        <f t="shared" si="10"/>
        <v>2208.1799999999998</v>
      </c>
      <c r="O42" s="77">
        <f t="shared" si="10"/>
        <v>179.322</v>
      </c>
      <c r="P42" s="77">
        <f t="shared" si="10"/>
        <v>0</v>
      </c>
      <c r="Q42" s="77">
        <f t="shared" si="11"/>
        <v>377.91</v>
      </c>
      <c r="R42" s="77">
        <f t="shared" si="12"/>
        <v>0</v>
      </c>
      <c r="S42" s="77">
        <f t="shared" si="12"/>
        <v>0.22378200000000001</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6.8</v>
      </c>
      <c r="C60" s="76">
        <f t="shared" ref="C60:U60" si="14">D10</f>
        <v>5.5</v>
      </c>
      <c r="D60" s="76">
        <f t="shared" si="14"/>
        <v>5.9</v>
      </c>
      <c r="E60" s="76">
        <f t="shared" si="14"/>
        <v>5.9</v>
      </c>
      <c r="F60" s="76">
        <f t="shared" si="14"/>
        <v>5.7</v>
      </c>
      <c r="G60" s="76">
        <f t="shared" si="14"/>
        <v>5.8</v>
      </c>
      <c r="H60" s="76">
        <f t="shared" si="14"/>
        <v>5.8</v>
      </c>
      <c r="I60" s="76">
        <f t="shared" si="14"/>
        <v>6</v>
      </c>
      <c r="J60" s="76">
        <f t="shared" si="14"/>
        <v>6.2</v>
      </c>
      <c r="K60" s="76">
        <f t="shared" si="14"/>
        <v>6.1</v>
      </c>
      <c r="L60" s="76">
        <f t="shared" si="14"/>
        <v>6.2</v>
      </c>
      <c r="M60" s="76">
        <f t="shared" si="14"/>
        <v>6.5</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95</v>
      </c>
      <c r="C62" s="77">
        <f>B32</f>
        <v>0</v>
      </c>
      <c r="D62" s="77">
        <f>B33</f>
        <v>0</v>
      </c>
      <c r="E62" s="77">
        <f>B34</f>
        <v>0</v>
      </c>
      <c r="F62" s="77">
        <f>B35</f>
        <v>0</v>
      </c>
      <c r="G62" s="77">
        <f>B36</f>
        <v>0</v>
      </c>
      <c r="H62" s="77">
        <f>B37</f>
        <v>0</v>
      </c>
      <c r="I62" s="77">
        <f>B38</f>
        <v>95</v>
      </c>
      <c r="J62" s="77">
        <f>B39</f>
        <v>95</v>
      </c>
      <c r="K62" s="77">
        <f>B40</f>
        <v>95</v>
      </c>
      <c r="L62" s="77">
        <f>B41</f>
        <v>95</v>
      </c>
      <c r="M62" s="77">
        <f>B42</f>
        <v>95</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-3.5999999999999979</v>
      </c>
      <c r="C64" s="77">
        <f t="shared" ref="C64:U64" si="17">(C59-C60)*C61</f>
        <v>4.2000000000000011</v>
      </c>
      <c r="D64" s="77">
        <f t="shared" si="17"/>
        <v>1.7999999999999989</v>
      </c>
      <c r="E64" s="77">
        <f t="shared" si="17"/>
        <v>1.7999999999999989</v>
      </c>
      <c r="F64" s="77">
        <f t="shared" si="17"/>
        <v>3</v>
      </c>
      <c r="G64" s="77">
        <f t="shared" si="17"/>
        <v>2.4000000000000021</v>
      </c>
      <c r="H64" s="77">
        <f t="shared" si="17"/>
        <v>2.4000000000000021</v>
      </c>
      <c r="I64" s="77">
        <f t="shared" si="17"/>
        <v>1.2000000000000011</v>
      </c>
      <c r="J64" s="77">
        <f t="shared" si="17"/>
        <v>0</v>
      </c>
      <c r="K64" s="77">
        <f t="shared" si="17"/>
        <v>0.6000000000000032</v>
      </c>
      <c r="L64" s="77">
        <f t="shared" si="17"/>
        <v>0</v>
      </c>
      <c r="M64" s="77">
        <f t="shared" si="17"/>
        <v>-1.7999999999999989</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3.5999999999999979</v>
      </c>
      <c r="C65" s="77">
        <f t="shared" ref="C65:U65" si="18">C63-C64</f>
        <v>-4.2000000000000011</v>
      </c>
      <c r="D65" s="77">
        <f t="shared" si="18"/>
        <v>-1.7999999999999989</v>
      </c>
      <c r="E65" s="77">
        <f t="shared" si="18"/>
        <v>-1.7999999999999989</v>
      </c>
      <c r="F65" s="77">
        <f t="shared" si="18"/>
        <v>-3</v>
      </c>
      <c r="G65" s="77">
        <f t="shared" si="18"/>
        <v>-2.4000000000000021</v>
      </c>
      <c r="H65" s="77">
        <f t="shared" si="18"/>
        <v>-2.4000000000000021</v>
      </c>
      <c r="I65" s="77">
        <f t="shared" si="18"/>
        <v>-1.2000000000000011</v>
      </c>
      <c r="J65" s="77">
        <f t="shared" si="18"/>
        <v>0</v>
      </c>
      <c r="K65" s="77">
        <f t="shared" si="18"/>
        <v>-0.6000000000000032</v>
      </c>
      <c r="L65" s="77">
        <f t="shared" si="18"/>
        <v>0</v>
      </c>
      <c r="M65" s="77">
        <f t="shared" si="18"/>
        <v>1.7999999999999989</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UNDER</v>
      </c>
      <c r="L66" s="78" t="str">
        <f t="shared" si="19"/>
        <v>OVER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20" priority="43" operator="equal">
      <formula>"DECREASE"</formula>
    </cfRule>
    <cfRule type="cellIs" dxfId="419" priority="44" operator="equal">
      <formula>"INCREASE"</formula>
    </cfRule>
  </conditionalFormatting>
  <conditionalFormatting sqref="B31:B50 B62:U66">
    <cfRule type="cellIs" dxfId="418" priority="42" operator="greaterThan">
      <formula>$B$51</formula>
    </cfRule>
  </conditionalFormatting>
  <conditionalFormatting sqref="C31:C50">
    <cfRule type="cellIs" dxfId="417" priority="41" operator="greaterThan">
      <formula>$C$51</formula>
    </cfRule>
  </conditionalFormatting>
  <conditionalFormatting sqref="C18:V18">
    <cfRule type="cellIs" dxfId="416" priority="37" operator="equal">
      <formula>0</formula>
    </cfRule>
  </conditionalFormatting>
  <conditionalFormatting sqref="C17:V17">
    <cfRule type="cellIs" dxfId="415" priority="35" operator="equal">
      <formula>0</formula>
    </cfRule>
  </conditionalFormatting>
  <conditionalFormatting sqref="C19:V19">
    <cfRule type="cellIs" dxfId="414" priority="34" operator="equal">
      <formula>0</formula>
    </cfRule>
  </conditionalFormatting>
  <conditionalFormatting sqref="G31:G50">
    <cfRule type="cellIs" dxfId="413" priority="31" operator="greaterThan">
      <formula>$G$51</formula>
    </cfRule>
  </conditionalFormatting>
  <conditionalFormatting sqref="H31:H50">
    <cfRule type="cellIs" dxfId="412" priority="30" operator="greaterThan">
      <formula>$H$51</formula>
    </cfRule>
  </conditionalFormatting>
  <conditionalFormatting sqref="I31:I50">
    <cfRule type="cellIs" dxfId="411" priority="29" operator="greaterThan">
      <formula>$I$51</formula>
    </cfRule>
  </conditionalFormatting>
  <conditionalFormatting sqref="K31:K50">
    <cfRule type="cellIs" dxfId="410" priority="27" operator="greaterThan">
      <formula>$K$51</formula>
    </cfRule>
  </conditionalFormatting>
  <conditionalFormatting sqref="L31:L50">
    <cfRule type="cellIs" dxfId="409" priority="26" operator="greaterThan">
      <formula>$L$51</formula>
    </cfRule>
  </conditionalFormatting>
  <conditionalFormatting sqref="M31:M50">
    <cfRule type="cellIs" dxfId="408" priority="25" operator="greaterThan">
      <formula>$M$51</formula>
    </cfRule>
  </conditionalFormatting>
  <conditionalFormatting sqref="P31:P50">
    <cfRule type="cellIs" dxfId="407" priority="24" operator="greaterThan">
      <formula>$P$51</formula>
    </cfRule>
  </conditionalFormatting>
  <conditionalFormatting sqref="R31:R50">
    <cfRule type="cellIs" dxfId="406" priority="23" operator="greaterThan">
      <formula>$R$51</formula>
    </cfRule>
  </conditionalFormatting>
  <conditionalFormatting sqref="S31:S50">
    <cfRule type="cellIs" dxfId="405" priority="22" operator="greaterThan">
      <formula>$S$51</formula>
    </cfRule>
  </conditionalFormatting>
  <conditionalFormatting sqref="T31:T50">
    <cfRule type="cellIs" dxfId="404" priority="21" operator="greaterThan">
      <formula>$T$51</formula>
    </cfRule>
  </conditionalFormatting>
  <conditionalFormatting sqref="U31:U50">
    <cfRule type="cellIs" dxfId="403" priority="20" operator="greaterThan">
      <formula>$U$51</formula>
    </cfRule>
  </conditionalFormatting>
  <conditionalFormatting sqref="C22:V22">
    <cfRule type="cellIs" dxfId="402" priority="18" operator="equal">
      <formula>0</formula>
    </cfRule>
  </conditionalFormatting>
  <conditionalFormatting sqref="C24:V24">
    <cfRule type="cellIs" dxfId="401" priority="16" operator="equal">
      <formula>"DECREASE"</formula>
    </cfRule>
    <cfRule type="cellIs" dxfId="400" priority="17" operator="equal">
      <formula>"INCREASE"</formula>
    </cfRule>
  </conditionalFormatting>
  <conditionalFormatting sqref="C23:V23">
    <cfRule type="cellIs" dxfId="399" priority="15" operator="equal">
      <formula>0</formula>
    </cfRule>
  </conditionalFormatting>
  <conditionalFormatting sqref="I1">
    <cfRule type="cellIs" dxfId="398" priority="11" operator="between">
      <formula>0.1</formula>
      <formula>5</formula>
    </cfRule>
  </conditionalFormatting>
  <conditionalFormatting sqref="I2">
    <cfRule type="cellIs" dxfId="397" priority="10" operator="greaterThan">
      <formula>5000.1</formula>
    </cfRule>
  </conditionalFormatting>
  <conditionalFormatting sqref="I3">
    <cfRule type="cellIs" dxfId="396" priority="9" operator="greaterThan">
      <formula>40000.01</formula>
    </cfRule>
  </conditionalFormatting>
  <conditionalFormatting sqref="C21:V21">
    <cfRule type="cellIs" dxfId="395" priority="8" operator="equal">
      <formula>0</formula>
    </cfRule>
  </conditionalFormatting>
  <conditionalFormatting sqref="B66:U66">
    <cfRule type="cellIs" dxfId="394" priority="4" operator="equal">
      <formula>"UNDER"</formula>
    </cfRule>
    <cfRule type="cellIs" dxfId="393" priority="5" operator="equal">
      <formula>"OVER"</formula>
    </cfRule>
  </conditionalFormatting>
  <conditionalFormatting sqref="J31:J50">
    <cfRule type="cellIs" dxfId="392" priority="3" operator="greaterThan">
      <formula>$J$51</formula>
    </cfRule>
  </conditionalFormatting>
  <conditionalFormatting sqref="L3">
    <cfRule type="cellIs" dxfId="391" priority="1" operator="lessThan">
      <formula>30</formula>
    </cfRule>
    <cfRule type="cellIs" dxfId="390"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I1" zoomScale="90" zoomScaleNormal="90" workbookViewId="0">
      <selection activeCell="S28" sqref="S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PAN-021794</v>
      </c>
      <c r="D1" s="141"/>
      <c r="E1" s="93" t="s">
        <v>45</v>
      </c>
      <c r="F1" s="39">
        <f>'Field data and Waste 1'!F1</f>
        <v>24.34</v>
      </c>
      <c r="G1" s="123" t="s">
        <v>43</v>
      </c>
      <c r="H1" s="124"/>
      <c r="I1" s="118">
        <v>6.2</v>
      </c>
      <c r="J1" s="127" t="s">
        <v>153</v>
      </c>
      <c r="K1" s="127"/>
      <c r="L1" s="97">
        <v>354</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EPR-GP3792SK</v>
      </c>
      <c r="D2" s="143"/>
      <c r="E2" s="93" t="s">
        <v>109</v>
      </c>
      <c r="F2" s="96" t="s">
        <v>165</v>
      </c>
      <c r="G2" s="125" t="s">
        <v>110</v>
      </c>
      <c r="H2" s="126"/>
      <c r="I2" s="118"/>
      <c r="J2" s="127" t="s">
        <v>158</v>
      </c>
      <c r="K2" s="127"/>
      <c r="L2" s="97">
        <v>1.1499999999999999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Limited</v>
      </c>
      <c r="D3" s="143"/>
      <c r="E3" s="93" t="s">
        <v>108</v>
      </c>
      <c r="F3" s="31" t="s">
        <v>78</v>
      </c>
      <c r="G3" s="127" t="s">
        <v>159</v>
      </c>
      <c r="H3" s="127"/>
      <c r="I3" s="118"/>
      <c r="J3" s="123" t="s">
        <v>154</v>
      </c>
      <c r="K3" s="124"/>
      <c r="L3" s="97">
        <f>(L1/(L2*10000))*100</f>
        <v>3.0782608695652174</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Crugmore, Penparc, Cardigan, Ceredigion, SA43 1QY</v>
      </c>
      <c r="D4" s="141"/>
      <c r="E4" s="94" t="s">
        <v>1</v>
      </c>
      <c r="F4" s="96" t="s">
        <v>169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6.8</v>
      </c>
      <c r="D10" s="60">
        <f>'Field data and Waste 1'!D10</f>
        <v>5.5</v>
      </c>
      <c r="E10" s="60">
        <f>'Field data and Waste 1'!E10</f>
        <v>5.9</v>
      </c>
      <c r="F10" s="60">
        <f>'Field data and Waste 1'!F10</f>
        <v>5.9</v>
      </c>
      <c r="G10" s="60">
        <f>'Field data and Waste 1'!G10</f>
        <v>5.7</v>
      </c>
      <c r="H10" s="60">
        <f>'Field data and Waste 1'!H10</f>
        <v>5.8</v>
      </c>
      <c r="I10" s="60">
        <f>'Field data and Waste 1'!I10</f>
        <v>5.8</v>
      </c>
      <c r="J10" s="60">
        <f>'Field data and Waste 1'!J10</f>
        <v>6</v>
      </c>
      <c r="K10" s="60">
        <f>'Field data and Waste 1'!K10</f>
        <v>6.2</v>
      </c>
      <c r="L10" s="60">
        <f>'Field data and Waste 1'!L10</f>
        <v>6.1</v>
      </c>
      <c r="M10" s="60">
        <f>'Field data and Waste 1'!M10</f>
        <v>6.2</v>
      </c>
      <c r="N10" s="60">
        <f>'Field data and Waste 1'!N10</f>
        <v>6.5</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3</v>
      </c>
      <c r="E11" s="60">
        <f>'Field data and Waste 1'!E11</f>
        <v>0</v>
      </c>
      <c r="F11" s="60">
        <f>'Field data and Waste 1'!F11</f>
        <v>2</v>
      </c>
      <c r="G11" s="60">
        <f>'Field data and Waste 1'!G11</f>
        <v>3</v>
      </c>
      <c r="H11" s="60">
        <f>'Field data and Waste 1'!H11</f>
        <v>0</v>
      </c>
      <c r="I11" s="60">
        <f>'Field data and Waste 1'!I11</f>
        <v>1</v>
      </c>
      <c r="J11" s="60">
        <f>'Field data and Waste 1'!J11</f>
        <v>2</v>
      </c>
      <c r="K11" s="60">
        <f>'Field data and Waste 1'!K11</f>
        <v>0</v>
      </c>
      <c r="L11" s="60">
        <f>'Field data and Waste 1'!L11</f>
        <v>1</v>
      </c>
      <c r="M11" s="60">
        <f>'Field data and Waste 1'!M11</f>
        <v>3</v>
      </c>
      <c r="N11" s="60">
        <f>'Field data and Waste 1'!N11</f>
        <v>2</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0</v>
      </c>
      <c r="F12" s="60">
        <f>'Field data and Waste 1'!F12</f>
        <v>0</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1</v>
      </c>
      <c r="I13" s="60">
        <f>'Field data and Waste 1'!I13</f>
        <v>2</v>
      </c>
      <c r="J13" s="60">
        <f>'Field data and Waste 1'!J13</f>
        <v>2</v>
      </c>
      <c r="K13" s="60">
        <f>'Field data and Waste 1'!K13</f>
        <v>1</v>
      </c>
      <c r="L13" s="60">
        <f>'Field data and Waste 1'!L13</f>
        <v>2</v>
      </c>
      <c r="M13" s="60">
        <f>'Field data and Waste 1'!M13</f>
        <v>2</v>
      </c>
      <c r="N13" s="60">
        <f>'Field data and Waste 1'!N13</f>
        <v>3</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74.896867979999996</v>
      </c>
      <c r="D18" s="16">
        <f>$D32</f>
        <v>74.896867979999996</v>
      </c>
      <c r="E18" s="16">
        <f>$D33</f>
        <v>74.896867979999996</v>
      </c>
      <c r="F18" s="16">
        <f>$D34</f>
        <v>74.896867979999996</v>
      </c>
      <c r="G18" s="16">
        <f>$D35</f>
        <v>74.896867979999996</v>
      </c>
      <c r="H18" s="16">
        <f>$D36</f>
        <v>74.896867979999996</v>
      </c>
      <c r="I18" s="16">
        <f>$D37</f>
        <v>74.896867979999996</v>
      </c>
      <c r="J18" s="16">
        <f>$D38</f>
        <v>74.896867979999996</v>
      </c>
      <c r="K18" s="16">
        <f>$D39</f>
        <v>74.896867979999996</v>
      </c>
      <c r="L18" s="16">
        <f>$D40</f>
        <v>74.896867979999996</v>
      </c>
      <c r="M18" s="16">
        <f>$D41</f>
        <v>74.896867979999996</v>
      </c>
      <c r="N18" s="16">
        <f>$D42</f>
        <v>74.896867979999996</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10.296867980000002</v>
      </c>
      <c r="D19" s="16">
        <f t="shared" ref="D19:V19" si="1">D18-D17</f>
        <v>10.296867980000002</v>
      </c>
      <c r="E19" s="16">
        <f t="shared" si="1"/>
        <v>10.296867980000002</v>
      </c>
      <c r="F19" s="16">
        <f t="shared" si="1"/>
        <v>10.296867980000002</v>
      </c>
      <c r="G19" s="16">
        <f t="shared" si="1"/>
        <v>10.296867980000002</v>
      </c>
      <c r="H19" s="16">
        <f t="shared" si="1"/>
        <v>10.296867980000002</v>
      </c>
      <c r="I19" s="16">
        <f t="shared" si="1"/>
        <v>10.296867980000002</v>
      </c>
      <c r="J19" s="16">
        <f t="shared" si="1"/>
        <v>10.296867980000002</v>
      </c>
      <c r="K19" s="16">
        <f t="shared" si="1"/>
        <v>10.296867980000002</v>
      </c>
      <c r="L19" s="16">
        <f t="shared" si="1"/>
        <v>10.296867980000002</v>
      </c>
      <c r="M19" s="16">
        <f t="shared" si="1"/>
        <v>10.296867980000002</v>
      </c>
      <c r="N19" s="16">
        <f t="shared" si="1"/>
        <v>10.296867980000002</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0.80169421200000013</v>
      </c>
      <c r="D22" s="16">
        <f>$E32</f>
        <v>0.80169421200000013</v>
      </c>
      <c r="E22" s="16">
        <f>$E33</f>
        <v>0.80169421200000013</v>
      </c>
      <c r="F22" s="16">
        <f>$E34</f>
        <v>0.80169421200000013</v>
      </c>
      <c r="G22" s="16">
        <f>$E35</f>
        <v>0.80169421200000013</v>
      </c>
      <c r="H22" s="16">
        <f>$E36</f>
        <v>0.80169421200000013</v>
      </c>
      <c r="I22" s="16">
        <f>$E37</f>
        <v>0.80169421200000013</v>
      </c>
      <c r="J22" s="16">
        <f>$E38</f>
        <v>0.80169421200000013</v>
      </c>
      <c r="K22" s="16">
        <f>$E39</f>
        <v>0.80169421200000013</v>
      </c>
      <c r="L22" s="16">
        <f>$E40</f>
        <v>0.80169421200000013</v>
      </c>
      <c r="M22" s="16">
        <f>$E41</f>
        <v>0.80169421200000013</v>
      </c>
      <c r="N22" s="16">
        <f>$E42</f>
        <v>0.80169421200000013</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-227.198305788</v>
      </c>
      <c r="D23" s="16">
        <f t="shared" ref="D23:V23" si="3">D22-D21</f>
        <v>-227.198305788</v>
      </c>
      <c r="E23" s="16">
        <f t="shared" si="3"/>
        <v>-227.198305788</v>
      </c>
      <c r="F23" s="16">
        <f t="shared" si="3"/>
        <v>-227.198305788</v>
      </c>
      <c r="G23" s="16">
        <f t="shared" si="3"/>
        <v>-227.198305788</v>
      </c>
      <c r="H23" s="16">
        <f t="shared" si="3"/>
        <v>-227.198305788</v>
      </c>
      <c r="I23" s="16">
        <f t="shared" si="3"/>
        <v>-227.198305788</v>
      </c>
      <c r="J23" s="16">
        <f t="shared" si="3"/>
        <v>-227.198305788</v>
      </c>
      <c r="K23" s="16">
        <f t="shared" si="3"/>
        <v>-227.198305788</v>
      </c>
      <c r="L23" s="16">
        <f t="shared" si="3"/>
        <v>-227.198305788</v>
      </c>
      <c r="M23" s="16">
        <f t="shared" si="3"/>
        <v>-227.198305788</v>
      </c>
      <c r="N23" s="16">
        <f t="shared" si="3"/>
        <v>-227.198305788</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3.16</v>
      </c>
      <c r="C28" s="15">
        <v>1.1499999999999999</v>
      </c>
      <c r="D28" s="15">
        <v>0.85499999999999998</v>
      </c>
      <c r="E28" s="15">
        <v>1.7399999999999999E-2</v>
      </c>
      <c r="F28" s="15">
        <v>1580</v>
      </c>
      <c r="G28" s="15">
        <v>7.8</v>
      </c>
      <c r="H28" s="15">
        <v>741</v>
      </c>
      <c r="I28" s="15">
        <v>63.9</v>
      </c>
      <c r="J28" s="15">
        <v>2.0499999999999998</v>
      </c>
      <c r="K28" s="23">
        <v>0.63</v>
      </c>
      <c r="L28" s="15">
        <v>48.8</v>
      </c>
      <c r="M28" s="15">
        <v>12.1</v>
      </c>
      <c r="N28" s="15">
        <v>6920</v>
      </c>
      <c r="O28" s="15">
        <v>343000</v>
      </c>
      <c r="P28" s="15"/>
      <c r="Q28" s="15">
        <v>2640</v>
      </c>
      <c r="R28" s="15"/>
      <c r="S28" s="15">
        <v>14.8</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121</v>
      </c>
      <c r="C31" s="77">
        <f>IF(C$27="%w/w SAR",((C$28*10)*$B31),IF(C$27="%w/w DM",(((C$28*10)*($B$28/100))*$B31),IF(C$27="kg/t SAR",(C$28*$B31),IF(C$27="kg/t DM",((C$28*($B$28/100))*$B31),IF(C$27="mg/kg SAR",((C$28*0.001)*$B31),IF(C$27="mg/kg DM",(((C$28*0.001)*($B$28/100))*$B31),0))))))</f>
        <v>43.97140000000001</v>
      </c>
      <c r="D31" s="77">
        <f>(IF(D$27="%w/w SAR",((D$28*10)*$B31),IF(D$27="%w/w DM",(((D$28*10)*($B$28/100))*$B31),IF(D$27="kg/t SAR",(D$28*$B31),IF(D$27="kg/t DM",((D$28*($B$28/100))*$B31),IF(D$27="mg/kg SAR",((D$28*0.001)*$B31),IF(D$27="mg/kg DM",(((D$28*0.001)*($B$28/100))*$B31),"0")))))))*2.291</f>
        <v>74.896867979999996</v>
      </c>
      <c r="E31" s="77">
        <f>(IF(E$27="%w/w SAR",((E$28*10)*$B31),IF(E$27="%w/w DM",(((E$28*10)*($B$28/100))*$B31),IF(E$27="kg/t SAR",(E$28*$B31),IF(E$27="kg/t DM",((E$28*($B$28/100))*$B31),IF(E$27="mg/kg SAR",((E$28*0.001)*$B31),IF(E$27="mg/kg DM",(((E$28*0.001)*($B$28/100))*$B31),"0")))))))*1.205</f>
        <v>0.80169421200000013</v>
      </c>
      <c r="F31" s="77">
        <f>(IF(F$27="%w/w SAR",((F$28*10)*$B31),IF(F$27="%w/w DM",(((F$28*10)*($B$28/100))*$B31),IF(F$27="kg/t SAR",(F$28*$B31),IF(F$27="kg/t DM",((F$28*($B$28/100))*$B31),IF(F$27="mg/kg SAR",((F$28*0.001)*$B31),IF(F$27="mg/kg DM",(((F$28*0.001)*($B$28/100))*$B31),"0")))))))*1.658</f>
        <v>10.016455504000001</v>
      </c>
      <c r="G31" s="77">
        <f t="shared" ref="G31:P46" si="5">IF(G$27="%w/w SAR",((G$28*10)*$B31),IF(G$27="%w/w DM",(((G$28*10)*($B$28/100))*$B31),IF(G$27="kg/t SAR",(G$28*$B31),IF(G$27="kg/t DM",((G$28*($B$28/100))*$B31),IF(G$27="mg/kg SAR",((G$28*0.001)*$B31),IF(G$27="mg/kg DM",(((G$28*0.001)*($B$28/100))*$B31),0))))))</f>
        <v>2.9824080000000006E-2</v>
      </c>
      <c r="H31" s="77">
        <f t="shared" si="5"/>
        <v>2.8332876000000002</v>
      </c>
      <c r="I31" s="77">
        <f t="shared" si="5"/>
        <v>0.24432804000000002</v>
      </c>
      <c r="J31" s="77">
        <f t="shared" si="5"/>
        <v>7.8383800000000007E-3</v>
      </c>
      <c r="K31" s="77">
        <f t="shared" si="5"/>
        <v>2.4088680000000002E-3</v>
      </c>
      <c r="L31" s="77">
        <f t="shared" si="5"/>
        <v>0.18659167999999998</v>
      </c>
      <c r="M31" s="77">
        <f t="shared" si="5"/>
        <v>4.6265560000000004E-2</v>
      </c>
      <c r="N31" s="77">
        <f t="shared" si="5"/>
        <v>26.459312000000001</v>
      </c>
      <c r="O31" s="77">
        <f t="shared" si="5"/>
        <v>1311.4948000000002</v>
      </c>
      <c r="P31" s="77">
        <f t="shared" si="5"/>
        <v>0</v>
      </c>
      <c r="Q31" s="77">
        <f>(IF(Q$27="%w/w SAR",((Q$28*10)*$B31),IF(Q$27="%w/w DM",(((Q$28*10)*($B$28/100))*$B31),IF(Q$27="kg/t SAR",(Q$28*$B31),IF(Q$27="kg/t DM",((Q$28*($B$28/100))*$B31),IF(Q$27="mg/kg SAR",((Q$28*0.001)*$B31),IF(Q$27="mg/kg DM",(((Q$28*0.001)*($B$28/100))*$B31),0)))))))*2.5</f>
        <v>25.235760000000003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5.6589280000000006E-2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121</v>
      </c>
      <c r="C32" s="77">
        <f t="shared" ref="C32:C50" si="6">IF(C$27="%w/w SAR",((C$28*10)*$B32),IF(C$27="%w/w DM",(((C$28*10)*($B$28/100))*$B32),IF(C$27="kg/t SAR",(C$28*$B32),IF(C$27="kg/t DM",((C$28*($B$28/100))*$B32),IF(C$27="mg/kg SAR",((C$28*0.001)*$B32),IF(C$27="mg/kg DM",(((C$28*0.001)*($B$28/100))*$B32),0))))))</f>
        <v>43.97140000000001</v>
      </c>
      <c r="D32" s="77">
        <f t="shared" ref="D32:D50" si="7">(IF(D$27="%w/w SAR",((D$28*10)*$B32),IF(D$27="%w/w DM",(((D$28*10)*($B$28/100))*$B32),IF(D$27="kg/t SAR",(D$28*$B32),IF(D$27="kg/t DM",((D$28*($B$28/100))*$B32),IF(D$27="mg/kg SAR",((D$28*0.001)*$B32),IF(D$27="mg/kg DM",(((D$28*0.001)*($B$28/100))*$B32),"0")))))))*2.291</f>
        <v>74.896867979999996</v>
      </c>
      <c r="E32" s="77">
        <f t="shared" ref="E32:E50" si="8">(IF(E$27="%w/w SAR",((E$28*10)*$B32),IF(E$27="%w/w DM",(((E$28*10)*($B$28/100))*$B32),IF(E$27="kg/t SAR",(E$28*$B32),IF(E$27="kg/t DM",((E$28*($B$28/100))*$B32),IF(E$27="mg/kg SAR",((E$28*0.001)*$B32),IF(E$27="mg/kg DM",(((E$28*0.001)*($B$28/100))*$B32),"0")))))))*1.205</f>
        <v>0.80169421200000013</v>
      </c>
      <c r="F32" s="77">
        <f t="shared" ref="F32:F50" si="9">(IF(F$27="%w/w SAR",((F$28*10)*$B32),IF(F$27="%w/w DM",(((F$28*10)*($B$28/100))*$B32),IF(F$27="kg/t SAR",(F$28*$B32),IF(F$27="kg/t DM",((F$28*($B$28/100))*$B32),IF(F$27="mg/kg SAR",((F$28*0.001)*$B32),IF(F$27="mg/kg DM",(((F$28*0.001)*($B$28/100))*$B32),"0")))))))*1.658</f>
        <v>10.016455504000001</v>
      </c>
      <c r="G32" s="77">
        <f t="shared" si="5"/>
        <v>2.9824080000000006E-2</v>
      </c>
      <c r="H32" s="77">
        <f t="shared" si="5"/>
        <v>2.8332876000000002</v>
      </c>
      <c r="I32" s="77">
        <f t="shared" si="5"/>
        <v>0.24432804000000002</v>
      </c>
      <c r="J32" s="77">
        <f t="shared" si="5"/>
        <v>7.8383800000000007E-3</v>
      </c>
      <c r="K32" s="77">
        <f t="shared" si="5"/>
        <v>2.4088680000000002E-3</v>
      </c>
      <c r="L32" s="77">
        <f t="shared" si="5"/>
        <v>0.18659167999999998</v>
      </c>
      <c r="M32" s="77">
        <f t="shared" si="5"/>
        <v>4.6265560000000004E-2</v>
      </c>
      <c r="N32" s="77">
        <f t="shared" si="5"/>
        <v>26.459312000000001</v>
      </c>
      <c r="O32" s="77">
        <f t="shared" si="5"/>
        <v>1311.4948000000002</v>
      </c>
      <c r="P32" s="77">
        <f t="shared" si="5"/>
        <v>0</v>
      </c>
      <c r="Q32" s="77">
        <f t="shared" ref="Q32:Q50" si="10">(IF(Q$27="%w/w SAR",((Q$28*10)*$B32),IF(Q$27="%w/w DM",(((Q$28*10)*($B$28/100))*$B32),IF(Q$27="kg/t SAR",(Q$28*$B32),IF(Q$27="kg/t DM",((Q$28*($B$28/100))*$B32),IF(Q$27="mg/kg SAR",((Q$28*0.001)*$B32),IF(Q$27="mg/kg DM",(((Q$28*0.001)*($B$28/100))*$B32),0)))))))*2.5</f>
        <v>25.235760000000003</v>
      </c>
      <c r="R32" s="77">
        <f t="shared" ref="R32:U50" si="11">IF(R$27="%w/w SAR",((R$28*10)*$B32),IF(R$27="%w/w DM",(((R$28*10)*($B$28/100))*$B32),IF(R$27="kg/t SAR",(R$28*$B32),IF(R$27="kg/t DM",((R$28*($B$28/100))*$B32),IF(R$27="mg/kg SAR",((R$28*0.001)*$B32),IF(R$27="mg/kg DM",(((R$28*0.001)*($B$28/100))*$B32),0))))))</f>
        <v>0</v>
      </c>
      <c r="S32" s="77">
        <f t="shared" si="11"/>
        <v>5.6589280000000006E-2</v>
      </c>
      <c r="T32" s="77">
        <f t="shared" si="11"/>
        <v>0</v>
      </c>
      <c r="U32" s="77">
        <f t="shared" si="11"/>
        <v>0</v>
      </c>
      <c r="AB32" s="59"/>
      <c r="AC32" s="59"/>
      <c r="AD32" s="59"/>
      <c r="AE32" s="59"/>
      <c r="AF32" s="59"/>
      <c r="AG32" s="59"/>
      <c r="AH32" s="59"/>
      <c r="AI32" s="59"/>
    </row>
    <row r="33" spans="1:35" s="72" customFormat="1" ht="13" x14ac:dyDescent="0.35">
      <c r="A33" s="13">
        <f>E8</f>
        <v>3</v>
      </c>
      <c r="B33" s="15">
        <v>121</v>
      </c>
      <c r="C33" s="77">
        <f t="shared" si="6"/>
        <v>43.97140000000001</v>
      </c>
      <c r="D33" s="77">
        <f t="shared" si="7"/>
        <v>74.896867979999996</v>
      </c>
      <c r="E33" s="77">
        <f t="shared" si="8"/>
        <v>0.80169421200000013</v>
      </c>
      <c r="F33" s="77">
        <f t="shared" si="9"/>
        <v>10.016455504000001</v>
      </c>
      <c r="G33" s="77">
        <f t="shared" si="5"/>
        <v>2.9824080000000006E-2</v>
      </c>
      <c r="H33" s="77">
        <f t="shared" si="5"/>
        <v>2.8332876000000002</v>
      </c>
      <c r="I33" s="77">
        <f t="shared" si="5"/>
        <v>0.24432804000000002</v>
      </c>
      <c r="J33" s="77">
        <f t="shared" si="5"/>
        <v>7.8383800000000007E-3</v>
      </c>
      <c r="K33" s="77">
        <f t="shared" si="5"/>
        <v>2.4088680000000002E-3</v>
      </c>
      <c r="L33" s="77">
        <f t="shared" si="5"/>
        <v>0.18659167999999998</v>
      </c>
      <c r="M33" s="77">
        <f t="shared" si="5"/>
        <v>4.6265560000000004E-2</v>
      </c>
      <c r="N33" s="77">
        <f t="shared" si="5"/>
        <v>26.459312000000001</v>
      </c>
      <c r="O33" s="77">
        <f t="shared" si="5"/>
        <v>1311.4948000000002</v>
      </c>
      <c r="P33" s="77">
        <f t="shared" si="5"/>
        <v>0</v>
      </c>
      <c r="Q33" s="77">
        <f t="shared" si="10"/>
        <v>25.235760000000003</v>
      </c>
      <c r="R33" s="77">
        <f t="shared" si="11"/>
        <v>0</v>
      </c>
      <c r="S33" s="77">
        <f t="shared" si="11"/>
        <v>5.6589280000000006E-2</v>
      </c>
      <c r="T33" s="77">
        <f t="shared" si="11"/>
        <v>0</v>
      </c>
      <c r="U33" s="77">
        <f t="shared" si="11"/>
        <v>0</v>
      </c>
      <c r="AB33" s="59"/>
      <c r="AC33" s="59"/>
      <c r="AD33" s="59"/>
      <c r="AE33" s="59"/>
      <c r="AF33" s="59"/>
      <c r="AG33" s="59"/>
      <c r="AH33" s="59"/>
      <c r="AI33" s="59"/>
    </row>
    <row r="34" spans="1:35" s="72" customFormat="1" ht="13" x14ac:dyDescent="0.35">
      <c r="A34" s="13">
        <f>F8</f>
        <v>4</v>
      </c>
      <c r="B34" s="15">
        <v>121</v>
      </c>
      <c r="C34" s="77">
        <f t="shared" si="6"/>
        <v>43.97140000000001</v>
      </c>
      <c r="D34" s="77">
        <f t="shared" si="7"/>
        <v>74.896867979999996</v>
      </c>
      <c r="E34" s="77">
        <f t="shared" si="8"/>
        <v>0.80169421200000013</v>
      </c>
      <c r="F34" s="77">
        <f t="shared" si="9"/>
        <v>10.016455504000001</v>
      </c>
      <c r="G34" s="77">
        <f t="shared" si="5"/>
        <v>2.9824080000000006E-2</v>
      </c>
      <c r="H34" s="77">
        <f t="shared" si="5"/>
        <v>2.8332876000000002</v>
      </c>
      <c r="I34" s="77">
        <f t="shared" si="5"/>
        <v>0.24432804000000002</v>
      </c>
      <c r="J34" s="77">
        <f t="shared" si="5"/>
        <v>7.8383800000000007E-3</v>
      </c>
      <c r="K34" s="77">
        <f t="shared" si="5"/>
        <v>2.4088680000000002E-3</v>
      </c>
      <c r="L34" s="77">
        <f t="shared" si="5"/>
        <v>0.18659167999999998</v>
      </c>
      <c r="M34" s="77">
        <f t="shared" si="5"/>
        <v>4.6265560000000004E-2</v>
      </c>
      <c r="N34" s="77">
        <f t="shared" si="5"/>
        <v>26.459312000000001</v>
      </c>
      <c r="O34" s="77">
        <f t="shared" si="5"/>
        <v>1311.4948000000002</v>
      </c>
      <c r="P34" s="77">
        <f t="shared" si="5"/>
        <v>0</v>
      </c>
      <c r="Q34" s="77">
        <f t="shared" si="10"/>
        <v>25.235760000000003</v>
      </c>
      <c r="R34" s="77">
        <f t="shared" si="11"/>
        <v>0</v>
      </c>
      <c r="S34" s="77">
        <f t="shared" si="11"/>
        <v>5.6589280000000006E-2</v>
      </c>
      <c r="T34" s="77">
        <f t="shared" si="11"/>
        <v>0</v>
      </c>
      <c r="U34" s="77">
        <f t="shared" si="11"/>
        <v>0</v>
      </c>
      <c r="AB34" s="59"/>
      <c r="AC34" s="59"/>
      <c r="AD34" s="59"/>
      <c r="AE34" s="59"/>
      <c r="AF34" s="59"/>
      <c r="AG34" s="59"/>
      <c r="AH34" s="59"/>
      <c r="AI34" s="59"/>
    </row>
    <row r="35" spans="1:35" s="72" customFormat="1" ht="13" x14ac:dyDescent="0.35">
      <c r="A35" s="13">
        <f>G8</f>
        <v>5</v>
      </c>
      <c r="B35" s="15">
        <v>121</v>
      </c>
      <c r="C35" s="77">
        <f t="shared" si="6"/>
        <v>43.97140000000001</v>
      </c>
      <c r="D35" s="77">
        <f t="shared" si="7"/>
        <v>74.896867979999996</v>
      </c>
      <c r="E35" s="77">
        <f t="shared" si="8"/>
        <v>0.80169421200000013</v>
      </c>
      <c r="F35" s="77">
        <f t="shared" si="9"/>
        <v>10.016455504000001</v>
      </c>
      <c r="G35" s="77">
        <f t="shared" si="5"/>
        <v>2.9824080000000006E-2</v>
      </c>
      <c r="H35" s="77">
        <f t="shared" si="5"/>
        <v>2.8332876000000002</v>
      </c>
      <c r="I35" s="77">
        <f t="shared" si="5"/>
        <v>0.24432804000000002</v>
      </c>
      <c r="J35" s="77">
        <f t="shared" si="5"/>
        <v>7.8383800000000007E-3</v>
      </c>
      <c r="K35" s="77">
        <f t="shared" si="5"/>
        <v>2.4088680000000002E-3</v>
      </c>
      <c r="L35" s="77">
        <f t="shared" si="5"/>
        <v>0.18659167999999998</v>
      </c>
      <c r="M35" s="77">
        <f t="shared" si="5"/>
        <v>4.6265560000000004E-2</v>
      </c>
      <c r="N35" s="77">
        <f t="shared" si="5"/>
        <v>26.459312000000001</v>
      </c>
      <c r="O35" s="77">
        <f t="shared" si="5"/>
        <v>1311.4948000000002</v>
      </c>
      <c r="P35" s="77">
        <f t="shared" si="5"/>
        <v>0</v>
      </c>
      <c r="Q35" s="77">
        <f t="shared" si="10"/>
        <v>25.235760000000003</v>
      </c>
      <c r="R35" s="77">
        <f t="shared" si="11"/>
        <v>0</v>
      </c>
      <c r="S35" s="77">
        <f t="shared" si="11"/>
        <v>5.6589280000000006E-2</v>
      </c>
      <c r="T35" s="77">
        <f t="shared" si="11"/>
        <v>0</v>
      </c>
      <c r="U35" s="77">
        <f t="shared" si="11"/>
        <v>0</v>
      </c>
      <c r="AB35" s="59"/>
      <c r="AC35" s="59"/>
      <c r="AD35" s="59"/>
      <c r="AE35" s="59"/>
      <c r="AF35" s="59"/>
      <c r="AG35" s="59"/>
      <c r="AH35" s="59"/>
      <c r="AI35" s="59"/>
    </row>
    <row r="36" spans="1:35" s="72" customFormat="1" ht="13" x14ac:dyDescent="0.35">
      <c r="A36" s="13">
        <f>H8</f>
        <v>6</v>
      </c>
      <c r="B36" s="15">
        <v>121</v>
      </c>
      <c r="C36" s="77">
        <f t="shared" si="6"/>
        <v>43.97140000000001</v>
      </c>
      <c r="D36" s="77">
        <f t="shared" si="7"/>
        <v>74.896867979999996</v>
      </c>
      <c r="E36" s="77">
        <f t="shared" si="8"/>
        <v>0.80169421200000013</v>
      </c>
      <c r="F36" s="77">
        <f t="shared" si="9"/>
        <v>10.016455504000001</v>
      </c>
      <c r="G36" s="77">
        <f t="shared" si="5"/>
        <v>2.9824080000000006E-2</v>
      </c>
      <c r="H36" s="77">
        <f t="shared" si="5"/>
        <v>2.8332876000000002</v>
      </c>
      <c r="I36" s="77">
        <f t="shared" si="5"/>
        <v>0.24432804000000002</v>
      </c>
      <c r="J36" s="77">
        <f t="shared" si="5"/>
        <v>7.8383800000000007E-3</v>
      </c>
      <c r="K36" s="77">
        <f t="shared" si="5"/>
        <v>2.4088680000000002E-3</v>
      </c>
      <c r="L36" s="77">
        <f t="shared" si="5"/>
        <v>0.18659167999999998</v>
      </c>
      <c r="M36" s="77">
        <f t="shared" si="5"/>
        <v>4.6265560000000004E-2</v>
      </c>
      <c r="N36" s="77">
        <f t="shared" si="5"/>
        <v>26.459312000000001</v>
      </c>
      <c r="O36" s="77">
        <f t="shared" si="5"/>
        <v>1311.4948000000002</v>
      </c>
      <c r="P36" s="77">
        <f t="shared" si="5"/>
        <v>0</v>
      </c>
      <c r="Q36" s="77">
        <f t="shared" si="10"/>
        <v>25.235760000000003</v>
      </c>
      <c r="R36" s="77">
        <f t="shared" si="11"/>
        <v>0</v>
      </c>
      <c r="S36" s="77">
        <f t="shared" si="11"/>
        <v>5.6589280000000006E-2</v>
      </c>
      <c r="T36" s="77">
        <f t="shared" si="11"/>
        <v>0</v>
      </c>
      <c r="U36" s="77">
        <f t="shared" si="11"/>
        <v>0</v>
      </c>
      <c r="AB36" s="59"/>
      <c r="AC36" s="59"/>
      <c r="AD36" s="59"/>
      <c r="AE36" s="59"/>
      <c r="AF36" s="59"/>
      <c r="AG36" s="59"/>
      <c r="AH36" s="59"/>
      <c r="AI36" s="59"/>
    </row>
    <row r="37" spans="1:35" s="72" customFormat="1" ht="13" x14ac:dyDescent="0.35">
      <c r="A37" s="13">
        <f>I8</f>
        <v>7</v>
      </c>
      <c r="B37" s="15">
        <v>121</v>
      </c>
      <c r="C37" s="77">
        <f t="shared" si="6"/>
        <v>43.97140000000001</v>
      </c>
      <c r="D37" s="77">
        <f t="shared" si="7"/>
        <v>74.896867979999996</v>
      </c>
      <c r="E37" s="77">
        <f t="shared" si="8"/>
        <v>0.80169421200000013</v>
      </c>
      <c r="F37" s="77">
        <f t="shared" si="9"/>
        <v>10.016455504000001</v>
      </c>
      <c r="G37" s="77">
        <f t="shared" si="5"/>
        <v>2.9824080000000006E-2</v>
      </c>
      <c r="H37" s="77">
        <f t="shared" si="5"/>
        <v>2.8332876000000002</v>
      </c>
      <c r="I37" s="77">
        <f t="shared" si="5"/>
        <v>0.24432804000000002</v>
      </c>
      <c r="J37" s="77">
        <f t="shared" si="5"/>
        <v>7.8383800000000007E-3</v>
      </c>
      <c r="K37" s="77">
        <f t="shared" si="5"/>
        <v>2.4088680000000002E-3</v>
      </c>
      <c r="L37" s="77">
        <f t="shared" si="5"/>
        <v>0.18659167999999998</v>
      </c>
      <c r="M37" s="77">
        <f t="shared" si="5"/>
        <v>4.6265560000000004E-2</v>
      </c>
      <c r="N37" s="77">
        <f t="shared" si="5"/>
        <v>26.459312000000001</v>
      </c>
      <c r="O37" s="77">
        <f t="shared" si="5"/>
        <v>1311.4948000000002</v>
      </c>
      <c r="P37" s="77">
        <f t="shared" si="5"/>
        <v>0</v>
      </c>
      <c r="Q37" s="77">
        <f t="shared" si="10"/>
        <v>25.235760000000003</v>
      </c>
      <c r="R37" s="77">
        <f t="shared" si="11"/>
        <v>0</v>
      </c>
      <c r="S37" s="77">
        <f t="shared" si="11"/>
        <v>5.6589280000000006E-2</v>
      </c>
      <c r="T37" s="77">
        <f t="shared" si="11"/>
        <v>0</v>
      </c>
      <c r="U37" s="77">
        <f t="shared" si="11"/>
        <v>0</v>
      </c>
      <c r="AB37" s="59"/>
      <c r="AC37" s="59"/>
      <c r="AD37" s="59"/>
      <c r="AE37" s="59"/>
      <c r="AF37" s="59"/>
      <c r="AG37" s="59"/>
      <c r="AH37" s="59"/>
      <c r="AI37" s="59"/>
    </row>
    <row r="38" spans="1:35" s="72" customFormat="1" ht="13" x14ac:dyDescent="0.35">
      <c r="A38" s="13">
        <f>J8</f>
        <v>8</v>
      </c>
      <c r="B38" s="15">
        <v>121</v>
      </c>
      <c r="C38" s="77">
        <f t="shared" si="6"/>
        <v>43.97140000000001</v>
      </c>
      <c r="D38" s="77">
        <f t="shared" si="7"/>
        <v>74.896867979999996</v>
      </c>
      <c r="E38" s="77">
        <f t="shared" si="8"/>
        <v>0.80169421200000013</v>
      </c>
      <c r="F38" s="77">
        <f t="shared" si="9"/>
        <v>10.016455504000001</v>
      </c>
      <c r="G38" s="77">
        <f t="shared" si="5"/>
        <v>2.9824080000000006E-2</v>
      </c>
      <c r="H38" s="77">
        <f t="shared" si="5"/>
        <v>2.8332876000000002</v>
      </c>
      <c r="I38" s="77">
        <f t="shared" si="5"/>
        <v>0.24432804000000002</v>
      </c>
      <c r="J38" s="77">
        <f t="shared" si="5"/>
        <v>7.8383800000000007E-3</v>
      </c>
      <c r="K38" s="77">
        <f t="shared" si="5"/>
        <v>2.4088680000000002E-3</v>
      </c>
      <c r="L38" s="77">
        <f t="shared" si="5"/>
        <v>0.18659167999999998</v>
      </c>
      <c r="M38" s="77">
        <f t="shared" si="5"/>
        <v>4.6265560000000004E-2</v>
      </c>
      <c r="N38" s="77">
        <f t="shared" si="5"/>
        <v>26.459312000000001</v>
      </c>
      <c r="O38" s="77">
        <f t="shared" si="5"/>
        <v>1311.4948000000002</v>
      </c>
      <c r="P38" s="77">
        <f t="shared" si="5"/>
        <v>0</v>
      </c>
      <c r="Q38" s="77">
        <f t="shared" si="10"/>
        <v>25.235760000000003</v>
      </c>
      <c r="R38" s="77">
        <f t="shared" si="11"/>
        <v>0</v>
      </c>
      <c r="S38" s="77">
        <f t="shared" si="11"/>
        <v>5.6589280000000006E-2</v>
      </c>
      <c r="T38" s="77">
        <f t="shared" si="11"/>
        <v>0</v>
      </c>
      <c r="U38" s="77">
        <f t="shared" si="11"/>
        <v>0</v>
      </c>
      <c r="AB38" s="59"/>
      <c r="AC38" s="59"/>
      <c r="AD38" s="59"/>
      <c r="AE38" s="59"/>
      <c r="AF38" s="59"/>
      <c r="AG38" s="59"/>
      <c r="AH38" s="59"/>
      <c r="AI38" s="59"/>
    </row>
    <row r="39" spans="1:35" s="72" customFormat="1" ht="13" x14ac:dyDescent="0.35">
      <c r="A39" s="13">
        <f>K8</f>
        <v>9</v>
      </c>
      <c r="B39" s="15">
        <v>121</v>
      </c>
      <c r="C39" s="77">
        <f t="shared" si="6"/>
        <v>43.97140000000001</v>
      </c>
      <c r="D39" s="77">
        <f t="shared" si="7"/>
        <v>74.896867979999996</v>
      </c>
      <c r="E39" s="77">
        <f t="shared" si="8"/>
        <v>0.80169421200000013</v>
      </c>
      <c r="F39" s="77">
        <f t="shared" si="9"/>
        <v>10.016455504000001</v>
      </c>
      <c r="G39" s="77">
        <f t="shared" si="5"/>
        <v>2.9824080000000006E-2</v>
      </c>
      <c r="H39" s="77">
        <f t="shared" si="5"/>
        <v>2.8332876000000002</v>
      </c>
      <c r="I39" s="77">
        <f t="shared" si="5"/>
        <v>0.24432804000000002</v>
      </c>
      <c r="J39" s="77">
        <f t="shared" si="5"/>
        <v>7.8383800000000007E-3</v>
      </c>
      <c r="K39" s="77">
        <f t="shared" si="5"/>
        <v>2.4088680000000002E-3</v>
      </c>
      <c r="L39" s="77">
        <f t="shared" si="5"/>
        <v>0.18659167999999998</v>
      </c>
      <c r="M39" s="77">
        <f t="shared" si="5"/>
        <v>4.6265560000000004E-2</v>
      </c>
      <c r="N39" s="77">
        <f t="shared" si="5"/>
        <v>26.459312000000001</v>
      </c>
      <c r="O39" s="77">
        <f t="shared" si="5"/>
        <v>1311.4948000000002</v>
      </c>
      <c r="P39" s="77">
        <f t="shared" si="5"/>
        <v>0</v>
      </c>
      <c r="Q39" s="77">
        <f t="shared" si="10"/>
        <v>25.235760000000003</v>
      </c>
      <c r="R39" s="77">
        <f t="shared" si="11"/>
        <v>0</v>
      </c>
      <c r="S39" s="77">
        <f t="shared" si="11"/>
        <v>5.6589280000000006E-2</v>
      </c>
      <c r="T39" s="77">
        <f t="shared" si="11"/>
        <v>0</v>
      </c>
      <c r="U39" s="77">
        <f t="shared" si="11"/>
        <v>0</v>
      </c>
      <c r="AB39" s="59"/>
      <c r="AC39" s="59"/>
      <c r="AD39" s="59"/>
      <c r="AE39" s="59"/>
      <c r="AF39" s="59"/>
      <c r="AG39" s="59"/>
      <c r="AH39" s="59"/>
      <c r="AI39" s="59"/>
    </row>
    <row r="40" spans="1:35" s="72" customFormat="1" ht="13" x14ac:dyDescent="0.35">
      <c r="A40" s="13">
        <f>L8</f>
        <v>10</v>
      </c>
      <c r="B40" s="15">
        <v>121</v>
      </c>
      <c r="C40" s="77">
        <f t="shared" si="6"/>
        <v>43.97140000000001</v>
      </c>
      <c r="D40" s="77">
        <f t="shared" si="7"/>
        <v>74.896867979999996</v>
      </c>
      <c r="E40" s="77">
        <f t="shared" si="8"/>
        <v>0.80169421200000013</v>
      </c>
      <c r="F40" s="77">
        <f t="shared" si="9"/>
        <v>10.016455504000001</v>
      </c>
      <c r="G40" s="77">
        <f t="shared" si="5"/>
        <v>2.9824080000000006E-2</v>
      </c>
      <c r="H40" s="77">
        <f t="shared" si="5"/>
        <v>2.8332876000000002</v>
      </c>
      <c r="I40" s="77">
        <f t="shared" si="5"/>
        <v>0.24432804000000002</v>
      </c>
      <c r="J40" s="77">
        <f t="shared" si="5"/>
        <v>7.8383800000000007E-3</v>
      </c>
      <c r="K40" s="77">
        <f t="shared" si="5"/>
        <v>2.4088680000000002E-3</v>
      </c>
      <c r="L40" s="77">
        <f t="shared" si="5"/>
        <v>0.18659167999999998</v>
      </c>
      <c r="M40" s="77">
        <f t="shared" si="5"/>
        <v>4.6265560000000004E-2</v>
      </c>
      <c r="N40" s="77">
        <f t="shared" si="5"/>
        <v>26.459312000000001</v>
      </c>
      <c r="O40" s="77">
        <f t="shared" si="5"/>
        <v>1311.4948000000002</v>
      </c>
      <c r="P40" s="77">
        <f t="shared" si="5"/>
        <v>0</v>
      </c>
      <c r="Q40" s="77">
        <f t="shared" si="10"/>
        <v>25.235760000000003</v>
      </c>
      <c r="R40" s="77">
        <f t="shared" si="11"/>
        <v>0</v>
      </c>
      <c r="S40" s="77">
        <f t="shared" si="11"/>
        <v>5.6589280000000006E-2</v>
      </c>
      <c r="T40" s="77">
        <f t="shared" si="11"/>
        <v>0</v>
      </c>
      <c r="U40" s="77">
        <f t="shared" si="11"/>
        <v>0</v>
      </c>
      <c r="AB40" s="59"/>
      <c r="AC40" s="59"/>
      <c r="AD40" s="59"/>
      <c r="AE40" s="59"/>
      <c r="AF40" s="59"/>
      <c r="AG40" s="59"/>
      <c r="AH40" s="59"/>
      <c r="AI40" s="59"/>
    </row>
    <row r="41" spans="1:35" s="72" customFormat="1" ht="13" x14ac:dyDescent="0.35">
      <c r="A41" s="13">
        <f>M8</f>
        <v>11</v>
      </c>
      <c r="B41" s="15">
        <v>121</v>
      </c>
      <c r="C41" s="77">
        <f t="shared" si="6"/>
        <v>43.97140000000001</v>
      </c>
      <c r="D41" s="77">
        <f t="shared" si="7"/>
        <v>74.896867979999996</v>
      </c>
      <c r="E41" s="77">
        <f t="shared" si="8"/>
        <v>0.80169421200000013</v>
      </c>
      <c r="F41" s="77">
        <f t="shared" si="9"/>
        <v>10.016455504000001</v>
      </c>
      <c r="G41" s="77">
        <f t="shared" si="5"/>
        <v>2.9824080000000006E-2</v>
      </c>
      <c r="H41" s="77">
        <f t="shared" si="5"/>
        <v>2.8332876000000002</v>
      </c>
      <c r="I41" s="77">
        <f t="shared" si="5"/>
        <v>0.24432804000000002</v>
      </c>
      <c r="J41" s="77">
        <f t="shared" si="5"/>
        <v>7.8383800000000007E-3</v>
      </c>
      <c r="K41" s="77">
        <f t="shared" si="5"/>
        <v>2.4088680000000002E-3</v>
      </c>
      <c r="L41" s="77">
        <f t="shared" si="5"/>
        <v>0.18659167999999998</v>
      </c>
      <c r="M41" s="77">
        <f t="shared" si="5"/>
        <v>4.6265560000000004E-2</v>
      </c>
      <c r="N41" s="77">
        <f t="shared" si="5"/>
        <v>26.459312000000001</v>
      </c>
      <c r="O41" s="77">
        <f t="shared" si="5"/>
        <v>1311.4948000000002</v>
      </c>
      <c r="P41" s="77">
        <f t="shared" si="5"/>
        <v>0</v>
      </c>
      <c r="Q41" s="77">
        <f t="shared" si="10"/>
        <v>25.235760000000003</v>
      </c>
      <c r="R41" s="77">
        <f t="shared" si="11"/>
        <v>0</v>
      </c>
      <c r="S41" s="77">
        <f t="shared" si="11"/>
        <v>5.6589280000000006E-2</v>
      </c>
      <c r="T41" s="77">
        <f t="shared" si="11"/>
        <v>0</v>
      </c>
      <c r="U41" s="77">
        <f t="shared" si="11"/>
        <v>0</v>
      </c>
      <c r="AB41" s="59"/>
      <c r="AC41" s="59"/>
      <c r="AD41" s="59"/>
      <c r="AE41" s="59"/>
      <c r="AF41" s="59"/>
      <c r="AG41" s="59"/>
      <c r="AH41" s="59"/>
      <c r="AI41" s="59"/>
    </row>
    <row r="42" spans="1:35" s="72" customFormat="1" ht="13" x14ac:dyDescent="0.35">
      <c r="A42" s="13">
        <f>N8</f>
        <v>12</v>
      </c>
      <c r="B42" s="15">
        <v>121</v>
      </c>
      <c r="C42" s="77">
        <f t="shared" si="6"/>
        <v>43.97140000000001</v>
      </c>
      <c r="D42" s="77">
        <f t="shared" si="7"/>
        <v>74.896867979999996</v>
      </c>
      <c r="E42" s="77">
        <f t="shared" si="8"/>
        <v>0.80169421200000013</v>
      </c>
      <c r="F42" s="77">
        <f t="shared" si="9"/>
        <v>10.016455504000001</v>
      </c>
      <c r="G42" s="77">
        <f t="shared" si="5"/>
        <v>2.9824080000000006E-2</v>
      </c>
      <c r="H42" s="77">
        <f t="shared" si="5"/>
        <v>2.8332876000000002</v>
      </c>
      <c r="I42" s="77">
        <f t="shared" si="5"/>
        <v>0.24432804000000002</v>
      </c>
      <c r="J42" s="77">
        <f t="shared" si="5"/>
        <v>7.8383800000000007E-3</v>
      </c>
      <c r="K42" s="77">
        <f t="shared" si="5"/>
        <v>2.4088680000000002E-3</v>
      </c>
      <c r="L42" s="77">
        <f t="shared" si="5"/>
        <v>0.18659167999999998</v>
      </c>
      <c r="M42" s="77">
        <f t="shared" si="5"/>
        <v>4.6265560000000004E-2</v>
      </c>
      <c r="N42" s="77">
        <f t="shared" si="5"/>
        <v>26.459312000000001</v>
      </c>
      <c r="O42" s="77">
        <f t="shared" si="5"/>
        <v>1311.4948000000002</v>
      </c>
      <c r="P42" s="77">
        <f t="shared" si="5"/>
        <v>0</v>
      </c>
      <c r="Q42" s="77">
        <f t="shared" si="10"/>
        <v>25.235760000000003</v>
      </c>
      <c r="R42" s="77">
        <f t="shared" si="11"/>
        <v>0</v>
      </c>
      <c r="S42" s="77">
        <f t="shared" si="11"/>
        <v>5.6589280000000006E-2</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6.8</v>
      </c>
      <c r="C60" s="76">
        <f t="shared" ref="C60:U60" si="14">D10</f>
        <v>5.5</v>
      </c>
      <c r="D60" s="76">
        <f t="shared" si="14"/>
        <v>5.9</v>
      </c>
      <c r="E60" s="76">
        <f t="shared" si="14"/>
        <v>5.9</v>
      </c>
      <c r="F60" s="76">
        <f t="shared" si="14"/>
        <v>5.7</v>
      </c>
      <c r="G60" s="76">
        <f t="shared" si="14"/>
        <v>5.8</v>
      </c>
      <c r="H60" s="76">
        <f t="shared" si="14"/>
        <v>5.8</v>
      </c>
      <c r="I60" s="76">
        <f t="shared" si="14"/>
        <v>6</v>
      </c>
      <c r="J60" s="76">
        <f t="shared" si="14"/>
        <v>6.2</v>
      </c>
      <c r="K60" s="76">
        <f t="shared" si="14"/>
        <v>6.1</v>
      </c>
      <c r="L60" s="76">
        <f t="shared" si="14"/>
        <v>6.2</v>
      </c>
      <c r="M60" s="76">
        <f t="shared" si="14"/>
        <v>6.5</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121</v>
      </c>
      <c r="C62" s="77">
        <f>B32</f>
        <v>121</v>
      </c>
      <c r="D62" s="77">
        <f>B33</f>
        <v>121</v>
      </c>
      <c r="E62" s="77">
        <f>B34</f>
        <v>121</v>
      </c>
      <c r="F62" s="77">
        <f>B35</f>
        <v>121</v>
      </c>
      <c r="G62" s="77">
        <f>B36</f>
        <v>121</v>
      </c>
      <c r="H62" s="77">
        <f>B37</f>
        <v>121</v>
      </c>
      <c r="I62" s="77">
        <f>B38</f>
        <v>121</v>
      </c>
      <c r="J62" s="77">
        <f>B39</f>
        <v>121</v>
      </c>
      <c r="K62" s="77">
        <f>B40</f>
        <v>121</v>
      </c>
      <c r="L62" s="77">
        <f>B41</f>
        <v>121</v>
      </c>
      <c r="M62" s="77">
        <f>B42</f>
        <v>121</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-3.5999999999999979</v>
      </c>
      <c r="C64" s="77">
        <f t="shared" ref="C64:U64" si="17">(C59-C60)*C61</f>
        <v>4.2000000000000011</v>
      </c>
      <c r="D64" s="77">
        <f t="shared" si="17"/>
        <v>1.7999999999999989</v>
      </c>
      <c r="E64" s="77">
        <f t="shared" si="17"/>
        <v>1.7999999999999989</v>
      </c>
      <c r="F64" s="77">
        <f t="shared" si="17"/>
        <v>3</v>
      </c>
      <c r="G64" s="77">
        <f t="shared" si="17"/>
        <v>2.4000000000000021</v>
      </c>
      <c r="H64" s="77">
        <f t="shared" si="17"/>
        <v>2.4000000000000021</v>
      </c>
      <c r="I64" s="77">
        <f t="shared" si="17"/>
        <v>1.2000000000000011</v>
      </c>
      <c r="J64" s="77">
        <f t="shared" si="17"/>
        <v>0</v>
      </c>
      <c r="K64" s="77">
        <f t="shared" si="17"/>
        <v>0.6000000000000032</v>
      </c>
      <c r="L64" s="77">
        <f t="shared" si="17"/>
        <v>0</v>
      </c>
      <c r="M64" s="77">
        <f t="shared" si="17"/>
        <v>-1.7999999999999989</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3.5999999999999979</v>
      </c>
      <c r="C65" s="77">
        <f t="shared" ref="C65:U65" si="18">C63-C64</f>
        <v>-4.2000000000000011</v>
      </c>
      <c r="D65" s="77">
        <f t="shared" si="18"/>
        <v>-1.7999999999999989</v>
      </c>
      <c r="E65" s="77">
        <f t="shared" si="18"/>
        <v>-1.7999999999999989</v>
      </c>
      <c r="F65" s="77">
        <f t="shared" si="18"/>
        <v>-3</v>
      </c>
      <c r="G65" s="77">
        <f t="shared" si="18"/>
        <v>-2.4000000000000021</v>
      </c>
      <c r="H65" s="77">
        <f t="shared" si="18"/>
        <v>-2.4000000000000021</v>
      </c>
      <c r="I65" s="77">
        <f t="shared" si="18"/>
        <v>-1.2000000000000011</v>
      </c>
      <c r="J65" s="77">
        <f t="shared" si="18"/>
        <v>0</v>
      </c>
      <c r="K65" s="77">
        <f t="shared" si="18"/>
        <v>-0.6000000000000032</v>
      </c>
      <c r="L65" s="77">
        <f t="shared" si="18"/>
        <v>0</v>
      </c>
      <c r="M65" s="77">
        <f t="shared" si="18"/>
        <v>1.7999999999999989</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UNDER</v>
      </c>
      <c r="L66" s="78" t="str">
        <f t="shared" si="19"/>
        <v>OVER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8" priority="38" operator="equal">
      <formula>"DECREASE"</formula>
    </cfRule>
    <cfRule type="cellIs" dxfId="377" priority="39" operator="equal">
      <formula>"INCREASE"</formula>
    </cfRule>
  </conditionalFormatting>
  <conditionalFormatting sqref="B62:U66 B43:B50">
    <cfRule type="cellIs" dxfId="376" priority="37" operator="greaterThan">
      <formula>$B$51</formula>
    </cfRule>
  </conditionalFormatting>
  <conditionalFormatting sqref="C31:C50">
    <cfRule type="cellIs" dxfId="375" priority="36" operator="greaterThan">
      <formula>$C$51</formula>
    </cfRule>
  </conditionalFormatting>
  <conditionalFormatting sqref="C18:V18">
    <cfRule type="cellIs" dxfId="374" priority="35" operator="equal">
      <formula>0</formula>
    </cfRule>
  </conditionalFormatting>
  <conditionalFormatting sqref="C17:V17">
    <cfRule type="cellIs" dxfId="373" priority="34" operator="equal">
      <formula>0</formula>
    </cfRule>
  </conditionalFormatting>
  <conditionalFormatting sqref="C19:V19">
    <cfRule type="cellIs" dxfId="372" priority="33" operator="equal">
      <formula>0</formula>
    </cfRule>
  </conditionalFormatting>
  <conditionalFormatting sqref="G31:G50">
    <cfRule type="cellIs" dxfId="371" priority="32" operator="greaterThan">
      <formula>$G$51</formula>
    </cfRule>
  </conditionalFormatting>
  <conditionalFormatting sqref="H31:H50">
    <cfRule type="cellIs" dxfId="370" priority="31" operator="greaterThan">
      <formula>$H$51</formula>
    </cfRule>
  </conditionalFormatting>
  <conditionalFormatting sqref="I31:I50">
    <cfRule type="cellIs" dxfId="369" priority="30" operator="greaterThan">
      <formula>$I$51</formula>
    </cfRule>
  </conditionalFormatting>
  <conditionalFormatting sqref="K31:K50">
    <cfRule type="cellIs" dxfId="368" priority="29" operator="greaterThan">
      <formula>$K$51</formula>
    </cfRule>
  </conditionalFormatting>
  <conditionalFormatting sqref="L31:L50">
    <cfRule type="cellIs" dxfId="367" priority="28" operator="greaterThan">
      <formula>$L$51</formula>
    </cfRule>
  </conditionalFormatting>
  <conditionalFormatting sqref="M31:M50">
    <cfRule type="cellIs" dxfId="366" priority="27" operator="greaterThan">
      <formula>$M$51</formula>
    </cfRule>
  </conditionalFormatting>
  <conditionalFormatting sqref="P31:P50">
    <cfRule type="cellIs" dxfId="365" priority="26" operator="greaterThan">
      <formula>$P$51</formula>
    </cfRule>
  </conditionalFormatting>
  <conditionalFormatting sqref="R31:R50">
    <cfRule type="cellIs" dxfId="364" priority="25" operator="greaterThan">
      <formula>$R$51</formula>
    </cfRule>
  </conditionalFormatting>
  <conditionalFormatting sqref="S31:S50">
    <cfRule type="cellIs" dxfId="363" priority="24" operator="greaterThan">
      <formula>$S$51</formula>
    </cfRule>
  </conditionalFormatting>
  <conditionalFormatting sqref="T31:T50">
    <cfRule type="cellIs" dxfId="362" priority="23" operator="greaterThan">
      <formula>$T$51</formula>
    </cfRule>
  </conditionalFormatting>
  <conditionalFormatting sqref="U31:U50">
    <cfRule type="cellIs" dxfId="361" priority="22" operator="greaterThan">
      <formula>$U$51</formula>
    </cfRule>
  </conditionalFormatting>
  <conditionalFormatting sqref="C22:V22">
    <cfRule type="cellIs" dxfId="360" priority="21" operator="equal">
      <formula>0</formula>
    </cfRule>
  </conditionalFormatting>
  <conditionalFormatting sqref="C24:V24">
    <cfRule type="cellIs" dxfId="359" priority="19" operator="equal">
      <formula>"DECREASE"</formula>
    </cfRule>
    <cfRule type="cellIs" dxfId="358" priority="20" operator="equal">
      <formula>"INCREASE"</formula>
    </cfRule>
  </conditionalFormatting>
  <conditionalFormatting sqref="C23:V23">
    <cfRule type="cellIs" dxfId="357" priority="18" operator="equal">
      <formula>0</formula>
    </cfRule>
  </conditionalFormatting>
  <conditionalFormatting sqref="C21:V21">
    <cfRule type="cellIs" dxfId="356" priority="14" operator="equal">
      <formula>0</formula>
    </cfRule>
  </conditionalFormatting>
  <conditionalFormatting sqref="B66:U66">
    <cfRule type="cellIs" dxfId="355" priority="12" operator="equal">
      <formula>"UNDER"</formula>
    </cfRule>
    <cfRule type="cellIs" dxfId="354" priority="13" operator="equal">
      <formula>"OVER"</formula>
    </cfRule>
  </conditionalFormatting>
  <conditionalFormatting sqref="J31:J50">
    <cfRule type="cellIs" dxfId="353" priority="9" operator="greaterThan">
      <formula>$J$51</formula>
    </cfRule>
  </conditionalFormatting>
  <conditionalFormatting sqref="L3">
    <cfRule type="cellIs" dxfId="352" priority="5" operator="lessThan">
      <formula>30</formula>
    </cfRule>
    <cfRule type="cellIs" dxfId="351" priority="6" operator="greaterThanOrEqual">
      <formula>30</formula>
    </cfRule>
  </conditionalFormatting>
  <conditionalFormatting sqref="I1">
    <cfRule type="cellIs" dxfId="350" priority="4" operator="between">
      <formula>0.1</formula>
      <formula>5</formula>
    </cfRule>
  </conditionalFormatting>
  <conditionalFormatting sqref="I2">
    <cfRule type="cellIs" dxfId="349" priority="3" operator="greaterThan">
      <formula>5000.1</formula>
    </cfRule>
  </conditionalFormatting>
  <conditionalFormatting sqref="I3">
    <cfRule type="cellIs" dxfId="348" priority="2" operator="greaterThan">
      <formula>40000.01</formula>
    </cfRule>
  </conditionalFormatting>
  <conditionalFormatting sqref="B31:B42">
    <cfRule type="cellIs" dxfId="347" priority="1" operator="greaterThan">
      <formula>$B$51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I1" zoomScale="90" zoomScaleNormal="90" workbookViewId="0">
      <selection activeCell="S28" sqref="S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PAN-021794</v>
      </c>
      <c r="D1" s="141"/>
      <c r="E1" s="93" t="s">
        <v>45</v>
      </c>
      <c r="F1" s="39">
        <f>'Field data and Waste 1'!F1</f>
        <v>24.34</v>
      </c>
      <c r="G1" s="123" t="s">
        <v>43</v>
      </c>
      <c r="H1" s="124"/>
      <c r="I1" s="118">
        <v>6.3</v>
      </c>
      <c r="J1" s="127" t="s">
        <v>153</v>
      </c>
      <c r="K1" s="127"/>
      <c r="L1" s="97">
        <v>29.3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EPR-GP3792SK</v>
      </c>
      <c r="D2" s="143"/>
      <c r="E2" s="93" t="s">
        <v>109</v>
      </c>
      <c r="F2" s="96" t="s">
        <v>165</v>
      </c>
      <c r="G2" s="125" t="s">
        <v>110</v>
      </c>
      <c r="H2" s="126"/>
      <c r="I2" s="118"/>
      <c r="J2" s="127" t="s">
        <v>158</v>
      </c>
      <c r="K2" s="127"/>
      <c r="L2" s="97">
        <v>1.18</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Limited</v>
      </c>
      <c r="D3" s="143"/>
      <c r="E3" s="93" t="s">
        <v>108</v>
      </c>
      <c r="F3" s="31" t="s">
        <v>104</v>
      </c>
      <c r="G3" s="127" t="s">
        <v>159</v>
      </c>
      <c r="H3" s="127"/>
      <c r="I3" s="118"/>
      <c r="J3" s="123" t="s">
        <v>154</v>
      </c>
      <c r="K3" s="124"/>
      <c r="L3" s="97">
        <f>(L1/(L2*10000))*100</f>
        <v>0.24830508474576271</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Crugmore, Penparc, Cardigan, Ceredigion, SA43 1QY</v>
      </c>
      <c r="D4" s="141"/>
      <c r="E4" s="94" t="s">
        <v>1</v>
      </c>
      <c r="F4" s="96" t="s">
        <v>168</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6.8</v>
      </c>
      <c r="D10" s="60">
        <f>'Field data and Waste 1'!D10</f>
        <v>5.5</v>
      </c>
      <c r="E10" s="60">
        <f>'Field data and Waste 1'!E10</f>
        <v>5.9</v>
      </c>
      <c r="F10" s="60">
        <f>'Field data and Waste 1'!F10</f>
        <v>5.9</v>
      </c>
      <c r="G10" s="60">
        <f>'Field data and Waste 1'!G10</f>
        <v>5.7</v>
      </c>
      <c r="H10" s="60">
        <f>'Field data and Waste 1'!H10</f>
        <v>5.8</v>
      </c>
      <c r="I10" s="60">
        <f>'Field data and Waste 1'!I10</f>
        <v>5.8</v>
      </c>
      <c r="J10" s="60">
        <f>'Field data and Waste 1'!J10</f>
        <v>6</v>
      </c>
      <c r="K10" s="60">
        <f>'Field data and Waste 1'!K10</f>
        <v>6.2</v>
      </c>
      <c r="L10" s="60">
        <f>'Field data and Waste 1'!L10</f>
        <v>6.1</v>
      </c>
      <c r="M10" s="60">
        <f>'Field data and Waste 1'!M10</f>
        <v>6.2</v>
      </c>
      <c r="N10" s="60">
        <f>'Field data and Waste 1'!N10</f>
        <v>6.5</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3</v>
      </c>
      <c r="E11" s="60">
        <f>'Field data and Waste 1'!E11</f>
        <v>0</v>
      </c>
      <c r="F11" s="60">
        <f>'Field data and Waste 1'!F11</f>
        <v>2</v>
      </c>
      <c r="G11" s="60">
        <f>'Field data and Waste 1'!G11</f>
        <v>3</v>
      </c>
      <c r="H11" s="60">
        <f>'Field data and Waste 1'!H11</f>
        <v>0</v>
      </c>
      <c r="I11" s="60">
        <f>'Field data and Waste 1'!I11</f>
        <v>1</v>
      </c>
      <c r="J11" s="60">
        <f>'Field data and Waste 1'!J11</f>
        <v>2</v>
      </c>
      <c r="K11" s="60">
        <f>'Field data and Waste 1'!K11</f>
        <v>0</v>
      </c>
      <c r="L11" s="60">
        <f>'Field data and Waste 1'!L11</f>
        <v>1</v>
      </c>
      <c r="M11" s="60">
        <f>'Field data and Waste 1'!M11</f>
        <v>3</v>
      </c>
      <c r="N11" s="60">
        <f>'Field data and Waste 1'!N11</f>
        <v>2</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0</v>
      </c>
      <c r="F12" s="60">
        <f>'Field data and Waste 1'!F12</f>
        <v>0</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1</v>
      </c>
      <c r="I13" s="60">
        <f>'Field data and Waste 1'!I13</f>
        <v>2</v>
      </c>
      <c r="J13" s="60">
        <f>'Field data and Waste 1'!J13</f>
        <v>2</v>
      </c>
      <c r="K13" s="60">
        <f>'Field data and Waste 1'!K13</f>
        <v>1</v>
      </c>
      <c r="L13" s="60">
        <f>'Field data and Waste 1'!L13</f>
        <v>2</v>
      </c>
      <c r="M13" s="60">
        <f>'Field data and Waste 1'!M13</f>
        <v>2</v>
      </c>
      <c r="N13" s="60">
        <f>'Field data and Waste 1'!N13</f>
        <v>3</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72.219422099999989</v>
      </c>
      <c r="D18" s="16">
        <f>$D32</f>
        <v>72.219422099999989</v>
      </c>
      <c r="E18" s="16">
        <f>$D33</f>
        <v>72.219422099999989</v>
      </c>
      <c r="F18" s="16">
        <f>$D34</f>
        <v>72.219422099999989</v>
      </c>
      <c r="G18" s="16">
        <f>$D35</f>
        <v>72.219422099999989</v>
      </c>
      <c r="H18" s="16">
        <f>$D36</f>
        <v>72.219422099999989</v>
      </c>
      <c r="I18" s="16">
        <f>$D37</f>
        <v>72.219422099999989</v>
      </c>
      <c r="J18" s="16">
        <f>$D38</f>
        <v>72.219422099999989</v>
      </c>
      <c r="K18" s="16">
        <f>$D39</f>
        <v>72.219422099999989</v>
      </c>
      <c r="L18" s="16">
        <f>$D40</f>
        <v>72.219422099999989</v>
      </c>
      <c r="M18" s="16">
        <f>$D41</f>
        <v>72.219422099999989</v>
      </c>
      <c r="N18" s="16">
        <f>$D42</f>
        <v>72.219422099999989</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7.6194220999999942</v>
      </c>
      <c r="D19" s="16">
        <f t="shared" ref="D19:V19" si="1">D18-D17</f>
        <v>7.6194220999999942</v>
      </c>
      <c r="E19" s="16">
        <f t="shared" si="1"/>
        <v>7.6194220999999942</v>
      </c>
      <c r="F19" s="16">
        <f t="shared" si="1"/>
        <v>7.6194220999999942</v>
      </c>
      <c r="G19" s="16">
        <f t="shared" si="1"/>
        <v>7.6194220999999942</v>
      </c>
      <c r="H19" s="16">
        <f t="shared" si="1"/>
        <v>7.6194220999999942</v>
      </c>
      <c r="I19" s="16">
        <f t="shared" si="1"/>
        <v>7.6194220999999942</v>
      </c>
      <c r="J19" s="16">
        <f t="shared" si="1"/>
        <v>7.6194220999999942</v>
      </c>
      <c r="K19" s="16">
        <f t="shared" si="1"/>
        <v>7.6194220999999942</v>
      </c>
      <c r="L19" s="16">
        <f t="shared" si="1"/>
        <v>7.6194220999999942</v>
      </c>
      <c r="M19" s="16">
        <f t="shared" si="1"/>
        <v>7.6194220999999942</v>
      </c>
      <c r="N19" s="16">
        <f t="shared" si="1"/>
        <v>7.6194220999999942</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0.37426094999999998</v>
      </c>
      <c r="D22" s="16">
        <f>$E32</f>
        <v>0.37426094999999998</v>
      </c>
      <c r="E22" s="16">
        <f>$E33</f>
        <v>0.37426094999999998</v>
      </c>
      <c r="F22" s="16">
        <f>$E34</f>
        <v>0.37426094999999998</v>
      </c>
      <c r="G22" s="16">
        <f>$E35</f>
        <v>0.37426094999999998</v>
      </c>
      <c r="H22" s="16">
        <f>$E36</f>
        <v>0.37426094999999998</v>
      </c>
      <c r="I22" s="16">
        <f>$E37</f>
        <v>0.37426094999999998</v>
      </c>
      <c r="J22" s="16">
        <f>$E38</f>
        <v>0.37426094999999998</v>
      </c>
      <c r="K22" s="16">
        <f>$E39</f>
        <v>0.37426094999999998</v>
      </c>
      <c r="L22" s="16">
        <f>$E40</f>
        <v>0.37426094999999998</v>
      </c>
      <c r="M22" s="16">
        <f>$E41</f>
        <v>0.37426094999999998</v>
      </c>
      <c r="N22" s="16">
        <f>$E42</f>
        <v>0.37426094999999998</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-227.62573904999999</v>
      </c>
      <c r="D23" s="16">
        <f t="shared" ref="D23:V23" si="3">D22-D21</f>
        <v>-227.62573904999999</v>
      </c>
      <c r="E23" s="16">
        <f t="shared" si="3"/>
        <v>-227.62573904999999</v>
      </c>
      <c r="F23" s="16">
        <f t="shared" si="3"/>
        <v>-227.62573904999999</v>
      </c>
      <c r="G23" s="16">
        <f t="shared" si="3"/>
        <v>-227.62573904999999</v>
      </c>
      <c r="H23" s="16">
        <f t="shared" si="3"/>
        <v>-227.62573904999999</v>
      </c>
      <c r="I23" s="16">
        <f t="shared" si="3"/>
        <v>-227.62573904999999</v>
      </c>
      <c r="J23" s="16">
        <f t="shared" si="3"/>
        <v>-227.62573904999999</v>
      </c>
      <c r="K23" s="16">
        <f t="shared" si="3"/>
        <v>-227.62573904999999</v>
      </c>
      <c r="L23" s="16">
        <f t="shared" si="3"/>
        <v>-227.62573904999999</v>
      </c>
      <c r="M23" s="16">
        <f t="shared" si="3"/>
        <v>-227.62573904999999</v>
      </c>
      <c r="N23" s="16">
        <f t="shared" si="3"/>
        <v>-227.62573904999999</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21</v>
      </c>
      <c r="C28" s="15">
        <v>1.18</v>
      </c>
      <c r="D28" s="15">
        <v>0.88300000000000001</v>
      </c>
      <c r="E28" s="15">
        <v>8.6999999999999994E-3</v>
      </c>
      <c r="F28" s="15">
        <v>1210</v>
      </c>
      <c r="G28" s="15">
        <v>10.1</v>
      </c>
      <c r="H28" s="15">
        <v>369</v>
      </c>
      <c r="I28" s="15">
        <v>59.9</v>
      </c>
      <c r="J28" s="15">
        <v>1.06</v>
      </c>
      <c r="K28" s="23">
        <v>0.24</v>
      </c>
      <c r="L28" s="15">
        <v>27.1</v>
      </c>
      <c r="M28" s="15">
        <v>10</v>
      </c>
      <c r="N28" s="15">
        <v>6350</v>
      </c>
      <c r="O28" s="15">
        <v>351000</v>
      </c>
      <c r="P28" s="15"/>
      <c r="Q28" s="15">
        <v>2380</v>
      </c>
      <c r="R28" s="15"/>
      <c r="S28" s="15">
        <v>16.899999999999999</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17</v>
      </c>
      <c r="C31" s="77">
        <f>IF(C$27="%w/w SAR",((C$28*10)*$B31),IF(C$27="%w/w DM",(((C$28*10)*($B$28/100))*$B31),IF(C$27="kg/t SAR",(C$28*$B31),IF(C$27="kg/t DM",((C$28*($B$28/100))*$B31),IF(C$27="mg/kg SAR",((C$28*0.001)*$B31),IF(C$27="mg/kg DM",(((C$28*0.001)*($B$28/100))*$B31),0))))))</f>
        <v>42.125999999999998</v>
      </c>
      <c r="D31" s="77">
        <f>(IF(D$27="%w/w SAR",((D$28*10)*$B31),IF(D$27="%w/w DM",(((D$28*10)*($B$28/100))*$B31),IF(D$27="kg/t SAR",(D$28*$B31),IF(D$27="kg/t DM",((D$28*($B$28/100))*$B31),IF(D$27="mg/kg SAR",((D$28*0.001)*$B31),IF(D$27="mg/kg DM",(((D$28*0.001)*($B$28/100))*$B31),"0")))))))*2.291</f>
        <v>72.219422099999989</v>
      </c>
      <c r="E31" s="77">
        <f>(IF(E$27="%w/w SAR",((E$28*10)*$B31),IF(E$27="%w/w DM",(((E$28*10)*($B$28/100))*$B31),IF(E$27="kg/t SAR",(E$28*$B31),IF(E$27="kg/t DM",((E$28*($B$28/100))*$B31),IF(E$27="mg/kg SAR",((E$28*0.001)*$B31),IF(E$27="mg/kg DM",(((E$28*0.001)*($B$28/100))*$B31),"0")))))))*1.205</f>
        <v>0.37426094999999998</v>
      </c>
      <c r="F31" s="77">
        <f>(IF(F$27="%w/w SAR",((F$28*10)*$B31),IF(F$27="%w/w DM",(((F$28*10)*($B$28/100))*$B31),IF(F$27="kg/t SAR",(F$28*$B31),IF(F$27="kg/t DM",((F$28*($B$28/100))*$B31),IF(F$27="mg/kg SAR",((F$28*0.001)*$B31),IF(F$27="mg/kg DM",(((F$28*0.001)*($B$28/100))*$B31),"0")))))))*1.658</f>
        <v>7.1620625999999996</v>
      </c>
      <c r="G31" s="77">
        <f t="shared" ref="G31:P46" si="5">IF(G$27="%w/w SAR",((G$28*10)*$B31),IF(G$27="%w/w DM",(((G$28*10)*($B$28/100))*$B31),IF(G$27="kg/t SAR",(G$28*$B31),IF(G$27="kg/t DM",((G$28*($B$28/100))*$B31),IF(G$27="mg/kg SAR",((G$28*0.001)*$B31),IF(G$27="mg/kg DM",(((G$28*0.001)*($B$28/100))*$B31),0))))))</f>
        <v>3.6056999999999992E-2</v>
      </c>
      <c r="H31" s="77">
        <f t="shared" si="5"/>
        <v>1.3173299999999999</v>
      </c>
      <c r="I31" s="77">
        <f t="shared" si="5"/>
        <v>0.21384300000000001</v>
      </c>
      <c r="J31" s="77">
        <f t="shared" si="5"/>
        <v>3.7842000000000002E-3</v>
      </c>
      <c r="K31" s="77">
        <f t="shared" si="5"/>
        <v>8.5680000000000001E-4</v>
      </c>
      <c r="L31" s="77">
        <f t="shared" si="5"/>
        <v>9.6747000000000014E-2</v>
      </c>
      <c r="M31" s="77">
        <f t="shared" si="5"/>
        <v>3.5699999999999996E-2</v>
      </c>
      <c r="N31" s="77">
        <f t="shared" si="5"/>
        <v>22.669500000000003</v>
      </c>
      <c r="O31" s="77">
        <f t="shared" si="5"/>
        <v>1253.07</v>
      </c>
      <c r="P31" s="77">
        <f t="shared" si="5"/>
        <v>0</v>
      </c>
      <c r="Q31" s="77">
        <f>(IF(Q$27="%w/w SAR",((Q$28*10)*$B31),IF(Q$27="%w/w DM",(((Q$28*10)*($B$28/100))*$B31),IF(Q$27="kg/t SAR",(Q$28*$B31),IF(Q$27="kg/t DM",((Q$28*($B$28/100))*$B31),IF(Q$27="mg/kg SAR",((Q$28*0.001)*$B31),IF(Q$27="mg/kg DM",(((Q$28*0.001)*($B$28/100))*$B31),0)))))))*2.5</f>
        <v>21.241499999999998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6.0332999999999991E-2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17</v>
      </c>
      <c r="C32" s="77">
        <f t="shared" ref="C32:C50" si="6">IF(C$27="%w/w SAR",((C$28*10)*$B32),IF(C$27="%w/w DM",(((C$28*10)*($B$28/100))*$B32),IF(C$27="kg/t SAR",(C$28*$B32),IF(C$27="kg/t DM",((C$28*($B$28/100))*$B32),IF(C$27="mg/kg SAR",((C$28*0.001)*$B32),IF(C$27="mg/kg DM",(((C$28*0.001)*($B$28/100))*$B32),0))))))</f>
        <v>42.125999999999998</v>
      </c>
      <c r="D32" s="77">
        <f t="shared" ref="D32:D50" si="7">(IF(D$27="%w/w SAR",((D$28*10)*$B32),IF(D$27="%w/w DM",(((D$28*10)*($B$28/100))*$B32),IF(D$27="kg/t SAR",(D$28*$B32),IF(D$27="kg/t DM",((D$28*($B$28/100))*$B32),IF(D$27="mg/kg SAR",((D$28*0.001)*$B32),IF(D$27="mg/kg DM",(((D$28*0.001)*($B$28/100))*$B32),"0")))))))*2.291</f>
        <v>72.219422099999989</v>
      </c>
      <c r="E32" s="77">
        <f t="shared" ref="E32:E50" si="8">(IF(E$27="%w/w SAR",((E$28*10)*$B32),IF(E$27="%w/w DM",(((E$28*10)*($B$28/100))*$B32),IF(E$27="kg/t SAR",(E$28*$B32),IF(E$27="kg/t DM",((E$28*($B$28/100))*$B32),IF(E$27="mg/kg SAR",((E$28*0.001)*$B32),IF(E$27="mg/kg DM",(((E$28*0.001)*($B$28/100))*$B32),"0")))))))*1.205</f>
        <v>0.37426094999999998</v>
      </c>
      <c r="F32" s="77">
        <f t="shared" ref="F32:F50" si="9">(IF(F$27="%w/w SAR",((F$28*10)*$B32),IF(F$27="%w/w DM",(((F$28*10)*($B$28/100))*$B32),IF(F$27="kg/t SAR",(F$28*$B32),IF(F$27="kg/t DM",((F$28*($B$28/100))*$B32),IF(F$27="mg/kg SAR",((F$28*0.001)*$B32),IF(F$27="mg/kg DM",(((F$28*0.001)*($B$28/100))*$B32),"0")))))))*1.658</f>
        <v>7.1620625999999996</v>
      </c>
      <c r="G32" s="77">
        <f t="shared" si="5"/>
        <v>3.6056999999999992E-2</v>
      </c>
      <c r="H32" s="77">
        <f t="shared" si="5"/>
        <v>1.3173299999999999</v>
      </c>
      <c r="I32" s="77">
        <f t="shared" si="5"/>
        <v>0.21384300000000001</v>
      </c>
      <c r="J32" s="77">
        <f t="shared" si="5"/>
        <v>3.7842000000000002E-3</v>
      </c>
      <c r="K32" s="77">
        <f t="shared" si="5"/>
        <v>8.5680000000000001E-4</v>
      </c>
      <c r="L32" s="77">
        <f t="shared" si="5"/>
        <v>9.6747000000000014E-2</v>
      </c>
      <c r="M32" s="77">
        <f t="shared" si="5"/>
        <v>3.5699999999999996E-2</v>
      </c>
      <c r="N32" s="77">
        <f t="shared" si="5"/>
        <v>22.669500000000003</v>
      </c>
      <c r="O32" s="77">
        <f t="shared" si="5"/>
        <v>1253.07</v>
      </c>
      <c r="P32" s="77">
        <f t="shared" si="5"/>
        <v>0</v>
      </c>
      <c r="Q32" s="77">
        <f t="shared" ref="Q32:Q50" si="10">(IF(Q$27="%w/w SAR",((Q$28*10)*$B32),IF(Q$27="%w/w DM",(((Q$28*10)*($B$28/100))*$B32),IF(Q$27="kg/t SAR",(Q$28*$B32),IF(Q$27="kg/t DM",((Q$28*($B$28/100))*$B32),IF(Q$27="mg/kg SAR",((Q$28*0.001)*$B32),IF(Q$27="mg/kg DM",(((Q$28*0.001)*($B$28/100))*$B32),0)))))))*2.5</f>
        <v>21.241499999999998</v>
      </c>
      <c r="R32" s="77">
        <f t="shared" ref="R32:U50" si="11">IF(R$27="%w/w SAR",((R$28*10)*$B32),IF(R$27="%w/w DM",(((R$28*10)*($B$28/100))*$B32),IF(R$27="kg/t SAR",(R$28*$B32),IF(R$27="kg/t DM",((R$28*($B$28/100))*$B32),IF(R$27="mg/kg SAR",((R$28*0.001)*$B32),IF(R$27="mg/kg DM",(((R$28*0.001)*($B$28/100))*$B32),0))))))</f>
        <v>0</v>
      </c>
      <c r="S32" s="77">
        <f t="shared" si="11"/>
        <v>6.0332999999999991E-2</v>
      </c>
      <c r="T32" s="77">
        <f t="shared" si="11"/>
        <v>0</v>
      </c>
      <c r="U32" s="77">
        <f t="shared" si="11"/>
        <v>0</v>
      </c>
      <c r="AB32" s="59"/>
      <c r="AC32" s="59"/>
      <c r="AD32" s="59"/>
      <c r="AE32" s="59"/>
      <c r="AF32" s="59"/>
      <c r="AG32" s="59"/>
      <c r="AH32" s="59"/>
      <c r="AI32" s="59"/>
    </row>
    <row r="33" spans="1:35" s="72" customFormat="1" ht="13" x14ac:dyDescent="0.35">
      <c r="A33" s="13">
        <f>E8</f>
        <v>3</v>
      </c>
      <c r="B33" s="15">
        <v>17</v>
      </c>
      <c r="C33" s="77">
        <f t="shared" si="6"/>
        <v>42.125999999999998</v>
      </c>
      <c r="D33" s="77">
        <f t="shared" si="7"/>
        <v>72.219422099999989</v>
      </c>
      <c r="E33" s="77">
        <f t="shared" si="8"/>
        <v>0.37426094999999998</v>
      </c>
      <c r="F33" s="77">
        <f t="shared" si="9"/>
        <v>7.1620625999999996</v>
      </c>
      <c r="G33" s="77">
        <f t="shared" si="5"/>
        <v>3.6056999999999992E-2</v>
      </c>
      <c r="H33" s="77">
        <f t="shared" si="5"/>
        <v>1.3173299999999999</v>
      </c>
      <c r="I33" s="77">
        <f t="shared" si="5"/>
        <v>0.21384300000000001</v>
      </c>
      <c r="J33" s="77">
        <f t="shared" si="5"/>
        <v>3.7842000000000002E-3</v>
      </c>
      <c r="K33" s="77">
        <f t="shared" si="5"/>
        <v>8.5680000000000001E-4</v>
      </c>
      <c r="L33" s="77">
        <f t="shared" si="5"/>
        <v>9.6747000000000014E-2</v>
      </c>
      <c r="M33" s="77">
        <f t="shared" si="5"/>
        <v>3.5699999999999996E-2</v>
      </c>
      <c r="N33" s="77">
        <f t="shared" si="5"/>
        <v>22.669500000000003</v>
      </c>
      <c r="O33" s="77">
        <f t="shared" si="5"/>
        <v>1253.07</v>
      </c>
      <c r="P33" s="77">
        <f t="shared" si="5"/>
        <v>0</v>
      </c>
      <c r="Q33" s="77">
        <f t="shared" si="10"/>
        <v>21.241499999999998</v>
      </c>
      <c r="R33" s="77">
        <f t="shared" si="11"/>
        <v>0</v>
      </c>
      <c r="S33" s="77">
        <f t="shared" si="11"/>
        <v>6.0332999999999991E-2</v>
      </c>
      <c r="T33" s="77">
        <f t="shared" si="11"/>
        <v>0</v>
      </c>
      <c r="U33" s="77">
        <f t="shared" si="11"/>
        <v>0</v>
      </c>
      <c r="AB33" s="59"/>
      <c r="AC33" s="59"/>
      <c r="AD33" s="59"/>
      <c r="AE33" s="59"/>
      <c r="AF33" s="59"/>
      <c r="AG33" s="59"/>
      <c r="AH33" s="59"/>
      <c r="AI33" s="59"/>
    </row>
    <row r="34" spans="1:35" s="72" customFormat="1" ht="13" x14ac:dyDescent="0.35">
      <c r="A34" s="13">
        <f>F8</f>
        <v>4</v>
      </c>
      <c r="B34" s="15">
        <v>17</v>
      </c>
      <c r="C34" s="77">
        <f t="shared" si="6"/>
        <v>42.125999999999998</v>
      </c>
      <c r="D34" s="77">
        <f t="shared" si="7"/>
        <v>72.219422099999989</v>
      </c>
      <c r="E34" s="77">
        <f t="shared" si="8"/>
        <v>0.37426094999999998</v>
      </c>
      <c r="F34" s="77">
        <f t="shared" si="9"/>
        <v>7.1620625999999996</v>
      </c>
      <c r="G34" s="77">
        <f t="shared" si="5"/>
        <v>3.6056999999999992E-2</v>
      </c>
      <c r="H34" s="77">
        <f t="shared" si="5"/>
        <v>1.3173299999999999</v>
      </c>
      <c r="I34" s="77">
        <f t="shared" si="5"/>
        <v>0.21384300000000001</v>
      </c>
      <c r="J34" s="77">
        <f t="shared" si="5"/>
        <v>3.7842000000000002E-3</v>
      </c>
      <c r="K34" s="77">
        <f t="shared" si="5"/>
        <v>8.5680000000000001E-4</v>
      </c>
      <c r="L34" s="77">
        <f t="shared" si="5"/>
        <v>9.6747000000000014E-2</v>
      </c>
      <c r="M34" s="77">
        <f t="shared" si="5"/>
        <v>3.5699999999999996E-2</v>
      </c>
      <c r="N34" s="77">
        <f t="shared" si="5"/>
        <v>22.669500000000003</v>
      </c>
      <c r="O34" s="77">
        <f t="shared" si="5"/>
        <v>1253.07</v>
      </c>
      <c r="P34" s="77">
        <f t="shared" si="5"/>
        <v>0</v>
      </c>
      <c r="Q34" s="77">
        <f t="shared" si="10"/>
        <v>21.241499999999998</v>
      </c>
      <c r="R34" s="77">
        <f t="shared" si="11"/>
        <v>0</v>
      </c>
      <c r="S34" s="77">
        <f t="shared" si="11"/>
        <v>6.0332999999999991E-2</v>
      </c>
      <c r="T34" s="77">
        <f t="shared" si="11"/>
        <v>0</v>
      </c>
      <c r="U34" s="77">
        <f t="shared" si="11"/>
        <v>0</v>
      </c>
      <c r="AB34" s="59"/>
      <c r="AC34" s="59"/>
      <c r="AD34" s="59"/>
      <c r="AE34" s="59"/>
      <c r="AF34" s="59"/>
      <c r="AG34" s="59"/>
      <c r="AH34" s="59"/>
      <c r="AI34" s="59"/>
    </row>
    <row r="35" spans="1:35" s="72" customFormat="1" ht="13" x14ac:dyDescent="0.35">
      <c r="A35" s="13">
        <f>G8</f>
        <v>5</v>
      </c>
      <c r="B35" s="15">
        <v>17</v>
      </c>
      <c r="C35" s="77">
        <f t="shared" si="6"/>
        <v>42.125999999999998</v>
      </c>
      <c r="D35" s="77">
        <f t="shared" si="7"/>
        <v>72.219422099999989</v>
      </c>
      <c r="E35" s="77">
        <f t="shared" si="8"/>
        <v>0.37426094999999998</v>
      </c>
      <c r="F35" s="77">
        <f t="shared" si="9"/>
        <v>7.1620625999999996</v>
      </c>
      <c r="G35" s="77">
        <f t="shared" si="5"/>
        <v>3.6056999999999992E-2</v>
      </c>
      <c r="H35" s="77">
        <f t="shared" si="5"/>
        <v>1.3173299999999999</v>
      </c>
      <c r="I35" s="77">
        <f t="shared" si="5"/>
        <v>0.21384300000000001</v>
      </c>
      <c r="J35" s="77">
        <f t="shared" si="5"/>
        <v>3.7842000000000002E-3</v>
      </c>
      <c r="K35" s="77">
        <f t="shared" si="5"/>
        <v>8.5680000000000001E-4</v>
      </c>
      <c r="L35" s="77">
        <f t="shared" si="5"/>
        <v>9.6747000000000014E-2</v>
      </c>
      <c r="M35" s="77">
        <f t="shared" si="5"/>
        <v>3.5699999999999996E-2</v>
      </c>
      <c r="N35" s="77">
        <f t="shared" si="5"/>
        <v>22.669500000000003</v>
      </c>
      <c r="O35" s="77">
        <f t="shared" si="5"/>
        <v>1253.07</v>
      </c>
      <c r="P35" s="77">
        <f t="shared" si="5"/>
        <v>0</v>
      </c>
      <c r="Q35" s="77">
        <f t="shared" si="10"/>
        <v>21.241499999999998</v>
      </c>
      <c r="R35" s="77">
        <f t="shared" si="11"/>
        <v>0</v>
      </c>
      <c r="S35" s="77">
        <f t="shared" si="11"/>
        <v>6.0332999999999991E-2</v>
      </c>
      <c r="T35" s="77">
        <f t="shared" si="11"/>
        <v>0</v>
      </c>
      <c r="U35" s="77">
        <f t="shared" si="11"/>
        <v>0</v>
      </c>
      <c r="AB35" s="59"/>
      <c r="AC35" s="59"/>
      <c r="AD35" s="59"/>
      <c r="AE35" s="59"/>
      <c r="AF35" s="59"/>
      <c r="AG35" s="59"/>
      <c r="AH35" s="59"/>
      <c r="AI35" s="59"/>
    </row>
    <row r="36" spans="1:35" s="72" customFormat="1" ht="13" x14ac:dyDescent="0.35">
      <c r="A36" s="13">
        <f>H8</f>
        <v>6</v>
      </c>
      <c r="B36" s="15">
        <v>17</v>
      </c>
      <c r="C36" s="77">
        <f t="shared" si="6"/>
        <v>42.125999999999998</v>
      </c>
      <c r="D36" s="77">
        <f t="shared" si="7"/>
        <v>72.219422099999989</v>
      </c>
      <c r="E36" s="77">
        <f t="shared" si="8"/>
        <v>0.37426094999999998</v>
      </c>
      <c r="F36" s="77">
        <f t="shared" si="9"/>
        <v>7.1620625999999996</v>
      </c>
      <c r="G36" s="77">
        <f t="shared" si="5"/>
        <v>3.6056999999999992E-2</v>
      </c>
      <c r="H36" s="77">
        <f t="shared" si="5"/>
        <v>1.3173299999999999</v>
      </c>
      <c r="I36" s="77">
        <f t="shared" si="5"/>
        <v>0.21384300000000001</v>
      </c>
      <c r="J36" s="77">
        <f t="shared" si="5"/>
        <v>3.7842000000000002E-3</v>
      </c>
      <c r="K36" s="77">
        <f t="shared" si="5"/>
        <v>8.5680000000000001E-4</v>
      </c>
      <c r="L36" s="77">
        <f t="shared" si="5"/>
        <v>9.6747000000000014E-2</v>
      </c>
      <c r="M36" s="77">
        <f t="shared" si="5"/>
        <v>3.5699999999999996E-2</v>
      </c>
      <c r="N36" s="77">
        <f t="shared" si="5"/>
        <v>22.669500000000003</v>
      </c>
      <c r="O36" s="77">
        <f t="shared" si="5"/>
        <v>1253.07</v>
      </c>
      <c r="P36" s="77">
        <f t="shared" si="5"/>
        <v>0</v>
      </c>
      <c r="Q36" s="77">
        <f t="shared" si="10"/>
        <v>21.241499999999998</v>
      </c>
      <c r="R36" s="77">
        <f t="shared" si="11"/>
        <v>0</v>
      </c>
      <c r="S36" s="77">
        <f t="shared" si="11"/>
        <v>6.0332999999999991E-2</v>
      </c>
      <c r="T36" s="77">
        <f t="shared" si="11"/>
        <v>0</v>
      </c>
      <c r="U36" s="77">
        <f t="shared" si="11"/>
        <v>0</v>
      </c>
      <c r="AB36" s="59"/>
      <c r="AC36" s="59"/>
      <c r="AD36" s="59"/>
      <c r="AE36" s="59"/>
      <c r="AF36" s="59"/>
      <c r="AG36" s="59"/>
      <c r="AH36" s="59"/>
      <c r="AI36" s="59"/>
    </row>
    <row r="37" spans="1:35" s="72" customFormat="1" ht="13" x14ac:dyDescent="0.35">
      <c r="A37" s="13">
        <f>I8</f>
        <v>7</v>
      </c>
      <c r="B37" s="15">
        <v>17</v>
      </c>
      <c r="C37" s="77">
        <f t="shared" si="6"/>
        <v>42.125999999999998</v>
      </c>
      <c r="D37" s="77">
        <f t="shared" si="7"/>
        <v>72.219422099999989</v>
      </c>
      <c r="E37" s="77">
        <f t="shared" si="8"/>
        <v>0.37426094999999998</v>
      </c>
      <c r="F37" s="77">
        <f t="shared" si="9"/>
        <v>7.1620625999999996</v>
      </c>
      <c r="G37" s="77">
        <f t="shared" si="5"/>
        <v>3.6056999999999992E-2</v>
      </c>
      <c r="H37" s="77">
        <f t="shared" si="5"/>
        <v>1.3173299999999999</v>
      </c>
      <c r="I37" s="77">
        <f t="shared" si="5"/>
        <v>0.21384300000000001</v>
      </c>
      <c r="J37" s="77">
        <f t="shared" si="5"/>
        <v>3.7842000000000002E-3</v>
      </c>
      <c r="K37" s="77">
        <f t="shared" si="5"/>
        <v>8.5680000000000001E-4</v>
      </c>
      <c r="L37" s="77">
        <f t="shared" si="5"/>
        <v>9.6747000000000014E-2</v>
      </c>
      <c r="M37" s="77">
        <f t="shared" si="5"/>
        <v>3.5699999999999996E-2</v>
      </c>
      <c r="N37" s="77">
        <f t="shared" si="5"/>
        <v>22.669500000000003</v>
      </c>
      <c r="O37" s="77">
        <f t="shared" si="5"/>
        <v>1253.07</v>
      </c>
      <c r="P37" s="77">
        <f t="shared" si="5"/>
        <v>0</v>
      </c>
      <c r="Q37" s="77">
        <f t="shared" si="10"/>
        <v>21.241499999999998</v>
      </c>
      <c r="R37" s="77">
        <f t="shared" si="11"/>
        <v>0</v>
      </c>
      <c r="S37" s="77">
        <f t="shared" si="11"/>
        <v>6.0332999999999991E-2</v>
      </c>
      <c r="T37" s="77">
        <f t="shared" si="11"/>
        <v>0</v>
      </c>
      <c r="U37" s="77">
        <f t="shared" si="11"/>
        <v>0</v>
      </c>
      <c r="AB37" s="59"/>
      <c r="AC37" s="59"/>
      <c r="AD37" s="59"/>
      <c r="AE37" s="59"/>
      <c r="AF37" s="59"/>
      <c r="AG37" s="59"/>
      <c r="AH37" s="59"/>
      <c r="AI37" s="59"/>
    </row>
    <row r="38" spans="1:35" s="72" customFormat="1" ht="13" x14ac:dyDescent="0.35">
      <c r="A38" s="13">
        <f>J8</f>
        <v>8</v>
      </c>
      <c r="B38" s="15">
        <v>17</v>
      </c>
      <c r="C38" s="77">
        <f t="shared" si="6"/>
        <v>42.125999999999998</v>
      </c>
      <c r="D38" s="77">
        <f t="shared" si="7"/>
        <v>72.219422099999989</v>
      </c>
      <c r="E38" s="77">
        <f t="shared" si="8"/>
        <v>0.37426094999999998</v>
      </c>
      <c r="F38" s="77">
        <f t="shared" si="9"/>
        <v>7.1620625999999996</v>
      </c>
      <c r="G38" s="77">
        <f t="shared" si="5"/>
        <v>3.6056999999999992E-2</v>
      </c>
      <c r="H38" s="77">
        <f t="shared" si="5"/>
        <v>1.3173299999999999</v>
      </c>
      <c r="I38" s="77">
        <f t="shared" si="5"/>
        <v>0.21384300000000001</v>
      </c>
      <c r="J38" s="77">
        <f t="shared" si="5"/>
        <v>3.7842000000000002E-3</v>
      </c>
      <c r="K38" s="77">
        <f t="shared" si="5"/>
        <v>8.5680000000000001E-4</v>
      </c>
      <c r="L38" s="77">
        <f t="shared" si="5"/>
        <v>9.6747000000000014E-2</v>
      </c>
      <c r="M38" s="77">
        <f t="shared" si="5"/>
        <v>3.5699999999999996E-2</v>
      </c>
      <c r="N38" s="77">
        <f t="shared" si="5"/>
        <v>22.669500000000003</v>
      </c>
      <c r="O38" s="77">
        <f t="shared" si="5"/>
        <v>1253.07</v>
      </c>
      <c r="P38" s="77">
        <f t="shared" si="5"/>
        <v>0</v>
      </c>
      <c r="Q38" s="77">
        <f t="shared" si="10"/>
        <v>21.241499999999998</v>
      </c>
      <c r="R38" s="77">
        <f t="shared" si="11"/>
        <v>0</v>
      </c>
      <c r="S38" s="77">
        <f t="shared" si="11"/>
        <v>6.0332999999999991E-2</v>
      </c>
      <c r="T38" s="77">
        <f t="shared" si="11"/>
        <v>0</v>
      </c>
      <c r="U38" s="77">
        <f t="shared" si="11"/>
        <v>0</v>
      </c>
      <c r="AB38" s="59"/>
      <c r="AC38" s="59"/>
      <c r="AD38" s="59"/>
      <c r="AE38" s="59"/>
      <c r="AF38" s="59"/>
      <c r="AG38" s="59"/>
      <c r="AH38" s="59"/>
      <c r="AI38" s="59"/>
    </row>
    <row r="39" spans="1:35" s="72" customFormat="1" ht="13" x14ac:dyDescent="0.35">
      <c r="A39" s="13">
        <f>K8</f>
        <v>9</v>
      </c>
      <c r="B39" s="15">
        <v>17</v>
      </c>
      <c r="C39" s="77">
        <f t="shared" si="6"/>
        <v>42.125999999999998</v>
      </c>
      <c r="D39" s="77">
        <f t="shared" si="7"/>
        <v>72.219422099999989</v>
      </c>
      <c r="E39" s="77">
        <f t="shared" si="8"/>
        <v>0.37426094999999998</v>
      </c>
      <c r="F39" s="77">
        <f t="shared" si="9"/>
        <v>7.1620625999999996</v>
      </c>
      <c r="G39" s="77">
        <f t="shared" si="5"/>
        <v>3.6056999999999992E-2</v>
      </c>
      <c r="H39" s="77">
        <f t="shared" si="5"/>
        <v>1.3173299999999999</v>
      </c>
      <c r="I39" s="77">
        <f t="shared" si="5"/>
        <v>0.21384300000000001</v>
      </c>
      <c r="J39" s="77">
        <f t="shared" si="5"/>
        <v>3.7842000000000002E-3</v>
      </c>
      <c r="K39" s="77">
        <f t="shared" si="5"/>
        <v>8.5680000000000001E-4</v>
      </c>
      <c r="L39" s="77">
        <f t="shared" si="5"/>
        <v>9.6747000000000014E-2</v>
      </c>
      <c r="M39" s="77">
        <f t="shared" si="5"/>
        <v>3.5699999999999996E-2</v>
      </c>
      <c r="N39" s="77">
        <f t="shared" si="5"/>
        <v>22.669500000000003</v>
      </c>
      <c r="O39" s="77">
        <f t="shared" si="5"/>
        <v>1253.07</v>
      </c>
      <c r="P39" s="77">
        <f t="shared" si="5"/>
        <v>0</v>
      </c>
      <c r="Q39" s="77">
        <f t="shared" si="10"/>
        <v>21.241499999999998</v>
      </c>
      <c r="R39" s="77">
        <f t="shared" si="11"/>
        <v>0</v>
      </c>
      <c r="S39" s="77">
        <f t="shared" si="11"/>
        <v>6.0332999999999991E-2</v>
      </c>
      <c r="T39" s="77">
        <f t="shared" si="11"/>
        <v>0</v>
      </c>
      <c r="U39" s="77">
        <f t="shared" si="11"/>
        <v>0</v>
      </c>
      <c r="AB39" s="59"/>
      <c r="AC39" s="59"/>
      <c r="AD39" s="59"/>
      <c r="AE39" s="59"/>
      <c r="AF39" s="59"/>
      <c r="AG39" s="59"/>
      <c r="AH39" s="59"/>
      <c r="AI39" s="59"/>
    </row>
    <row r="40" spans="1:35" s="72" customFormat="1" ht="13" x14ac:dyDescent="0.35">
      <c r="A40" s="13">
        <f>L8</f>
        <v>10</v>
      </c>
      <c r="B40" s="15">
        <v>17</v>
      </c>
      <c r="C40" s="77">
        <f t="shared" si="6"/>
        <v>42.125999999999998</v>
      </c>
      <c r="D40" s="77">
        <f t="shared" si="7"/>
        <v>72.219422099999989</v>
      </c>
      <c r="E40" s="77">
        <f t="shared" si="8"/>
        <v>0.37426094999999998</v>
      </c>
      <c r="F40" s="77">
        <f t="shared" si="9"/>
        <v>7.1620625999999996</v>
      </c>
      <c r="G40" s="77">
        <f t="shared" si="5"/>
        <v>3.6056999999999992E-2</v>
      </c>
      <c r="H40" s="77">
        <f t="shared" si="5"/>
        <v>1.3173299999999999</v>
      </c>
      <c r="I40" s="77">
        <f t="shared" si="5"/>
        <v>0.21384300000000001</v>
      </c>
      <c r="J40" s="77">
        <f t="shared" si="5"/>
        <v>3.7842000000000002E-3</v>
      </c>
      <c r="K40" s="77">
        <f t="shared" si="5"/>
        <v>8.5680000000000001E-4</v>
      </c>
      <c r="L40" s="77">
        <f t="shared" si="5"/>
        <v>9.6747000000000014E-2</v>
      </c>
      <c r="M40" s="77">
        <f t="shared" si="5"/>
        <v>3.5699999999999996E-2</v>
      </c>
      <c r="N40" s="77">
        <f t="shared" si="5"/>
        <v>22.669500000000003</v>
      </c>
      <c r="O40" s="77">
        <f t="shared" si="5"/>
        <v>1253.07</v>
      </c>
      <c r="P40" s="77">
        <f t="shared" si="5"/>
        <v>0</v>
      </c>
      <c r="Q40" s="77">
        <f t="shared" si="10"/>
        <v>21.241499999999998</v>
      </c>
      <c r="R40" s="77">
        <f t="shared" si="11"/>
        <v>0</v>
      </c>
      <c r="S40" s="77">
        <f t="shared" si="11"/>
        <v>6.0332999999999991E-2</v>
      </c>
      <c r="T40" s="77">
        <f t="shared" si="11"/>
        <v>0</v>
      </c>
      <c r="U40" s="77">
        <f t="shared" si="11"/>
        <v>0</v>
      </c>
      <c r="AB40" s="59"/>
      <c r="AC40" s="59"/>
      <c r="AD40" s="59"/>
      <c r="AE40" s="59"/>
      <c r="AF40" s="59"/>
      <c r="AG40" s="59"/>
      <c r="AH40" s="59"/>
      <c r="AI40" s="59"/>
    </row>
    <row r="41" spans="1:35" s="72" customFormat="1" ht="13" x14ac:dyDescent="0.35">
      <c r="A41" s="13">
        <f>M8</f>
        <v>11</v>
      </c>
      <c r="B41" s="15">
        <v>17</v>
      </c>
      <c r="C41" s="77">
        <f t="shared" si="6"/>
        <v>42.125999999999998</v>
      </c>
      <c r="D41" s="77">
        <f t="shared" si="7"/>
        <v>72.219422099999989</v>
      </c>
      <c r="E41" s="77">
        <f t="shared" si="8"/>
        <v>0.37426094999999998</v>
      </c>
      <c r="F41" s="77">
        <f t="shared" si="9"/>
        <v>7.1620625999999996</v>
      </c>
      <c r="G41" s="77">
        <f t="shared" si="5"/>
        <v>3.6056999999999992E-2</v>
      </c>
      <c r="H41" s="77">
        <f t="shared" si="5"/>
        <v>1.3173299999999999</v>
      </c>
      <c r="I41" s="77">
        <f t="shared" si="5"/>
        <v>0.21384300000000001</v>
      </c>
      <c r="J41" s="77">
        <f t="shared" si="5"/>
        <v>3.7842000000000002E-3</v>
      </c>
      <c r="K41" s="77">
        <f t="shared" si="5"/>
        <v>8.5680000000000001E-4</v>
      </c>
      <c r="L41" s="77">
        <f t="shared" si="5"/>
        <v>9.6747000000000014E-2</v>
      </c>
      <c r="M41" s="77">
        <f t="shared" si="5"/>
        <v>3.5699999999999996E-2</v>
      </c>
      <c r="N41" s="77">
        <f t="shared" si="5"/>
        <v>22.669500000000003</v>
      </c>
      <c r="O41" s="77">
        <f t="shared" si="5"/>
        <v>1253.07</v>
      </c>
      <c r="P41" s="77">
        <f t="shared" si="5"/>
        <v>0</v>
      </c>
      <c r="Q41" s="77">
        <f t="shared" si="10"/>
        <v>21.241499999999998</v>
      </c>
      <c r="R41" s="77">
        <f t="shared" si="11"/>
        <v>0</v>
      </c>
      <c r="S41" s="77">
        <f t="shared" si="11"/>
        <v>6.0332999999999991E-2</v>
      </c>
      <c r="T41" s="77">
        <f t="shared" si="11"/>
        <v>0</v>
      </c>
      <c r="U41" s="77">
        <f t="shared" si="11"/>
        <v>0</v>
      </c>
      <c r="AB41" s="59"/>
      <c r="AC41" s="59"/>
      <c r="AD41" s="59"/>
      <c r="AE41" s="59"/>
      <c r="AF41" s="59"/>
      <c r="AG41" s="59"/>
      <c r="AH41" s="59"/>
      <c r="AI41" s="59"/>
    </row>
    <row r="42" spans="1:35" s="72" customFormat="1" ht="13" x14ac:dyDescent="0.35">
      <c r="A42" s="13">
        <f>N8</f>
        <v>12</v>
      </c>
      <c r="B42" s="15">
        <v>17</v>
      </c>
      <c r="C42" s="77">
        <f t="shared" si="6"/>
        <v>42.125999999999998</v>
      </c>
      <c r="D42" s="77">
        <f t="shared" si="7"/>
        <v>72.219422099999989</v>
      </c>
      <c r="E42" s="77">
        <f t="shared" si="8"/>
        <v>0.37426094999999998</v>
      </c>
      <c r="F42" s="77">
        <f t="shared" si="9"/>
        <v>7.1620625999999996</v>
      </c>
      <c r="G42" s="77">
        <f t="shared" si="5"/>
        <v>3.6056999999999992E-2</v>
      </c>
      <c r="H42" s="77">
        <f t="shared" si="5"/>
        <v>1.3173299999999999</v>
      </c>
      <c r="I42" s="77">
        <f t="shared" si="5"/>
        <v>0.21384300000000001</v>
      </c>
      <c r="J42" s="77">
        <f t="shared" si="5"/>
        <v>3.7842000000000002E-3</v>
      </c>
      <c r="K42" s="77">
        <f t="shared" si="5"/>
        <v>8.5680000000000001E-4</v>
      </c>
      <c r="L42" s="77">
        <f t="shared" si="5"/>
        <v>9.6747000000000014E-2</v>
      </c>
      <c r="M42" s="77">
        <f t="shared" si="5"/>
        <v>3.5699999999999996E-2</v>
      </c>
      <c r="N42" s="77">
        <f t="shared" si="5"/>
        <v>22.669500000000003</v>
      </c>
      <c r="O42" s="77">
        <f t="shared" si="5"/>
        <v>1253.07</v>
      </c>
      <c r="P42" s="77">
        <f t="shared" si="5"/>
        <v>0</v>
      </c>
      <c r="Q42" s="77">
        <f t="shared" si="10"/>
        <v>21.241499999999998</v>
      </c>
      <c r="R42" s="77">
        <f t="shared" si="11"/>
        <v>0</v>
      </c>
      <c r="S42" s="77">
        <f t="shared" si="11"/>
        <v>6.0332999999999991E-2</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6.8</v>
      </c>
      <c r="C60" s="76">
        <f t="shared" ref="C60:U60" si="14">D10</f>
        <v>5.5</v>
      </c>
      <c r="D60" s="76">
        <f t="shared" si="14"/>
        <v>5.9</v>
      </c>
      <c r="E60" s="76">
        <f t="shared" si="14"/>
        <v>5.9</v>
      </c>
      <c r="F60" s="76">
        <f t="shared" si="14"/>
        <v>5.7</v>
      </c>
      <c r="G60" s="76">
        <f t="shared" si="14"/>
        <v>5.8</v>
      </c>
      <c r="H60" s="76">
        <f t="shared" si="14"/>
        <v>5.8</v>
      </c>
      <c r="I60" s="76">
        <f t="shared" si="14"/>
        <v>6</v>
      </c>
      <c r="J60" s="76">
        <f t="shared" si="14"/>
        <v>6.2</v>
      </c>
      <c r="K60" s="76">
        <f t="shared" si="14"/>
        <v>6.1</v>
      </c>
      <c r="L60" s="76">
        <f t="shared" si="14"/>
        <v>6.2</v>
      </c>
      <c r="M60" s="76">
        <f t="shared" si="14"/>
        <v>6.5</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17</v>
      </c>
      <c r="C62" s="77">
        <f>B32</f>
        <v>17</v>
      </c>
      <c r="D62" s="77">
        <f>B33</f>
        <v>17</v>
      </c>
      <c r="E62" s="77">
        <f>B34</f>
        <v>17</v>
      </c>
      <c r="F62" s="77">
        <f>B35</f>
        <v>17</v>
      </c>
      <c r="G62" s="77">
        <f>B36</f>
        <v>17</v>
      </c>
      <c r="H62" s="77">
        <f>B37</f>
        <v>17</v>
      </c>
      <c r="I62" s="77">
        <f>B38</f>
        <v>17</v>
      </c>
      <c r="J62" s="77">
        <f>B39</f>
        <v>17</v>
      </c>
      <c r="K62" s="77">
        <f>B40</f>
        <v>17</v>
      </c>
      <c r="L62" s="77">
        <f>B41</f>
        <v>17</v>
      </c>
      <c r="M62" s="77">
        <f>B42</f>
        <v>17</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-3.5999999999999979</v>
      </c>
      <c r="C64" s="77">
        <f t="shared" ref="C64:U64" si="17">(C59-C60)*C61</f>
        <v>4.2000000000000011</v>
      </c>
      <c r="D64" s="77">
        <f t="shared" si="17"/>
        <v>1.7999999999999989</v>
      </c>
      <c r="E64" s="77">
        <f t="shared" si="17"/>
        <v>1.7999999999999989</v>
      </c>
      <c r="F64" s="77">
        <f t="shared" si="17"/>
        <v>3</v>
      </c>
      <c r="G64" s="77">
        <f t="shared" si="17"/>
        <v>2.4000000000000021</v>
      </c>
      <c r="H64" s="77">
        <f t="shared" si="17"/>
        <v>2.4000000000000021</v>
      </c>
      <c r="I64" s="77">
        <f t="shared" si="17"/>
        <v>1.2000000000000011</v>
      </c>
      <c r="J64" s="77">
        <f t="shared" si="17"/>
        <v>0</v>
      </c>
      <c r="K64" s="77">
        <f t="shared" si="17"/>
        <v>0.6000000000000032</v>
      </c>
      <c r="L64" s="77">
        <f t="shared" si="17"/>
        <v>0</v>
      </c>
      <c r="M64" s="77">
        <f t="shared" si="17"/>
        <v>-1.7999999999999989</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3.5999999999999979</v>
      </c>
      <c r="C65" s="77">
        <f t="shared" ref="C65:U65" si="18">C63-C64</f>
        <v>-4.2000000000000011</v>
      </c>
      <c r="D65" s="77">
        <f t="shared" si="18"/>
        <v>-1.7999999999999989</v>
      </c>
      <c r="E65" s="77">
        <f t="shared" si="18"/>
        <v>-1.7999999999999989</v>
      </c>
      <c r="F65" s="77">
        <f t="shared" si="18"/>
        <v>-3</v>
      </c>
      <c r="G65" s="77">
        <f t="shared" si="18"/>
        <v>-2.4000000000000021</v>
      </c>
      <c r="H65" s="77">
        <f t="shared" si="18"/>
        <v>-2.4000000000000021</v>
      </c>
      <c r="I65" s="77">
        <f t="shared" si="18"/>
        <v>-1.2000000000000011</v>
      </c>
      <c r="J65" s="77">
        <f t="shared" si="18"/>
        <v>0</v>
      </c>
      <c r="K65" s="77">
        <f t="shared" si="18"/>
        <v>-0.6000000000000032</v>
      </c>
      <c r="L65" s="77">
        <f t="shared" si="18"/>
        <v>0</v>
      </c>
      <c r="M65" s="77">
        <f t="shared" si="18"/>
        <v>1.7999999999999989</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UNDER</v>
      </c>
      <c r="L66" s="78" t="str">
        <f t="shared" si="19"/>
        <v>OVER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E1" zoomScale="90" zoomScaleNormal="90" workbookViewId="0">
      <selection activeCell="N31" sqref="N31:N4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PAN-021794</v>
      </c>
      <c r="D1" s="141"/>
      <c r="E1" s="93" t="s">
        <v>45</v>
      </c>
      <c r="F1" s="39">
        <f>'Field data and Waste 1'!F1</f>
        <v>24.34</v>
      </c>
      <c r="G1" s="123" t="s">
        <v>43</v>
      </c>
      <c r="H1" s="124"/>
      <c r="I1" s="118">
        <v>6.9</v>
      </c>
      <c r="J1" s="127" t="s">
        <v>153</v>
      </c>
      <c r="K1" s="127"/>
      <c r="L1" s="97">
        <v>41.3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EPR-GP3792SK</v>
      </c>
      <c r="D2" s="143"/>
      <c r="E2" s="93" t="s">
        <v>109</v>
      </c>
      <c r="F2" s="96">
        <v>190902</v>
      </c>
      <c r="G2" s="125" t="s">
        <v>110</v>
      </c>
      <c r="H2" s="126"/>
      <c r="I2" s="118"/>
      <c r="J2" s="127" t="s">
        <v>158</v>
      </c>
      <c r="K2" s="127"/>
      <c r="L2" s="97">
        <v>1.05</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Limited</v>
      </c>
      <c r="D3" s="143"/>
      <c r="E3" s="93" t="s">
        <v>108</v>
      </c>
      <c r="F3" s="31" t="s">
        <v>104</v>
      </c>
      <c r="G3" s="127" t="s">
        <v>159</v>
      </c>
      <c r="H3" s="127"/>
      <c r="I3" s="118"/>
      <c r="J3" s="123" t="s">
        <v>154</v>
      </c>
      <c r="K3" s="124"/>
      <c r="L3" s="97">
        <f>(L1/(L2*10000))*100</f>
        <v>0.39333333333333331</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Crugmore, Penparc, Cardigan, Ceredigion, SA43 1QY</v>
      </c>
      <c r="D4" s="141"/>
      <c r="E4" s="94" t="s">
        <v>1</v>
      </c>
      <c r="F4" s="96" t="s">
        <v>170</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6.8</v>
      </c>
      <c r="D10" s="60">
        <f>'Field data and Waste 1'!D10</f>
        <v>5.5</v>
      </c>
      <c r="E10" s="60">
        <f>'Field data and Waste 1'!E10</f>
        <v>5.9</v>
      </c>
      <c r="F10" s="60">
        <f>'Field data and Waste 1'!F10</f>
        <v>5.9</v>
      </c>
      <c r="G10" s="60">
        <f>'Field data and Waste 1'!G10</f>
        <v>5.7</v>
      </c>
      <c r="H10" s="60">
        <f>'Field data and Waste 1'!H10</f>
        <v>5.8</v>
      </c>
      <c r="I10" s="60">
        <f>'Field data and Waste 1'!I10</f>
        <v>5.8</v>
      </c>
      <c r="J10" s="60">
        <f>'Field data and Waste 1'!J10</f>
        <v>6</v>
      </c>
      <c r="K10" s="60">
        <f>'Field data and Waste 1'!K10</f>
        <v>6.2</v>
      </c>
      <c r="L10" s="60">
        <f>'Field data and Waste 1'!L10</f>
        <v>6.1</v>
      </c>
      <c r="M10" s="60">
        <f>'Field data and Waste 1'!M10</f>
        <v>6.2</v>
      </c>
      <c r="N10" s="60">
        <f>'Field data and Waste 1'!N10</f>
        <v>6.5</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3</v>
      </c>
      <c r="E11" s="60">
        <f>'Field data and Waste 1'!E11</f>
        <v>0</v>
      </c>
      <c r="F11" s="60">
        <f>'Field data and Waste 1'!F11</f>
        <v>2</v>
      </c>
      <c r="G11" s="60">
        <f>'Field data and Waste 1'!G11</f>
        <v>3</v>
      </c>
      <c r="H11" s="60">
        <f>'Field data and Waste 1'!H11</f>
        <v>0</v>
      </c>
      <c r="I11" s="60">
        <f>'Field data and Waste 1'!I11</f>
        <v>1</v>
      </c>
      <c r="J11" s="60">
        <f>'Field data and Waste 1'!J11</f>
        <v>2</v>
      </c>
      <c r="K11" s="60">
        <f>'Field data and Waste 1'!K11</f>
        <v>0</v>
      </c>
      <c r="L11" s="60">
        <f>'Field data and Waste 1'!L11</f>
        <v>1</v>
      </c>
      <c r="M11" s="60">
        <f>'Field data and Waste 1'!M11</f>
        <v>3</v>
      </c>
      <c r="N11" s="60">
        <f>'Field data and Waste 1'!N11</f>
        <v>2</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0</v>
      </c>
      <c r="F12" s="60">
        <f>'Field data and Waste 1'!F12</f>
        <v>0</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1</v>
      </c>
      <c r="I13" s="60">
        <f>'Field data and Waste 1'!I13</f>
        <v>2</v>
      </c>
      <c r="J13" s="60">
        <f>'Field data and Waste 1'!J13</f>
        <v>2</v>
      </c>
      <c r="K13" s="60">
        <f>'Field data and Waste 1'!K13</f>
        <v>1</v>
      </c>
      <c r="L13" s="60">
        <f>'Field data and Waste 1'!L13</f>
        <v>2</v>
      </c>
      <c r="M13" s="60">
        <f>'Field data and Waste 1'!M13</f>
        <v>2</v>
      </c>
      <c r="N13" s="60">
        <f>'Field data and Waste 1'!N13</f>
        <v>3</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73.771001850000005</v>
      </c>
      <c r="D18" s="16">
        <f>$D32</f>
        <v>73.771001850000005</v>
      </c>
      <c r="E18" s="16">
        <f>$D33</f>
        <v>73.771001850000005</v>
      </c>
      <c r="F18" s="16">
        <f>$D34</f>
        <v>73.771001850000005</v>
      </c>
      <c r="G18" s="16">
        <f>$D35</f>
        <v>73.771001850000005</v>
      </c>
      <c r="H18" s="16">
        <f>$D36</f>
        <v>73.771001850000005</v>
      </c>
      <c r="I18" s="16">
        <f>$D37</f>
        <v>73.771001850000005</v>
      </c>
      <c r="J18" s="16">
        <f>$D38</f>
        <v>73.771001850000005</v>
      </c>
      <c r="K18" s="16">
        <f>$D39</f>
        <v>73.771001850000005</v>
      </c>
      <c r="L18" s="16">
        <f>$D40</f>
        <v>73.771001850000005</v>
      </c>
      <c r="M18" s="16">
        <f>$D41</f>
        <v>73.771001850000005</v>
      </c>
      <c r="N18" s="16">
        <f>$D42</f>
        <v>73.771001850000005</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9.1710018500000103</v>
      </c>
      <c r="D19" s="16">
        <f t="shared" ref="D19:V19" si="1">D18-D17</f>
        <v>9.1710018500000103</v>
      </c>
      <c r="E19" s="16">
        <f t="shared" si="1"/>
        <v>9.1710018500000103</v>
      </c>
      <c r="F19" s="16">
        <f t="shared" si="1"/>
        <v>9.1710018500000103</v>
      </c>
      <c r="G19" s="16">
        <f t="shared" si="1"/>
        <v>9.1710018500000103</v>
      </c>
      <c r="H19" s="16">
        <f t="shared" si="1"/>
        <v>9.1710018500000103</v>
      </c>
      <c r="I19" s="16">
        <f t="shared" si="1"/>
        <v>9.1710018500000103</v>
      </c>
      <c r="J19" s="16">
        <f t="shared" si="1"/>
        <v>9.1710018500000103</v>
      </c>
      <c r="K19" s="16">
        <f t="shared" si="1"/>
        <v>9.1710018500000103</v>
      </c>
      <c r="L19" s="16">
        <f t="shared" si="1"/>
        <v>9.1710018500000103</v>
      </c>
      <c r="M19" s="16">
        <f t="shared" si="1"/>
        <v>9.1710018500000103</v>
      </c>
      <c r="N19" s="16">
        <f t="shared" si="1"/>
        <v>9.1710018500000103</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3.9722523750000005</v>
      </c>
      <c r="D22" s="16">
        <f>$E32</f>
        <v>3.9722523750000005</v>
      </c>
      <c r="E22" s="16">
        <f>$E33</f>
        <v>3.9722523750000005</v>
      </c>
      <c r="F22" s="16">
        <f>$E34</f>
        <v>3.9722523750000005</v>
      </c>
      <c r="G22" s="16">
        <f>$E35</f>
        <v>3.9722523750000005</v>
      </c>
      <c r="H22" s="16">
        <f>$E36</f>
        <v>3.9722523750000005</v>
      </c>
      <c r="I22" s="16">
        <f>$E37</f>
        <v>3.9722523750000005</v>
      </c>
      <c r="J22" s="16">
        <f>$E38</f>
        <v>3.9722523750000005</v>
      </c>
      <c r="K22" s="16">
        <f>$E39</f>
        <v>3.9722523750000005</v>
      </c>
      <c r="L22" s="16">
        <f>$E40</f>
        <v>3.9722523750000005</v>
      </c>
      <c r="M22" s="16">
        <f>$E41</f>
        <v>3.9722523750000005</v>
      </c>
      <c r="N22" s="16">
        <f>$E42</f>
        <v>3.9722523750000005</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-224.02774762499999</v>
      </c>
      <c r="D23" s="16">
        <f t="shared" ref="D23:V23" si="3">D22-D21</f>
        <v>-224.02774762499999</v>
      </c>
      <c r="E23" s="16">
        <f t="shared" si="3"/>
        <v>-224.02774762499999</v>
      </c>
      <c r="F23" s="16">
        <f t="shared" si="3"/>
        <v>-224.02774762499999</v>
      </c>
      <c r="G23" s="16">
        <f t="shared" si="3"/>
        <v>-224.02774762499999</v>
      </c>
      <c r="H23" s="16">
        <f t="shared" si="3"/>
        <v>-224.02774762499999</v>
      </c>
      <c r="I23" s="16">
        <f t="shared" si="3"/>
        <v>-224.02774762499999</v>
      </c>
      <c r="J23" s="16">
        <f t="shared" si="3"/>
        <v>-224.02774762499999</v>
      </c>
      <c r="K23" s="16">
        <f t="shared" si="3"/>
        <v>-224.02774762499999</v>
      </c>
      <c r="L23" s="16">
        <f t="shared" si="3"/>
        <v>-224.02774762499999</v>
      </c>
      <c r="M23" s="16">
        <f t="shared" si="3"/>
        <v>-224.02774762499999</v>
      </c>
      <c r="N23" s="16">
        <f t="shared" si="3"/>
        <v>-224.02774762499999</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14.7</v>
      </c>
      <c r="C28" s="15">
        <v>1.05</v>
      </c>
      <c r="D28" s="15">
        <v>0.33700000000000002</v>
      </c>
      <c r="E28" s="15">
        <v>3.4500000000000003E-2</v>
      </c>
      <c r="F28" s="15">
        <v>936</v>
      </c>
      <c r="G28" s="15">
        <v>26.1</v>
      </c>
      <c r="H28" s="15">
        <v>161</v>
      </c>
      <c r="I28" s="15">
        <v>28.8</v>
      </c>
      <c r="J28" s="15">
        <v>0.11</v>
      </c>
      <c r="K28" s="23">
        <v>0.14000000000000001</v>
      </c>
      <c r="L28" s="15">
        <v>24.9</v>
      </c>
      <c r="M28" s="15">
        <v>10.6</v>
      </c>
      <c r="N28" s="15">
        <v>3740</v>
      </c>
      <c r="O28" s="15">
        <v>274000</v>
      </c>
      <c r="P28" s="15"/>
      <c r="Q28" s="15">
        <v>2860</v>
      </c>
      <c r="R28" s="15"/>
      <c r="S28" s="15">
        <v>16.399999999999999</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65</v>
      </c>
      <c r="C31" s="77">
        <f>IF(C$27="%w/w SAR",((C$28*10)*$B31),IF(C$27="%w/w DM",(((C$28*10)*($B$28/100))*$B31),IF(C$27="kg/t SAR",(C$28*$B31),IF(C$27="kg/t DM",((C$28*($B$28/100))*$B31),IF(C$27="mg/kg SAR",((C$28*0.001)*$B31),IF(C$27="mg/kg DM",(((C$28*0.001)*($B$28/100))*$B31),0))))))</f>
        <v>100.32749999999999</v>
      </c>
      <c r="D31" s="77">
        <f>(IF(D$27="%w/w SAR",((D$28*10)*$B31),IF(D$27="%w/w DM",(((D$28*10)*($B$28/100))*$B31),IF(D$27="kg/t SAR",(D$28*$B31),IF(D$27="kg/t DM",((D$28*($B$28/100))*$B31),IF(D$27="mg/kg SAR",((D$28*0.001)*$B31),IF(D$27="mg/kg DM",(((D$28*0.001)*($B$28/100))*$B31),"0")))))))*2.291</f>
        <v>73.771001850000005</v>
      </c>
      <c r="E31" s="77">
        <f>(IF(E$27="%w/w SAR",((E$28*10)*$B31),IF(E$27="%w/w DM",(((E$28*10)*($B$28/100))*$B31),IF(E$27="kg/t SAR",(E$28*$B31),IF(E$27="kg/t DM",((E$28*($B$28/100))*$B31),IF(E$27="mg/kg SAR",((E$28*0.001)*$B31),IF(E$27="mg/kg DM",(((E$28*0.001)*($B$28/100))*$B31),"0")))))))*1.205</f>
        <v>3.9722523750000005</v>
      </c>
      <c r="F31" s="77">
        <f>(IF(F$27="%w/w SAR",((F$28*10)*$B31),IF(F$27="%w/w DM",(((F$28*10)*($B$28/100))*$B31),IF(F$27="kg/t SAR",(F$28*$B31),IF(F$27="kg/t DM",((F$28*($B$28/100))*$B31),IF(F$27="mg/kg SAR",((F$28*0.001)*$B31),IF(F$27="mg/kg DM",(((F$28*0.001)*($B$28/100))*$B31),"0")))))))*1.658</f>
        <v>14.828289839999998</v>
      </c>
      <c r="G31" s="77">
        <f t="shared" ref="G31:P46" si="5">IF(G$27="%w/w SAR",((G$28*10)*$B31),IF(G$27="%w/w DM",(((G$28*10)*($B$28/100))*$B31),IF(G$27="kg/t SAR",(G$28*$B31),IF(G$27="kg/t DM",((G$28*($B$28/100))*$B31),IF(G$27="mg/kg SAR",((G$28*0.001)*$B31),IF(G$27="mg/kg DM",(((G$28*0.001)*($B$28/100))*$B31),0))))))</f>
        <v>0.24938550000000001</v>
      </c>
      <c r="H31" s="77">
        <f t="shared" si="5"/>
        <v>1.5383550000000001</v>
      </c>
      <c r="I31" s="77">
        <f t="shared" si="5"/>
        <v>0.27518400000000004</v>
      </c>
      <c r="J31" s="77">
        <f t="shared" si="5"/>
        <v>1.05105E-3</v>
      </c>
      <c r="K31" s="77">
        <f t="shared" si="5"/>
        <v>1.3377E-3</v>
      </c>
      <c r="L31" s="77">
        <f t="shared" si="5"/>
        <v>0.23791949999999998</v>
      </c>
      <c r="M31" s="77">
        <f t="shared" si="5"/>
        <v>0.10128299999999998</v>
      </c>
      <c r="N31" s="77">
        <f t="shared" si="5"/>
        <v>35.735700000000001</v>
      </c>
      <c r="O31" s="77">
        <f t="shared" si="5"/>
        <v>2618.0699999999997</v>
      </c>
      <c r="P31" s="77">
        <f t="shared" si="5"/>
        <v>0</v>
      </c>
      <c r="Q31" s="77">
        <f>(IF(Q$27="%w/w SAR",((Q$28*10)*$B31),IF(Q$27="%w/w DM",(((Q$28*10)*($B$28/100))*$B31),IF(Q$27="kg/t SAR",(Q$28*$B31),IF(Q$27="kg/t DM",((Q$28*($B$28/100))*$B31),IF(Q$27="mg/kg SAR",((Q$28*0.001)*$B31),IF(Q$27="mg/kg DM",(((Q$28*0.001)*($B$28/100))*$B31),0)))))))*2.5</f>
        <v>68.318249999999992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0.15670199999999995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65</v>
      </c>
      <c r="C32" s="77">
        <f t="shared" ref="C32:C50" si="6">IF(C$27="%w/w SAR",((C$28*10)*$B32),IF(C$27="%w/w DM",(((C$28*10)*($B$28/100))*$B32),IF(C$27="kg/t SAR",(C$28*$B32),IF(C$27="kg/t DM",((C$28*($B$28/100))*$B32),IF(C$27="mg/kg SAR",((C$28*0.001)*$B32),IF(C$27="mg/kg DM",(((C$28*0.001)*($B$28/100))*$B32),0))))))</f>
        <v>100.32749999999999</v>
      </c>
      <c r="D32" s="77">
        <f t="shared" ref="D32:D50" si="7">(IF(D$27="%w/w SAR",((D$28*10)*$B32),IF(D$27="%w/w DM",(((D$28*10)*($B$28/100))*$B32),IF(D$27="kg/t SAR",(D$28*$B32),IF(D$27="kg/t DM",((D$28*($B$28/100))*$B32),IF(D$27="mg/kg SAR",((D$28*0.001)*$B32),IF(D$27="mg/kg DM",(((D$28*0.001)*($B$28/100))*$B32),"0")))))))*2.291</f>
        <v>73.771001850000005</v>
      </c>
      <c r="E32" s="77">
        <f t="shared" ref="E32:E50" si="8">(IF(E$27="%w/w SAR",((E$28*10)*$B32),IF(E$27="%w/w DM",(((E$28*10)*($B$28/100))*$B32),IF(E$27="kg/t SAR",(E$28*$B32),IF(E$27="kg/t DM",((E$28*($B$28/100))*$B32),IF(E$27="mg/kg SAR",((E$28*0.001)*$B32),IF(E$27="mg/kg DM",(((E$28*0.001)*($B$28/100))*$B32),"0")))))))*1.205</f>
        <v>3.9722523750000005</v>
      </c>
      <c r="F32" s="77">
        <f t="shared" ref="F32:F50" si="9">(IF(F$27="%w/w SAR",((F$28*10)*$B32),IF(F$27="%w/w DM",(((F$28*10)*($B$28/100))*$B32),IF(F$27="kg/t SAR",(F$28*$B32),IF(F$27="kg/t DM",((F$28*($B$28/100))*$B32),IF(F$27="mg/kg SAR",((F$28*0.001)*$B32),IF(F$27="mg/kg DM",(((F$28*0.001)*($B$28/100))*$B32),"0")))))))*1.658</f>
        <v>14.828289839999998</v>
      </c>
      <c r="G32" s="77">
        <f t="shared" si="5"/>
        <v>0.24938550000000001</v>
      </c>
      <c r="H32" s="77">
        <f t="shared" si="5"/>
        <v>1.5383550000000001</v>
      </c>
      <c r="I32" s="77">
        <f t="shared" si="5"/>
        <v>0.27518400000000004</v>
      </c>
      <c r="J32" s="77">
        <f t="shared" si="5"/>
        <v>1.05105E-3</v>
      </c>
      <c r="K32" s="77">
        <f t="shared" si="5"/>
        <v>1.3377E-3</v>
      </c>
      <c r="L32" s="77">
        <f t="shared" si="5"/>
        <v>0.23791949999999998</v>
      </c>
      <c r="M32" s="77">
        <f t="shared" si="5"/>
        <v>0.10128299999999998</v>
      </c>
      <c r="N32" s="77">
        <f t="shared" si="5"/>
        <v>35.735700000000001</v>
      </c>
      <c r="O32" s="77">
        <f t="shared" si="5"/>
        <v>2618.0699999999997</v>
      </c>
      <c r="P32" s="77">
        <f t="shared" si="5"/>
        <v>0</v>
      </c>
      <c r="Q32" s="77">
        <f t="shared" ref="Q32:Q50" si="10">(IF(Q$27="%w/w SAR",((Q$28*10)*$B32),IF(Q$27="%w/w DM",(((Q$28*10)*($B$28/100))*$B32),IF(Q$27="kg/t SAR",(Q$28*$B32),IF(Q$27="kg/t DM",((Q$28*($B$28/100))*$B32),IF(Q$27="mg/kg SAR",((Q$28*0.001)*$B32),IF(Q$27="mg/kg DM",(((Q$28*0.001)*($B$28/100))*$B32),0)))))))*2.5</f>
        <v>68.318249999999992</v>
      </c>
      <c r="R32" s="77">
        <f t="shared" ref="R32:U50" si="11">IF(R$27="%w/w SAR",((R$28*10)*$B32),IF(R$27="%w/w DM",(((R$28*10)*($B$28/100))*$B32),IF(R$27="kg/t SAR",(R$28*$B32),IF(R$27="kg/t DM",((R$28*($B$28/100))*$B32),IF(R$27="mg/kg SAR",((R$28*0.001)*$B32),IF(R$27="mg/kg DM",(((R$28*0.001)*($B$28/100))*$B32),0))))))</f>
        <v>0</v>
      </c>
      <c r="S32" s="77">
        <f t="shared" si="11"/>
        <v>0.15670199999999995</v>
      </c>
      <c r="T32" s="77">
        <f t="shared" si="11"/>
        <v>0</v>
      </c>
      <c r="U32" s="77">
        <f t="shared" si="11"/>
        <v>0</v>
      </c>
      <c r="AB32" s="59"/>
      <c r="AC32" s="59"/>
      <c r="AD32" s="59"/>
      <c r="AE32" s="59"/>
      <c r="AF32" s="59"/>
      <c r="AG32" s="59"/>
      <c r="AH32" s="59"/>
      <c r="AI32" s="59"/>
    </row>
    <row r="33" spans="1:35" s="72" customFormat="1" ht="13" x14ac:dyDescent="0.35">
      <c r="A33" s="13">
        <f>E8</f>
        <v>3</v>
      </c>
      <c r="B33" s="15">
        <v>65</v>
      </c>
      <c r="C33" s="77">
        <f t="shared" si="6"/>
        <v>100.32749999999999</v>
      </c>
      <c r="D33" s="77">
        <f t="shared" si="7"/>
        <v>73.771001850000005</v>
      </c>
      <c r="E33" s="77">
        <f t="shared" si="8"/>
        <v>3.9722523750000005</v>
      </c>
      <c r="F33" s="77">
        <f t="shared" si="9"/>
        <v>14.828289839999998</v>
      </c>
      <c r="G33" s="77">
        <f t="shared" si="5"/>
        <v>0.24938550000000001</v>
      </c>
      <c r="H33" s="77">
        <f t="shared" si="5"/>
        <v>1.5383550000000001</v>
      </c>
      <c r="I33" s="77">
        <f t="shared" si="5"/>
        <v>0.27518400000000004</v>
      </c>
      <c r="J33" s="77">
        <f t="shared" si="5"/>
        <v>1.05105E-3</v>
      </c>
      <c r="K33" s="77">
        <f t="shared" si="5"/>
        <v>1.3377E-3</v>
      </c>
      <c r="L33" s="77">
        <f t="shared" si="5"/>
        <v>0.23791949999999998</v>
      </c>
      <c r="M33" s="77">
        <f t="shared" si="5"/>
        <v>0.10128299999999998</v>
      </c>
      <c r="N33" s="77">
        <f t="shared" si="5"/>
        <v>35.735700000000001</v>
      </c>
      <c r="O33" s="77">
        <f t="shared" si="5"/>
        <v>2618.0699999999997</v>
      </c>
      <c r="P33" s="77">
        <f t="shared" si="5"/>
        <v>0</v>
      </c>
      <c r="Q33" s="77">
        <f t="shared" si="10"/>
        <v>68.318249999999992</v>
      </c>
      <c r="R33" s="77">
        <f t="shared" si="11"/>
        <v>0</v>
      </c>
      <c r="S33" s="77">
        <f t="shared" si="11"/>
        <v>0.15670199999999995</v>
      </c>
      <c r="T33" s="77">
        <f t="shared" si="11"/>
        <v>0</v>
      </c>
      <c r="U33" s="77">
        <f t="shared" si="11"/>
        <v>0</v>
      </c>
      <c r="AB33" s="59"/>
      <c r="AC33" s="59"/>
      <c r="AD33" s="59"/>
      <c r="AE33" s="59"/>
      <c r="AF33" s="59"/>
      <c r="AG33" s="59"/>
      <c r="AH33" s="59"/>
      <c r="AI33" s="59"/>
    </row>
    <row r="34" spans="1:35" s="72" customFormat="1" ht="13" x14ac:dyDescent="0.35">
      <c r="A34" s="13">
        <f>F8</f>
        <v>4</v>
      </c>
      <c r="B34" s="15">
        <v>65</v>
      </c>
      <c r="C34" s="77">
        <f t="shared" si="6"/>
        <v>100.32749999999999</v>
      </c>
      <c r="D34" s="77">
        <f t="shared" si="7"/>
        <v>73.771001850000005</v>
      </c>
      <c r="E34" s="77">
        <f t="shared" si="8"/>
        <v>3.9722523750000005</v>
      </c>
      <c r="F34" s="77">
        <f t="shared" si="9"/>
        <v>14.828289839999998</v>
      </c>
      <c r="G34" s="77">
        <f t="shared" si="5"/>
        <v>0.24938550000000001</v>
      </c>
      <c r="H34" s="77">
        <f t="shared" si="5"/>
        <v>1.5383550000000001</v>
      </c>
      <c r="I34" s="77">
        <f t="shared" si="5"/>
        <v>0.27518400000000004</v>
      </c>
      <c r="J34" s="77">
        <f t="shared" si="5"/>
        <v>1.05105E-3</v>
      </c>
      <c r="K34" s="77">
        <f t="shared" si="5"/>
        <v>1.3377E-3</v>
      </c>
      <c r="L34" s="77">
        <f t="shared" si="5"/>
        <v>0.23791949999999998</v>
      </c>
      <c r="M34" s="77">
        <f t="shared" si="5"/>
        <v>0.10128299999999998</v>
      </c>
      <c r="N34" s="77">
        <f t="shared" si="5"/>
        <v>35.735700000000001</v>
      </c>
      <c r="O34" s="77">
        <f t="shared" si="5"/>
        <v>2618.0699999999997</v>
      </c>
      <c r="P34" s="77">
        <f t="shared" si="5"/>
        <v>0</v>
      </c>
      <c r="Q34" s="77">
        <f t="shared" si="10"/>
        <v>68.318249999999992</v>
      </c>
      <c r="R34" s="77">
        <f t="shared" si="11"/>
        <v>0</v>
      </c>
      <c r="S34" s="77">
        <f t="shared" si="11"/>
        <v>0.15670199999999995</v>
      </c>
      <c r="T34" s="77">
        <f t="shared" si="11"/>
        <v>0</v>
      </c>
      <c r="U34" s="77">
        <f t="shared" si="11"/>
        <v>0</v>
      </c>
      <c r="AB34" s="59"/>
      <c r="AC34" s="59"/>
      <c r="AD34" s="59"/>
      <c r="AE34" s="59"/>
      <c r="AF34" s="59"/>
      <c r="AG34" s="59"/>
      <c r="AH34" s="59"/>
      <c r="AI34" s="59"/>
    </row>
    <row r="35" spans="1:35" s="72" customFormat="1" ht="13" x14ac:dyDescent="0.35">
      <c r="A35" s="13">
        <f>G8</f>
        <v>5</v>
      </c>
      <c r="B35" s="15">
        <v>65</v>
      </c>
      <c r="C35" s="77">
        <f t="shared" si="6"/>
        <v>100.32749999999999</v>
      </c>
      <c r="D35" s="77">
        <f t="shared" si="7"/>
        <v>73.771001850000005</v>
      </c>
      <c r="E35" s="77">
        <f t="shared" si="8"/>
        <v>3.9722523750000005</v>
      </c>
      <c r="F35" s="77">
        <f t="shared" si="9"/>
        <v>14.828289839999998</v>
      </c>
      <c r="G35" s="77">
        <f t="shared" si="5"/>
        <v>0.24938550000000001</v>
      </c>
      <c r="H35" s="77">
        <f t="shared" si="5"/>
        <v>1.5383550000000001</v>
      </c>
      <c r="I35" s="77">
        <f t="shared" si="5"/>
        <v>0.27518400000000004</v>
      </c>
      <c r="J35" s="77">
        <f t="shared" si="5"/>
        <v>1.05105E-3</v>
      </c>
      <c r="K35" s="77">
        <f t="shared" si="5"/>
        <v>1.3377E-3</v>
      </c>
      <c r="L35" s="77">
        <f t="shared" si="5"/>
        <v>0.23791949999999998</v>
      </c>
      <c r="M35" s="77">
        <f t="shared" si="5"/>
        <v>0.10128299999999998</v>
      </c>
      <c r="N35" s="77">
        <f t="shared" si="5"/>
        <v>35.735700000000001</v>
      </c>
      <c r="O35" s="77">
        <f t="shared" si="5"/>
        <v>2618.0699999999997</v>
      </c>
      <c r="P35" s="77">
        <f t="shared" si="5"/>
        <v>0</v>
      </c>
      <c r="Q35" s="77">
        <f t="shared" si="10"/>
        <v>68.318249999999992</v>
      </c>
      <c r="R35" s="77">
        <f t="shared" si="11"/>
        <v>0</v>
      </c>
      <c r="S35" s="77">
        <f t="shared" si="11"/>
        <v>0.15670199999999995</v>
      </c>
      <c r="T35" s="77">
        <f t="shared" si="11"/>
        <v>0</v>
      </c>
      <c r="U35" s="77">
        <f t="shared" si="11"/>
        <v>0</v>
      </c>
      <c r="AB35" s="59"/>
      <c r="AC35" s="59"/>
      <c r="AD35" s="59"/>
      <c r="AE35" s="59"/>
      <c r="AF35" s="59"/>
      <c r="AG35" s="59"/>
      <c r="AH35" s="59"/>
      <c r="AI35" s="59"/>
    </row>
    <row r="36" spans="1:35" s="72" customFormat="1" ht="13" x14ac:dyDescent="0.35">
      <c r="A36" s="13">
        <f>H8</f>
        <v>6</v>
      </c>
      <c r="B36" s="15">
        <v>65</v>
      </c>
      <c r="C36" s="77">
        <f t="shared" si="6"/>
        <v>100.32749999999999</v>
      </c>
      <c r="D36" s="77">
        <f t="shared" si="7"/>
        <v>73.771001850000005</v>
      </c>
      <c r="E36" s="77">
        <f t="shared" si="8"/>
        <v>3.9722523750000005</v>
      </c>
      <c r="F36" s="77">
        <f t="shared" si="9"/>
        <v>14.828289839999998</v>
      </c>
      <c r="G36" s="77">
        <f t="shared" si="5"/>
        <v>0.24938550000000001</v>
      </c>
      <c r="H36" s="77">
        <f t="shared" si="5"/>
        <v>1.5383550000000001</v>
      </c>
      <c r="I36" s="77">
        <f t="shared" si="5"/>
        <v>0.27518400000000004</v>
      </c>
      <c r="J36" s="77">
        <f t="shared" si="5"/>
        <v>1.05105E-3</v>
      </c>
      <c r="K36" s="77">
        <f t="shared" si="5"/>
        <v>1.3377E-3</v>
      </c>
      <c r="L36" s="77">
        <f t="shared" si="5"/>
        <v>0.23791949999999998</v>
      </c>
      <c r="M36" s="77">
        <f t="shared" si="5"/>
        <v>0.10128299999999998</v>
      </c>
      <c r="N36" s="77">
        <f t="shared" si="5"/>
        <v>35.735700000000001</v>
      </c>
      <c r="O36" s="77">
        <f t="shared" si="5"/>
        <v>2618.0699999999997</v>
      </c>
      <c r="P36" s="77">
        <f t="shared" si="5"/>
        <v>0</v>
      </c>
      <c r="Q36" s="77">
        <f t="shared" si="10"/>
        <v>68.318249999999992</v>
      </c>
      <c r="R36" s="77">
        <f t="shared" si="11"/>
        <v>0</v>
      </c>
      <c r="S36" s="77">
        <f t="shared" si="11"/>
        <v>0.15670199999999995</v>
      </c>
      <c r="T36" s="77">
        <f t="shared" si="11"/>
        <v>0</v>
      </c>
      <c r="U36" s="77">
        <f t="shared" si="11"/>
        <v>0</v>
      </c>
      <c r="AB36" s="59"/>
      <c r="AC36" s="59"/>
      <c r="AD36" s="59"/>
      <c r="AE36" s="59"/>
      <c r="AF36" s="59"/>
      <c r="AG36" s="59"/>
      <c r="AH36" s="59"/>
      <c r="AI36" s="59"/>
    </row>
    <row r="37" spans="1:35" s="72" customFormat="1" ht="13" x14ac:dyDescent="0.35">
      <c r="A37" s="13">
        <f>I8</f>
        <v>7</v>
      </c>
      <c r="B37" s="15">
        <v>65</v>
      </c>
      <c r="C37" s="77">
        <f t="shared" si="6"/>
        <v>100.32749999999999</v>
      </c>
      <c r="D37" s="77">
        <f t="shared" si="7"/>
        <v>73.771001850000005</v>
      </c>
      <c r="E37" s="77">
        <f t="shared" si="8"/>
        <v>3.9722523750000005</v>
      </c>
      <c r="F37" s="77">
        <f t="shared" si="9"/>
        <v>14.828289839999998</v>
      </c>
      <c r="G37" s="77">
        <f t="shared" si="5"/>
        <v>0.24938550000000001</v>
      </c>
      <c r="H37" s="77">
        <f t="shared" si="5"/>
        <v>1.5383550000000001</v>
      </c>
      <c r="I37" s="77">
        <f t="shared" si="5"/>
        <v>0.27518400000000004</v>
      </c>
      <c r="J37" s="77">
        <f t="shared" si="5"/>
        <v>1.05105E-3</v>
      </c>
      <c r="K37" s="77">
        <f t="shared" si="5"/>
        <v>1.3377E-3</v>
      </c>
      <c r="L37" s="77">
        <f t="shared" si="5"/>
        <v>0.23791949999999998</v>
      </c>
      <c r="M37" s="77">
        <f t="shared" si="5"/>
        <v>0.10128299999999998</v>
      </c>
      <c r="N37" s="77">
        <f t="shared" si="5"/>
        <v>35.735700000000001</v>
      </c>
      <c r="O37" s="77">
        <f t="shared" si="5"/>
        <v>2618.0699999999997</v>
      </c>
      <c r="P37" s="77">
        <f t="shared" si="5"/>
        <v>0</v>
      </c>
      <c r="Q37" s="77">
        <f t="shared" si="10"/>
        <v>68.318249999999992</v>
      </c>
      <c r="R37" s="77">
        <f t="shared" si="11"/>
        <v>0</v>
      </c>
      <c r="S37" s="77">
        <f t="shared" si="11"/>
        <v>0.15670199999999995</v>
      </c>
      <c r="T37" s="77">
        <f t="shared" si="11"/>
        <v>0</v>
      </c>
      <c r="U37" s="77">
        <f t="shared" si="11"/>
        <v>0</v>
      </c>
      <c r="AB37" s="59"/>
      <c r="AC37" s="59"/>
      <c r="AD37" s="59"/>
      <c r="AE37" s="59"/>
      <c r="AF37" s="59"/>
      <c r="AG37" s="59"/>
      <c r="AH37" s="59"/>
      <c r="AI37" s="59"/>
    </row>
    <row r="38" spans="1:35" s="72" customFormat="1" ht="13" x14ac:dyDescent="0.35">
      <c r="A38" s="13">
        <f>J8</f>
        <v>8</v>
      </c>
      <c r="B38" s="15">
        <v>65</v>
      </c>
      <c r="C38" s="77">
        <f t="shared" si="6"/>
        <v>100.32749999999999</v>
      </c>
      <c r="D38" s="77">
        <f t="shared" si="7"/>
        <v>73.771001850000005</v>
      </c>
      <c r="E38" s="77">
        <f t="shared" si="8"/>
        <v>3.9722523750000005</v>
      </c>
      <c r="F38" s="77">
        <f t="shared" si="9"/>
        <v>14.828289839999998</v>
      </c>
      <c r="G38" s="77">
        <f t="shared" si="5"/>
        <v>0.24938550000000001</v>
      </c>
      <c r="H38" s="77">
        <f t="shared" si="5"/>
        <v>1.5383550000000001</v>
      </c>
      <c r="I38" s="77">
        <f t="shared" si="5"/>
        <v>0.27518400000000004</v>
      </c>
      <c r="J38" s="77">
        <f t="shared" si="5"/>
        <v>1.05105E-3</v>
      </c>
      <c r="K38" s="77">
        <f t="shared" si="5"/>
        <v>1.3377E-3</v>
      </c>
      <c r="L38" s="77">
        <f t="shared" si="5"/>
        <v>0.23791949999999998</v>
      </c>
      <c r="M38" s="77">
        <f t="shared" si="5"/>
        <v>0.10128299999999998</v>
      </c>
      <c r="N38" s="77">
        <f t="shared" si="5"/>
        <v>35.735700000000001</v>
      </c>
      <c r="O38" s="77">
        <f t="shared" si="5"/>
        <v>2618.0699999999997</v>
      </c>
      <c r="P38" s="77">
        <f t="shared" si="5"/>
        <v>0</v>
      </c>
      <c r="Q38" s="77">
        <f t="shared" si="10"/>
        <v>68.318249999999992</v>
      </c>
      <c r="R38" s="77">
        <f t="shared" si="11"/>
        <v>0</v>
      </c>
      <c r="S38" s="77">
        <f t="shared" si="11"/>
        <v>0.15670199999999995</v>
      </c>
      <c r="T38" s="77">
        <f t="shared" si="11"/>
        <v>0</v>
      </c>
      <c r="U38" s="77">
        <f t="shared" si="11"/>
        <v>0</v>
      </c>
      <c r="AB38" s="59"/>
      <c r="AC38" s="59"/>
      <c r="AD38" s="59"/>
      <c r="AE38" s="59"/>
      <c r="AF38" s="59"/>
      <c r="AG38" s="59"/>
      <c r="AH38" s="59"/>
      <c r="AI38" s="59"/>
    </row>
    <row r="39" spans="1:35" s="72" customFormat="1" ht="13" x14ac:dyDescent="0.35">
      <c r="A39" s="13">
        <f>K8</f>
        <v>9</v>
      </c>
      <c r="B39" s="15">
        <v>65</v>
      </c>
      <c r="C39" s="77">
        <f t="shared" si="6"/>
        <v>100.32749999999999</v>
      </c>
      <c r="D39" s="77">
        <f t="shared" si="7"/>
        <v>73.771001850000005</v>
      </c>
      <c r="E39" s="77">
        <f t="shared" si="8"/>
        <v>3.9722523750000005</v>
      </c>
      <c r="F39" s="77">
        <f t="shared" si="9"/>
        <v>14.828289839999998</v>
      </c>
      <c r="G39" s="77">
        <f t="shared" si="5"/>
        <v>0.24938550000000001</v>
      </c>
      <c r="H39" s="77">
        <f t="shared" si="5"/>
        <v>1.5383550000000001</v>
      </c>
      <c r="I39" s="77">
        <f t="shared" si="5"/>
        <v>0.27518400000000004</v>
      </c>
      <c r="J39" s="77">
        <f t="shared" si="5"/>
        <v>1.05105E-3</v>
      </c>
      <c r="K39" s="77">
        <f t="shared" si="5"/>
        <v>1.3377E-3</v>
      </c>
      <c r="L39" s="77">
        <f t="shared" si="5"/>
        <v>0.23791949999999998</v>
      </c>
      <c r="M39" s="77">
        <f t="shared" si="5"/>
        <v>0.10128299999999998</v>
      </c>
      <c r="N39" s="77">
        <f t="shared" si="5"/>
        <v>35.735700000000001</v>
      </c>
      <c r="O39" s="77">
        <f t="shared" si="5"/>
        <v>2618.0699999999997</v>
      </c>
      <c r="P39" s="77">
        <f t="shared" si="5"/>
        <v>0</v>
      </c>
      <c r="Q39" s="77">
        <f t="shared" si="10"/>
        <v>68.318249999999992</v>
      </c>
      <c r="R39" s="77">
        <f t="shared" si="11"/>
        <v>0</v>
      </c>
      <c r="S39" s="77">
        <f t="shared" si="11"/>
        <v>0.15670199999999995</v>
      </c>
      <c r="T39" s="77">
        <f t="shared" si="11"/>
        <v>0</v>
      </c>
      <c r="U39" s="77">
        <f t="shared" si="11"/>
        <v>0</v>
      </c>
      <c r="AB39" s="59"/>
      <c r="AC39" s="59"/>
      <c r="AD39" s="59"/>
      <c r="AE39" s="59"/>
      <c r="AF39" s="59"/>
      <c r="AG39" s="59"/>
      <c r="AH39" s="59"/>
      <c r="AI39" s="59"/>
    </row>
    <row r="40" spans="1:35" s="72" customFormat="1" ht="13" x14ac:dyDescent="0.35">
      <c r="A40" s="13">
        <f>L8</f>
        <v>10</v>
      </c>
      <c r="B40" s="15">
        <v>65</v>
      </c>
      <c r="C40" s="77">
        <f t="shared" si="6"/>
        <v>100.32749999999999</v>
      </c>
      <c r="D40" s="77">
        <f t="shared" si="7"/>
        <v>73.771001850000005</v>
      </c>
      <c r="E40" s="77">
        <f t="shared" si="8"/>
        <v>3.9722523750000005</v>
      </c>
      <c r="F40" s="77">
        <f t="shared" si="9"/>
        <v>14.828289839999998</v>
      </c>
      <c r="G40" s="77">
        <f t="shared" si="5"/>
        <v>0.24938550000000001</v>
      </c>
      <c r="H40" s="77">
        <f t="shared" si="5"/>
        <v>1.5383550000000001</v>
      </c>
      <c r="I40" s="77">
        <f t="shared" si="5"/>
        <v>0.27518400000000004</v>
      </c>
      <c r="J40" s="77">
        <f t="shared" si="5"/>
        <v>1.05105E-3</v>
      </c>
      <c r="K40" s="77">
        <f t="shared" si="5"/>
        <v>1.3377E-3</v>
      </c>
      <c r="L40" s="77">
        <f t="shared" si="5"/>
        <v>0.23791949999999998</v>
      </c>
      <c r="M40" s="77">
        <f t="shared" si="5"/>
        <v>0.10128299999999998</v>
      </c>
      <c r="N40" s="77">
        <f t="shared" si="5"/>
        <v>35.735700000000001</v>
      </c>
      <c r="O40" s="77">
        <f t="shared" si="5"/>
        <v>2618.0699999999997</v>
      </c>
      <c r="P40" s="77">
        <f t="shared" si="5"/>
        <v>0</v>
      </c>
      <c r="Q40" s="77">
        <f t="shared" si="10"/>
        <v>68.318249999999992</v>
      </c>
      <c r="R40" s="77">
        <f t="shared" si="11"/>
        <v>0</v>
      </c>
      <c r="S40" s="77">
        <f t="shared" si="11"/>
        <v>0.15670199999999995</v>
      </c>
      <c r="T40" s="77">
        <f t="shared" si="11"/>
        <v>0</v>
      </c>
      <c r="U40" s="77">
        <f t="shared" si="11"/>
        <v>0</v>
      </c>
      <c r="AB40" s="59"/>
      <c r="AC40" s="59"/>
      <c r="AD40" s="59"/>
      <c r="AE40" s="59"/>
      <c r="AF40" s="59"/>
      <c r="AG40" s="59"/>
      <c r="AH40" s="59"/>
      <c r="AI40" s="59"/>
    </row>
    <row r="41" spans="1:35" s="72" customFormat="1" ht="13" x14ac:dyDescent="0.35">
      <c r="A41" s="13">
        <f>M8</f>
        <v>11</v>
      </c>
      <c r="B41" s="15">
        <v>65</v>
      </c>
      <c r="C41" s="77">
        <f t="shared" si="6"/>
        <v>100.32749999999999</v>
      </c>
      <c r="D41" s="77">
        <f t="shared" si="7"/>
        <v>73.771001850000005</v>
      </c>
      <c r="E41" s="77">
        <f t="shared" si="8"/>
        <v>3.9722523750000005</v>
      </c>
      <c r="F41" s="77">
        <f t="shared" si="9"/>
        <v>14.828289839999998</v>
      </c>
      <c r="G41" s="77">
        <f t="shared" si="5"/>
        <v>0.24938550000000001</v>
      </c>
      <c r="H41" s="77">
        <f t="shared" si="5"/>
        <v>1.5383550000000001</v>
      </c>
      <c r="I41" s="77">
        <f t="shared" si="5"/>
        <v>0.27518400000000004</v>
      </c>
      <c r="J41" s="77">
        <f t="shared" si="5"/>
        <v>1.05105E-3</v>
      </c>
      <c r="K41" s="77">
        <f t="shared" si="5"/>
        <v>1.3377E-3</v>
      </c>
      <c r="L41" s="77">
        <f t="shared" si="5"/>
        <v>0.23791949999999998</v>
      </c>
      <c r="M41" s="77">
        <f t="shared" si="5"/>
        <v>0.10128299999999998</v>
      </c>
      <c r="N41" s="77">
        <f t="shared" si="5"/>
        <v>35.735700000000001</v>
      </c>
      <c r="O41" s="77">
        <f t="shared" si="5"/>
        <v>2618.0699999999997</v>
      </c>
      <c r="P41" s="77">
        <f t="shared" si="5"/>
        <v>0</v>
      </c>
      <c r="Q41" s="77">
        <f t="shared" si="10"/>
        <v>68.318249999999992</v>
      </c>
      <c r="R41" s="77">
        <f t="shared" si="11"/>
        <v>0</v>
      </c>
      <c r="S41" s="77">
        <f t="shared" si="11"/>
        <v>0.15670199999999995</v>
      </c>
      <c r="T41" s="77">
        <f t="shared" si="11"/>
        <v>0</v>
      </c>
      <c r="U41" s="77">
        <f t="shared" si="11"/>
        <v>0</v>
      </c>
      <c r="AB41" s="59"/>
      <c r="AC41" s="59"/>
      <c r="AD41" s="59"/>
      <c r="AE41" s="59"/>
      <c r="AF41" s="59"/>
      <c r="AG41" s="59"/>
      <c r="AH41" s="59"/>
      <c r="AI41" s="59"/>
    </row>
    <row r="42" spans="1:35" s="72" customFormat="1" ht="13" x14ac:dyDescent="0.35">
      <c r="A42" s="13">
        <f>N8</f>
        <v>12</v>
      </c>
      <c r="B42" s="15">
        <v>65</v>
      </c>
      <c r="C42" s="77">
        <f t="shared" si="6"/>
        <v>100.32749999999999</v>
      </c>
      <c r="D42" s="77">
        <f t="shared" si="7"/>
        <v>73.771001850000005</v>
      </c>
      <c r="E42" s="77">
        <f t="shared" si="8"/>
        <v>3.9722523750000005</v>
      </c>
      <c r="F42" s="77">
        <f t="shared" si="9"/>
        <v>14.828289839999998</v>
      </c>
      <c r="G42" s="77">
        <f t="shared" si="5"/>
        <v>0.24938550000000001</v>
      </c>
      <c r="H42" s="77">
        <f t="shared" si="5"/>
        <v>1.5383550000000001</v>
      </c>
      <c r="I42" s="77">
        <f t="shared" si="5"/>
        <v>0.27518400000000004</v>
      </c>
      <c r="J42" s="77">
        <f t="shared" si="5"/>
        <v>1.05105E-3</v>
      </c>
      <c r="K42" s="77">
        <f t="shared" si="5"/>
        <v>1.3377E-3</v>
      </c>
      <c r="L42" s="77">
        <f t="shared" si="5"/>
        <v>0.23791949999999998</v>
      </c>
      <c r="M42" s="77">
        <f t="shared" si="5"/>
        <v>0.10128299999999998</v>
      </c>
      <c r="N42" s="77">
        <f t="shared" si="5"/>
        <v>35.735700000000001</v>
      </c>
      <c r="O42" s="77">
        <f t="shared" si="5"/>
        <v>2618.0699999999997</v>
      </c>
      <c r="P42" s="77">
        <f t="shared" si="5"/>
        <v>0</v>
      </c>
      <c r="Q42" s="77">
        <f t="shared" si="10"/>
        <v>68.318249999999992</v>
      </c>
      <c r="R42" s="77">
        <f t="shared" si="11"/>
        <v>0</v>
      </c>
      <c r="S42" s="77">
        <f t="shared" si="11"/>
        <v>0.15670199999999995</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6.8</v>
      </c>
      <c r="C60" s="76">
        <f t="shared" ref="C60:U60" si="14">D10</f>
        <v>5.5</v>
      </c>
      <c r="D60" s="76">
        <f t="shared" si="14"/>
        <v>5.9</v>
      </c>
      <c r="E60" s="76">
        <f t="shared" si="14"/>
        <v>5.9</v>
      </c>
      <c r="F60" s="76">
        <f t="shared" si="14"/>
        <v>5.7</v>
      </c>
      <c r="G60" s="76">
        <f t="shared" si="14"/>
        <v>5.8</v>
      </c>
      <c r="H60" s="76">
        <f t="shared" si="14"/>
        <v>5.8</v>
      </c>
      <c r="I60" s="76">
        <f t="shared" si="14"/>
        <v>6</v>
      </c>
      <c r="J60" s="76">
        <f t="shared" si="14"/>
        <v>6.2</v>
      </c>
      <c r="K60" s="76">
        <f t="shared" si="14"/>
        <v>6.1</v>
      </c>
      <c r="L60" s="76">
        <f t="shared" si="14"/>
        <v>6.2</v>
      </c>
      <c r="M60" s="76">
        <f t="shared" si="14"/>
        <v>6.5</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65</v>
      </c>
      <c r="C62" s="77">
        <f>B32</f>
        <v>65</v>
      </c>
      <c r="D62" s="77">
        <f>B33</f>
        <v>65</v>
      </c>
      <c r="E62" s="77">
        <f>B34</f>
        <v>65</v>
      </c>
      <c r="F62" s="77">
        <f>B35</f>
        <v>65</v>
      </c>
      <c r="G62" s="77">
        <f>B36</f>
        <v>65</v>
      </c>
      <c r="H62" s="77">
        <f>B37</f>
        <v>65</v>
      </c>
      <c r="I62" s="77">
        <f>B38</f>
        <v>65</v>
      </c>
      <c r="J62" s="77">
        <f>B39</f>
        <v>65</v>
      </c>
      <c r="K62" s="77">
        <f>B40</f>
        <v>65</v>
      </c>
      <c r="L62" s="77">
        <f>B41</f>
        <v>65</v>
      </c>
      <c r="M62" s="77">
        <f>B42</f>
        <v>65</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-3.5999999999999979</v>
      </c>
      <c r="C64" s="77">
        <f t="shared" ref="C64:U64" si="17">(C59-C60)*C61</f>
        <v>4.2000000000000011</v>
      </c>
      <c r="D64" s="77">
        <f t="shared" si="17"/>
        <v>1.7999999999999989</v>
      </c>
      <c r="E64" s="77">
        <f t="shared" si="17"/>
        <v>1.7999999999999989</v>
      </c>
      <c r="F64" s="77">
        <f t="shared" si="17"/>
        <v>3</v>
      </c>
      <c r="G64" s="77">
        <f t="shared" si="17"/>
        <v>2.4000000000000021</v>
      </c>
      <c r="H64" s="77">
        <f t="shared" si="17"/>
        <v>2.4000000000000021</v>
      </c>
      <c r="I64" s="77">
        <f t="shared" si="17"/>
        <v>1.2000000000000011</v>
      </c>
      <c r="J64" s="77">
        <f t="shared" si="17"/>
        <v>0</v>
      </c>
      <c r="K64" s="77">
        <f t="shared" si="17"/>
        <v>0.6000000000000032</v>
      </c>
      <c r="L64" s="77">
        <f t="shared" si="17"/>
        <v>0</v>
      </c>
      <c r="M64" s="77">
        <f t="shared" si="17"/>
        <v>-1.7999999999999989</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3.5999999999999979</v>
      </c>
      <c r="C65" s="77">
        <f t="shared" ref="C65:U65" si="18">C63-C64</f>
        <v>-4.2000000000000011</v>
      </c>
      <c r="D65" s="77">
        <f t="shared" si="18"/>
        <v>-1.7999999999999989</v>
      </c>
      <c r="E65" s="77">
        <f t="shared" si="18"/>
        <v>-1.7999999999999989</v>
      </c>
      <c r="F65" s="77">
        <f t="shared" si="18"/>
        <v>-3</v>
      </c>
      <c r="G65" s="77">
        <f t="shared" si="18"/>
        <v>-2.4000000000000021</v>
      </c>
      <c r="H65" s="77">
        <f t="shared" si="18"/>
        <v>-2.4000000000000021</v>
      </c>
      <c r="I65" s="77">
        <f t="shared" si="18"/>
        <v>-1.2000000000000011</v>
      </c>
      <c r="J65" s="77">
        <f t="shared" si="18"/>
        <v>0</v>
      </c>
      <c r="K65" s="77">
        <f t="shared" si="18"/>
        <v>-0.6000000000000032</v>
      </c>
      <c r="L65" s="77">
        <f t="shared" si="18"/>
        <v>0</v>
      </c>
      <c r="M65" s="77">
        <f t="shared" si="18"/>
        <v>1.7999999999999989</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UNDER</v>
      </c>
      <c r="L66" s="78" t="str">
        <f t="shared" si="19"/>
        <v>OVER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B1" zoomScale="90" zoomScaleNormal="90" workbookViewId="0">
      <selection activeCell="T29" sqref="T2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'Field data and Waste 1'!C1:D1</f>
        <v>PAN-021794</v>
      </c>
      <c r="D1" s="141"/>
      <c r="E1" s="93" t="s">
        <v>45</v>
      </c>
      <c r="F1" s="39">
        <f>'Field data and Waste 1'!F1</f>
        <v>24.34</v>
      </c>
      <c r="G1" s="123" t="s">
        <v>43</v>
      </c>
      <c r="H1" s="124"/>
      <c r="I1" s="118">
        <v>7.01</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EPR-GP3792SK</v>
      </c>
      <c r="D2" s="143"/>
      <c r="E2" s="93" t="s">
        <v>109</v>
      </c>
      <c r="F2" s="96" t="s">
        <v>165</v>
      </c>
      <c r="G2" s="125" t="s">
        <v>110</v>
      </c>
      <c r="H2" s="126"/>
      <c r="I2" s="118">
        <v>60.4</v>
      </c>
      <c r="J2" s="127" t="s">
        <v>158</v>
      </c>
      <c r="K2" s="127"/>
      <c r="L2" s="97">
        <v>0.01</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Limited</v>
      </c>
      <c r="D3" s="143"/>
      <c r="E3" s="93" t="s">
        <v>108</v>
      </c>
      <c r="F3" s="31" t="s">
        <v>78</v>
      </c>
      <c r="G3" s="127" t="s">
        <v>159</v>
      </c>
      <c r="H3" s="127"/>
      <c r="I3" s="118"/>
      <c r="J3" s="123" t="s">
        <v>154</v>
      </c>
      <c r="K3" s="124"/>
      <c r="L3" s="97">
        <f>(L1/(L2*10000))*100</f>
        <v>25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Crugmore, Penparc, Cardigan, Ceredigion, SA43 1QY</v>
      </c>
      <c r="D4" s="141"/>
      <c r="E4" s="94" t="s">
        <v>1</v>
      </c>
      <c r="F4" s="96" t="s">
        <v>171</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6.8</v>
      </c>
      <c r="D10" s="60">
        <f>'Field data and Waste 1'!D10</f>
        <v>5.5</v>
      </c>
      <c r="E10" s="60">
        <f>'Field data and Waste 1'!E10</f>
        <v>5.9</v>
      </c>
      <c r="F10" s="60">
        <f>'Field data and Waste 1'!F10</f>
        <v>5.9</v>
      </c>
      <c r="G10" s="60">
        <f>'Field data and Waste 1'!G10</f>
        <v>5.7</v>
      </c>
      <c r="H10" s="60">
        <f>'Field data and Waste 1'!H10</f>
        <v>5.8</v>
      </c>
      <c r="I10" s="60">
        <f>'Field data and Waste 1'!I10</f>
        <v>5.8</v>
      </c>
      <c r="J10" s="60">
        <f>'Field data and Waste 1'!J10</f>
        <v>6</v>
      </c>
      <c r="K10" s="60">
        <f>'Field data and Waste 1'!K10</f>
        <v>6.2</v>
      </c>
      <c r="L10" s="60">
        <f>'Field data and Waste 1'!L10</f>
        <v>6.1</v>
      </c>
      <c r="M10" s="60">
        <f>'Field data and Waste 1'!M10</f>
        <v>6.2</v>
      </c>
      <c r="N10" s="60">
        <f>'Field data and Waste 1'!N10</f>
        <v>6.5</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3</v>
      </c>
      <c r="E11" s="60">
        <f>'Field data and Waste 1'!E11</f>
        <v>0</v>
      </c>
      <c r="F11" s="60">
        <f>'Field data and Waste 1'!F11</f>
        <v>2</v>
      </c>
      <c r="G11" s="60">
        <f>'Field data and Waste 1'!G11</f>
        <v>3</v>
      </c>
      <c r="H11" s="60">
        <f>'Field data and Waste 1'!H11</f>
        <v>0</v>
      </c>
      <c r="I11" s="60">
        <f>'Field data and Waste 1'!I11</f>
        <v>1</v>
      </c>
      <c r="J11" s="60">
        <f>'Field data and Waste 1'!J11</f>
        <v>2</v>
      </c>
      <c r="K11" s="60">
        <f>'Field data and Waste 1'!K11</f>
        <v>0</v>
      </c>
      <c r="L11" s="60">
        <f>'Field data and Waste 1'!L11</f>
        <v>1</v>
      </c>
      <c r="M11" s="60">
        <f>'Field data and Waste 1'!M11</f>
        <v>3</v>
      </c>
      <c r="N11" s="60">
        <f>'Field data and Waste 1'!N11</f>
        <v>2</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0</v>
      </c>
      <c r="F12" s="60">
        <f>'Field data and Waste 1'!F12</f>
        <v>0</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1</v>
      </c>
      <c r="I13" s="60">
        <f>'Field data and Waste 1'!I13</f>
        <v>2</v>
      </c>
      <c r="J13" s="60">
        <f>'Field data and Waste 1'!J13</f>
        <v>2</v>
      </c>
      <c r="K13" s="60">
        <f>'Field data and Waste 1'!K13</f>
        <v>1</v>
      </c>
      <c r="L13" s="60">
        <f>'Field data and Waste 1'!L13</f>
        <v>2</v>
      </c>
      <c r="M13" s="60">
        <f>'Field data and Waste 1'!M13</f>
        <v>2</v>
      </c>
      <c r="N13" s="60">
        <f>'Field data and Waste 1'!N13</f>
        <v>3</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73.609830000000002</v>
      </c>
      <c r="D18" s="16">
        <f>$D32</f>
        <v>73.609830000000002</v>
      </c>
      <c r="E18" s="16">
        <f>$D33</f>
        <v>73.609830000000002</v>
      </c>
      <c r="F18" s="16">
        <f>$D34</f>
        <v>73.609830000000002</v>
      </c>
      <c r="G18" s="16">
        <f>$D35</f>
        <v>73.609830000000002</v>
      </c>
      <c r="H18" s="16">
        <f>$D36</f>
        <v>73.609830000000002</v>
      </c>
      <c r="I18" s="16">
        <f>$D37</f>
        <v>73.609830000000002</v>
      </c>
      <c r="J18" s="16">
        <f>$D38</f>
        <v>73.609830000000002</v>
      </c>
      <c r="K18" s="16">
        <f>$D39</f>
        <v>73.609830000000002</v>
      </c>
      <c r="L18" s="16">
        <f>$D40</f>
        <v>73.609830000000002</v>
      </c>
      <c r="M18" s="16">
        <f>$D41</f>
        <v>73.609830000000002</v>
      </c>
      <c r="N18" s="16">
        <f>$D42</f>
        <v>73.609830000000002</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9.009830000000008</v>
      </c>
      <c r="D19" s="16">
        <f t="shared" ref="D19:V19" si="1">D18-D17</f>
        <v>9.009830000000008</v>
      </c>
      <c r="E19" s="16">
        <f t="shared" si="1"/>
        <v>9.009830000000008</v>
      </c>
      <c r="F19" s="16">
        <f t="shared" si="1"/>
        <v>9.009830000000008</v>
      </c>
      <c r="G19" s="16">
        <f t="shared" si="1"/>
        <v>9.009830000000008</v>
      </c>
      <c r="H19" s="16">
        <f t="shared" si="1"/>
        <v>9.009830000000008</v>
      </c>
      <c r="I19" s="16">
        <f t="shared" si="1"/>
        <v>9.009830000000008</v>
      </c>
      <c r="J19" s="16">
        <f t="shared" si="1"/>
        <v>9.009830000000008</v>
      </c>
      <c r="K19" s="16">
        <f t="shared" si="1"/>
        <v>9.009830000000008</v>
      </c>
      <c r="L19" s="16">
        <f t="shared" si="1"/>
        <v>9.009830000000008</v>
      </c>
      <c r="M19" s="16">
        <f t="shared" si="1"/>
        <v>9.009830000000008</v>
      </c>
      <c r="N19" s="16">
        <f t="shared" si="1"/>
        <v>9.009830000000008</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111.43237500000002</v>
      </c>
      <c r="D22" s="16">
        <f>$E32</f>
        <v>111.43237500000002</v>
      </c>
      <c r="E22" s="16">
        <f>$E33</f>
        <v>111.43237500000002</v>
      </c>
      <c r="F22" s="16">
        <f>$E34</f>
        <v>111.43237500000002</v>
      </c>
      <c r="G22" s="16">
        <f>$E35</f>
        <v>111.43237500000002</v>
      </c>
      <c r="H22" s="16">
        <f>$E36</f>
        <v>111.43237500000002</v>
      </c>
      <c r="I22" s="16">
        <f>$E37</f>
        <v>111.43237500000002</v>
      </c>
      <c r="J22" s="16">
        <f>$E38</f>
        <v>111.43237500000002</v>
      </c>
      <c r="K22" s="16">
        <f>$E39</f>
        <v>111.43237500000002</v>
      </c>
      <c r="L22" s="16">
        <f>$E40</f>
        <v>111.43237500000002</v>
      </c>
      <c r="M22" s="16">
        <f>$E41</f>
        <v>111.43237500000002</v>
      </c>
      <c r="N22" s="16">
        <f>$E42</f>
        <v>111.43237500000002</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-116.56762499999998</v>
      </c>
      <c r="D23" s="16">
        <f t="shared" ref="D23:V23" si="3">D22-D21</f>
        <v>-116.56762499999998</v>
      </c>
      <c r="E23" s="16">
        <f t="shared" si="3"/>
        <v>-116.56762499999998</v>
      </c>
      <c r="F23" s="16">
        <f t="shared" si="3"/>
        <v>-116.56762499999998</v>
      </c>
      <c r="G23" s="16">
        <f t="shared" si="3"/>
        <v>-116.56762499999998</v>
      </c>
      <c r="H23" s="16">
        <f t="shared" si="3"/>
        <v>-116.56762499999998</v>
      </c>
      <c r="I23" s="16">
        <f t="shared" si="3"/>
        <v>-116.56762499999998</v>
      </c>
      <c r="J23" s="16">
        <f t="shared" si="3"/>
        <v>-116.56762499999998</v>
      </c>
      <c r="K23" s="16">
        <f t="shared" si="3"/>
        <v>-116.56762499999998</v>
      </c>
      <c r="L23" s="16">
        <f t="shared" si="3"/>
        <v>-116.56762499999998</v>
      </c>
      <c r="M23" s="16">
        <f t="shared" si="3"/>
        <v>-116.56762499999998</v>
      </c>
      <c r="N23" s="16">
        <f t="shared" si="3"/>
        <v>-116.56762499999998</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1.95</v>
      </c>
      <c r="C28" s="15">
        <v>0.01</v>
      </c>
      <c r="D28" s="15">
        <v>238</v>
      </c>
      <c r="E28" s="15">
        <v>685</v>
      </c>
      <c r="F28" s="15">
        <v>58.1</v>
      </c>
      <c r="G28" s="15">
        <v>0.2</v>
      </c>
      <c r="H28" s="15">
        <v>0.5</v>
      </c>
      <c r="I28" s="15">
        <v>0.5</v>
      </c>
      <c r="J28" s="15">
        <v>0.01</v>
      </c>
      <c r="K28" s="23">
        <v>0.05</v>
      </c>
      <c r="L28" s="15">
        <v>0.2</v>
      </c>
      <c r="M28" s="15">
        <v>0.2</v>
      </c>
      <c r="N28" s="15">
        <v>2</v>
      </c>
      <c r="O28" s="15">
        <v>20</v>
      </c>
      <c r="P28" s="15">
        <v>404</v>
      </c>
      <c r="Q28" s="15">
        <v>529</v>
      </c>
      <c r="R28" s="15">
        <v>0.02</v>
      </c>
      <c r="S28" s="15">
        <v>0.5</v>
      </c>
      <c r="T28" s="15">
        <v>0.02</v>
      </c>
      <c r="U28" s="15">
        <v>10</v>
      </c>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135</v>
      </c>
      <c r="C31" s="77">
        <f>IF(C$27="%w/w SAR",((C$28*10)*$B31),IF(C$27="%w/w DM",(((C$28*10)*($B$28/100))*$B31),IF(C$27="kg/t SAR",(C$28*$B31),IF(C$27="kg/t DM",((C$28*($B$28/100))*$B31),IF(C$27="mg/kg SAR",((C$28*0.001)*$B31),IF(C$27="mg/kg DM",(((C$28*0.001)*($B$28/100))*$B31),0))))))</f>
        <v>13.5</v>
      </c>
      <c r="D31" s="77">
        <f>(IF(D$27="%w/w SAR",((D$28*10)*$B31),IF(D$27="%w/w DM",(((D$28*10)*($B$28/100))*$B31),IF(D$27="kg/t SAR",(D$28*$B31),IF(D$27="kg/t DM",((D$28*($B$28/100))*$B31),IF(D$27="mg/kg SAR",((D$28*0.001)*$B31),IF(D$27="mg/kg DM",(((D$28*0.001)*($B$28/100))*$B31),"0")))))))*2.291</f>
        <v>73.609830000000002</v>
      </c>
      <c r="E31" s="77">
        <f>(IF(E$27="%w/w SAR",((E$28*10)*$B31),IF(E$27="%w/w DM",(((E$28*10)*($B$28/100))*$B31),IF(E$27="kg/t SAR",(E$28*$B31),IF(E$27="kg/t DM",((E$28*($B$28/100))*$B31),IF(E$27="mg/kg SAR",((E$28*0.001)*$B31),IF(E$27="mg/kg DM",(((E$28*0.001)*($B$28/100))*$B31),"0")))))))*1.205</f>
        <v>111.43237500000002</v>
      </c>
      <c r="F31" s="77">
        <f>(IF(F$27="%w/w SAR",((F$28*10)*$B31),IF(F$27="%w/w DM",(((F$28*10)*($B$28/100))*$B31),IF(F$27="kg/t SAR",(F$28*$B31),IF(F$27="kg/t DM",((F$28*($B$28/100))*$B31),IF(F$27="mg/kg SAR",((F$28*0.001)*$B31),IF(F$27="mg/kg DM",(((F$28*0.001)*($B$28/100))*$B31),"0")))))))*1.658</f>
        <v>13.004523000000001</v>
      </c>
      <c r="G31" s="77">
        <f t="shared" ref="G31:P46" si="5">IF(G$27="%w/w SAR",((G$28*10)*$B31),IF(G$27="%w/w DM",(((G$28*10)*($B$28/100))*$B31),IF(G$27="kg/t SAR",(G$28*$B31),IF(G$27="kg/t DM",((G$28*($B$28/100))*$B31),IF(G$27="mg/kg SAR",((G$28*0.001)*$B31),IF(G$27="mg/kg DM",(((G$28*0.001)*($B$28/100))*$B31),0))))))</f>
        <v>2.7E-2</v>
      </c>
      <c r="H31" s="77">
        <f t="shared" si="5"/>
        <v>6.7500000000000004E-2</v>
      </c>
      <c r="I31" s="77">
        <f t="shared" si="5"/>
        <v>6.7500000000000004E-2</v>
      </c>
      <c r="J31" s="77">
        <f t="shared" si="5"/>
        <v>1.3500000000000001E-3</v>
      </c>
      <c r="K31" s="77">
        <f t="shared" si="5"/>
        <v>6.7499999999999999E-3</v>
      </c>
      <c r="L31" s="77">
        <f t="shared" si="5"/>
        <v>2.7E-2</v>
      </c>
      <c r="M31" s="77">
        <f t="shared" si="5"/>
        <v>2.7E-2</v>
      </c>
      <c r="N31" s="77">
        <f t="shared" si="5"/>
        <v>0.27</v>
      </c>
      <c r="O31" s="77">
        <f t="shared" si="5"/>
        <v>2.7</v>
      </c>
      <c r="P31" s="77">
        <f t="shared" si="5"/>
        <v>54.540000000000006</v>
      </c>
      <c r="Q31" s="77">
        <f>(IF(Q$27="%w/w SAR",((Q$28*10)*$B31),IF(Q$27="%w/w DM",(((Q$28*10)*($B$28/100))*$B31),IF(Q$27="kg/t SAR",(Q$28*$B31),IF(Q$27="kg/t DM",((Q$28*($B$28/100))*$B31),IF(Q$27="mg/kg SAR",((Q$28*0.001)*$B31),IF(Q$27="mg/kg DM",(((Q$28*0.001)*($B$28/100))*$B31),0)))))))*2.5</f>
        <v>178.53750000000002</v>
      </c>
      <c r="R31" s="77">
        <f>IF(R$27="%w/w SAR",((R$28*10)*$B31),IF(R$27="%w/w DM",(((R$28*10)*($B$28/100))*$B31),IF(R$27="kg/t SAR",(R$28*$B31),IF(R$27="kg/t DM",((R$28*($B$28/100))*$B31),IF(R$27="mg/kg SAR",((R$28*0.001)*$B31),IF(R$27="mg/kg DM",(((R$28*0.001)*($B$28/100))*$B31),0))))))</f>
        <v>2.7000000000000001E-3</v>
      </c>
      <c r="S31" s="77">
        <f>IF(S$27="%w/w SAR",((S$28*10)*$B31),IF(S$27="%w/w DM",(((S$28*10)*($B$28/100))*$B31),IF(S$27="kg/t SAR",(S$28*$B31),IF(S$27="kg/t DM",((S$28*($B$28/100))*$B31),IF(S$27="mg/kg SAR",((S$28*0.001)*$B31),IF(S$27="mg/kg DM",(((S$28*0.001)*($B$28/100))*$B31),0))))))</f>
        <v>6.7500000000000004E-2</v>
      </c>
      <c r="T31" s="77">
        <f>IF(T$27="%w/w SAR",((T$28*10)*$B31),IF(T$27="%w/w DM",(((T$28*10)*($B$28/100))*$B31),IF(T$27="kg/t SAR",(T$28*$B31),IF(T$27="kg/t DM",((T$28*($B$28/100))*$B31),IF(T$27="mg/kg SAR",((T$28*0.001)*$B31),IF(T$27="mg/kg DM",(((T$28*0.001)*($B$28/100))*$B31),0))))))</f>
        <v>2.7000000000000001E-3</v>
      </c>
      <c r="U31" s="77">
        <f>IF(U$27="%w/w SAR",((U$28*10)*$B31),IF(U$27="%w/w DM",(((U$28*10)*($B$28/100))*$B31),IF(U$27="kg/t SAR",(U$28*$B31),IF(U$27="kg/t DM",((U$28*($B$28/100))*$B31),IF(U$27="mg/kg SAR",((U$28*0.001)*$B31),IF(U$27="mg/kg DM",(((U$28*0.001)*($B$28/100))*$B31),0))))))</f>
        <v>1.35</v>
      </c>
      <c r="AB31" s="59"/>
      <c r="AC31" s="59"/>
      <c r="AD31" s="59"/>
      <c r="AE31" s="59"/>
      <c r="AF31" s="59"/>
      <c r="AG31" s="59"/>
      <c r="AH31" s="59"/>
      <c r="AI31" s="59"/>
    </row>
    <row r="32" spans="1:40" s="72" customFormat="1" ht="13" x14ac:dyDescent="0.35">
      <c r="A32" s="13">
        <f>D8</f>
        <v>2</v>
      </c>
      <c r="B32" s="15">
        <v>135</v>
      </c>
      <c r="C32" s="77">
        <f t="shared" ref="C32:C50" si="6">IF(C$27="%w/w SAR",((C$28*10)*$B32),IF(C$27="%w/w DM",(((C$28*10)*($B$28/100))*$B32),IF(C$27="kg/t SAR",(C$28*$B32),IF(C$27="kg/t DM",((C$28*($B$28/100))*$B32),IF(C$27="mg/kg SAR",((C$28*0.001)*$B32),IF(C$27="mg/kg DM",(((C$28*0.001)*($B$28/100))*$B32),0))))))</f>
        <v>13.5</v>
      </c>
      <c r="D32" s="77">
        <f t="shared" ref="D32:D50" si="7">(IF(D$27="%w/w SAR",((D$28*10)*$B32),IF(D$27="%w/w DM",(((D$28*10)*($B$28/100))*$B32),IF(D$27="kg/t SAR",(D$28*$B32),IF(D$27="kg/t DM",((D$28*($B$28/100))*$B32),IF(D$27="mg/kg SAR",((D$28*0.001)*$B32),IF(D$27="mg/kg DM",(((D$28*0.001)*($B$28/100))*$B32),"0")))))))*2.291</f>
        <v>73.609830000000002</v>
      </c>
      <c r="E32" s="77">
        <f t="shared" ref="E32:E50" si="8">(IF(E$27="%w/w SAR",((E$28*10)*$B32),IF(E$27="%w/w DM",(((E$28*10)*($B$28/100))*$B32),IF(E$27="kg/t SAR",(E$28*$B32),IF(E$27="kg/t DM",((E$28*($B$28/100))*$B32),IF(E$27="mg/kg SAR",((E$28*0.001)*$B32),IF(E$27="mg/kg DM",(((E$28*0.001)*($B$28/100))*$B32),"0")))))))*1.205</f>
        <v>111.43237500000002</v>
      </c>
      <c r="F32" s="77">
        <f t="shared" ref="F32:F50" si="9">(IF(F$27="%w/w SAR",((F$28*10)*$B32),IF(F$27="%w/w DM",(((F$28*10)*($B$28/100))*$B32),IF(F$27="kg/t SAR",(F$28*$B32),IF(F$27="kg/t DM",((F$28*($B$28/100))*$B32),IF(F$27="mg/kg SAR",((F$28*0.001)*$B32),IF(F$27="mg/kg DM",(((F$28*0.001)*($B$28/100))*$B32),"0")))))))*1.658</f>
        <v>13.004523000000001</v>
      </c>
      <c r="G32" s="77">
        <f t="shared" si="5"/>
        <v>2.7E-2</v>
      </c>
      <c r="H32" s="77">
        <f t="shared" si="5"/>
        <v>6.7500000000000004E-2</v>
      </c>
      <c r="I32" s="77">
        <f t="shared" si="5"/>
        <v>6.7500000000000004E-2</v>
      </c>
      <c r="J32" s="77">
        <f t="shared" si="5"/>
        <v>1.3500000000000001E-3</v>
      </c>
      <c r="K32" s="77">
        <f t="shared" si="5"/>
        <v>6.7499999999999999E-3</v>
      </c>
      <c r="L32" s="77">
        <f t="shared" si="5"/>
        <v>2.7E-2</v>
      </c>
      <c r="M32" s="77">
        <f t="shared" si="5"/>
        <v>2.7E-2</v>
      </c>
      <c r="N32" s="77">
        <f t="shared" si="5"/>
        <v>0.27</v>
      </c>
      <c r="O32" s="77">
        <f t="shared" si="5"/>
        <v>2.7</v>
      </c>
      <c r="P32" s="77">
        <f t="shared" si="5"/>
        <v>54.540000000000006</v>
      </c>
      <c r="Q32" s="77">
        <f t="shared" ref="Q32:Q50" si="10">(IF(Q$27="%w/w SAR",((Q$28*10)*$B32),IF(Q$27="%w/w DM",(((Q$28*10)*($B$28/100))*$B32),IF(Q$27="kg/t SAR",(Q$28*$B32),IF(Q$27="kg/t DM",((Q$28*($B$28/100))*$B32),IF(Q$27="mg/kg SAR",((Q$28*0.001)*$B32),IF(Q$27="mg/kg DM",(((Q$28*0.001)*($B$28/100))*$B32),0)))))))*2.5</f>
        <v>178.53750000000002</v>
      </c>
      <c r="R32" s="77">
        <f t="shared" ref="R32:U50" si="11">IF(R$27="%w/w SAR",((R$28*10)*$B32),IF(R$27="%w/w DM",(((R$28*10)*($B$28/100))*$B32),IF(R$27="kg/t SAR",(R$28*$B32),IF(R$27="kg/t DM",((R$28*($B$28/100))*$B32),IF(R$27="mg/kg SAR",((R$28*0.001)*$B32),IF(R$27="mg/kg DM",(((R$28*0.001)*($B$28/100))*$B32),0))))))</f>
        <v>2.7000000000000001E-3</v>
      </c>
      <c r="S32" s="77">
        <f t="shared" si="11"/>
        <v>6.7500000000000004E-2</v>
      </c>
      <c r="T32" s="77">
        <f t="shared" si="11"/>
        <v>2.7000000000000001E-3</v>
      </c>
      <c r="U32" s="77">
        <f t="shared" si="11"/>
        <v>1.35</v>
      </c>
      <c r="AB32" s="59"/>
      <c r="AC32" s="59"/>
      <c r="AD32" s="59"/>
      <c r="AE32" s="59"/>
      <c r="AF32" s="59"/>
      <c r="AG32" s="59"/>
      <c r="AH32" s="59"/>
      <c r="AI32" s="59"/>
    </row>
    <row r="33" spans="1:35" s="72" customFormat="1" ht="13" x14ac:dyDescent="0.35">
      <c r="A33" s="13">
        <f>E8</f>
        <v>3</v>
      </c>
      <c r="B33" s="15">
        <v>135</v>
      </c>
      <c r="C33" s="77">
        <f t="shared" si="6"/>
        <v>13.5</v>
      </c>
      <c r="D33" s="77">
        <f t="shared" si="7"/>
        <v>73.609830000000002</v>
      </c>
      <c r="E33" s="77">
        <f t="shared" si="8"/>
        <v>111.43237500000002</v>
      </c>
      <c r="F33" s="77">
        <f t="shared" si="9"/>
        <v>13.004523000000001</v>
      </c>
      <c r="G33" s="77">
        <f t="shared" si="5"/>
        <v>2.7E-2</v>
      </c>
      <c r="H33" s="77">
        <f t="shared" si="5"/>
        <v>6.7500000000000004E-2</v>
      </c>
      <c r="I33" s="77">
        <f t="shared" si="5"/>
        <v>6.7500000000000004E-2</v>
      </c>
      <c r="J33" s="77">
        <f t="shared" si="5"/>
        <v>1.3500000000000001E-3</v>
      </c>
      <c r="K33" s="77">
        <f t="shared" si="5"/>
        <v>6.7499999999999999E-3</v>
      </c>
      <c r="L33" s="77">
        <f t="shared" si="5"/>
        <v>2.7E-2</v>
      </c>
      <c r="M33" s="77">
        <f t="shared" si="5"/>
        <v>2.7E-2</v>
      </c>
      <c r="N33" s="77">
        <f t="shared" si="5"/>
        <v>0.27</v>
      </c>
      <c r="O33" s="77">
        <f t="shared" si="5"/>
        <v>2.7</v>
      </c>
      <c r="P33" s="77">
        <f t="shared" si="5"/>
        <v>54.540000000000006</v>
      </c>
      <c r="Q33" s="77">
        <f t="shared" si="10"/>
        <v>178.53750000000002</v>
      </c>
      <c r="R33" s="77">
        <f t="shared" si="11"/>
        <v>2.7000000000000001E-3</v>
      </c>
      <c r="S33" s="77">
        <f t="shared" si="11"/>
        <v>6.7500000000000004E-2</v>
      </c>
      <c r="T33" s="77">
        <f t="shared" si="11"/>
        <v>2.7000000000000001E-3</v>
      </c>
      <c r="U33" s="77">
        <f t="shared" si="11"/>
        <v>1.35</v>
      </c>
      <c r="AB33" s="59"/>
      <c r="AC33" s="59"/>
      <c r="AD33" s="59"/>
      <c r="AE33" s="59"/>
      <c r="AF33" s="59"/>
      <c r="AG33" s="59"/>
      <c r="AH33" s="59"/>
      <c r="AI33" s="59"/>
    </row>
    <row r="34" spans="1:35" s="72" customFormat="1" ht="13" x14ac:dyDescent="0.35">
      <c r="A34" s="13">
        <f>F8</f>
        <v>4</v>
      </c>
      <c r="B34" s="15">
        <v>135</v>
      </c>
      <c r="C34" s="77">
        <f t="shared" si="6"/>
        <v>13.5</v>
      </c>
      <c r="D34" s="77">
        <f t="shared" si="7"/>
        <v>73.609830000000002</v>
      </c>
      <c r="E34" s="77">
        <f t="shared" si="8"/>
        <v>111.43237500000002</v>
      </c>
      <c r="F34" s="77">
        <f t="shared" si="9"/>
        <v>13.004523000000001</v>
      </c>
      <c r="G34" s="77">
        <f t="shared" si="5"/>
        <v>2.7E-2</v>
      </c>
      <c r="H34" s="77">
        <f t="shared" si="5"/>
        <v>6.7500000000000004E-2</v>
      </c>
      <c r="I34" s="77">
        <f t="shared" si="5"/>
        <v>6.7500000000000004E-2</v>
      </c>
      <c r="J34" s="77">
        <f t="shared" si="5"/>
        <v>1.3500000000000001E-3</v>
      </c>
      <c r="K34" s="77">
        <f t="shared" si="5"/>
        <v>6.7499999999999999E-3</v>
      </c>
      <c r="L34" s="77">
        <f t="shared" si="5"/>
        <v>2.7E-2</v>
      </c>
      <c r="M34" s="77">
        <f t="shared" si="5"/>
        <v>2.7E-2</v>
      </c>
      <c r="N34" s="77">
        <f t="shared" si="5"/>
        <v>0.27</v>
      </c>
      <c r="O34" s="77">
        <f t="shared" si="5"/>
        <v>2.7</v>
      </c>
      <c r="P34" s="77">
        <f t="shared" si="5"/>
        <v>54.540000000000006</v>
      </c>
      <c r="Q34" s="77">
        <f t="shared" si="10"/>
        <v>178.53750000000002</v>
      </c>
      <c r="R34" s="77">
        <f t="shared" si="11"/>
        <v>2.7000000000000001E-3</v>
      </c>
      <c r="S34" s="77">
        <f t="shared" si="11"/>
        <v>6.7500000000000004E-2</v>
      </c>
      <c r="T34" s="77">
        <f t="shared" si="11"/>
        <v>2.7000000000000001E-3</v>
      </c>
      <c r="U34" s="77">
        <f t="shared" si="11"/>
        <v>1.35</v>
      </c>
      <c r="AB34" s="59"/>
      <c r="AC34" s="59"/>
      <c r="AD34" s="59"/>
      <c r="AE34" s="59"/>
      <c r="AF34" s="59"/>
      <c r="AG34" s="59"/>
      <c r="AH34" s="59"/>
      <c r="AI34" s="59"/>
    </row>
    <row r="35" spans="1:35" s="72" customFormat="1" ht="13" x14ac:dyDescent="0.35">
      <c r="A35" s="13">
        <f>G8</f>
        <v>5</v>
      </c>
      <c r="B35" s="15">
        <v>135</v>
      </c>
      <c r="C35" s="77">
        <f t="shared" si="6"/>
        <v>13.5</v>
      </c>
      <c r="D35" s="77">
        <f t="shared" si="7"/>
        <v>73.609830000000002</v>
      </c>
      <c r="E35" s="77">
        <f t="shared" si="8"/>
        <v>111.43237500000002</v>
      </c>
      <c r="F35" s="77">
        <f t="shared" si="9"/>
        <v>13.004523000000001</v>
      </c>
      <c r="G35" s="77">
        <f t="shared" si="5"/>
        <v>2.7E-2</v>
      </c>
      <c r="H35" s="77">
        <f t="shared" si="5"/>
        <v>6.7500000000000004E-2</v>
      </c>
      <c r="I35" s="77">
        <f t="shared" si="5"/>
        <v>6.7500000000000004E-2</v>
      </c>
      <c r="J35" s="77">
        <f t="shared" si="5"/>
        <v>1.3500000000000001E-3</v>
      </c>
      <c r="K35" s="77">
        <f t="shared" si="5"/>
        <v>6.7499999999999999E-3</v>
      </c>
      <c r="L35" s="77">
        <f t="shared" si="5"/>
        <v>2.7E-2</v>
      </c>
      <c r="M35" s="77">
        <f t="shared" si="5"/>
        <v>2.7E-2</v>
      </c>
      <c r="N35" s="77">
        <f t="shared" si="5"/>
        <v>0.27</v>
      </c>
      <c r="O35" s="77">
        <f t="shared" si="5"/>
        <v>2.7</v>
      </c>
      <c r="P35" s="77">
        <f t="shared" si="5"/>
        <v>54.540000000000006</v>
      </c>
      <c r="Q35" s="77">
        <f t="shared" si="10"/>
        <v>178.53750000000002</v>
      </c>
      <c r="R35" s="77">
        <f t="shared" si="11"/>
        <v>2.7000000000000001E-3</v>
      </c>
      <c r="S35" s="77">
        <f t="shared" si="11"/>
        <v>6.7500000000000004E-2</v>
      </c>
      <c r="T35" s="77">
        <f t="shared" si="11"/>
        <v>2.7000000000000001E-3</v>
      </c>
      <c r="U35" s="77">
        <f t="shared" si="11"/>
        <v>1.35</v>
      </c>
      <c r="AB35" s="59"/>
      <c r="AC35" s="59"/>
      <c r="AD35" s="59"/>
      <c r="AE35" s="59"/>
      <c r="AF35" s="59"/>
      <c r="AG35" s="59"/>
      <c r="AH35" s="59"/>
      <c r="AI35" s="59"/>
    </row>
    <row r="36" spans="1:35" s="72" customFormat="1" ht="13" x14ac:dyDescent="0.35">
      <c r="A36" s="13">
        <f>H8</f>
        <v>6</v>
      </c>
      <c r="B36" s="15">
        <v>135</v>
      </c>
      <c r="C36" s="77">
        <f t="shared" si="6"/>
        <v>13.5</v>
      </c>
      <c r="D36" s="77">
        <f t="shared" si="7"/>
        <v>73.609830000000002</v>
      </c>
      <c r="E36" s="77">
        <f t="shared" si="8"/>
        <v>111.43237500000002</v>
      </c>
      <c r="F36" s="77">
        <f t="shared" si="9"/>
        <v>13.004523000000001</v>
      </c>
      <c r="G36" s="77">
        <f t="shared" si="5"/>
        <v>2.7E-2</v>
      </c>
      <c r="H36" s="77">
        <f t="shared" si="5"/>
        <v>6.7500000000000004E-2</v>
      </c>
      <c r="I36" s="77">
        <f t="shared" si="5"/>
        <v>6.7500000000000004E-2</v>
      </c>
      <c r="J36" s="77">
        <f t="shared" si="5"/>
        <v>1.3500000000000001E-3</v>
      </c>
      <c r="K36" s="77">
        <f t="shared" si="5"/>
        <v>6.7499999999999999E-3</v>
      </c>
      <c r="L36" s="77">
        <f t="shared" si="5"/>
        <v>2.7E-2</v>
      </c>
      <c r="M36" s="77">
        <f t="shared" si="5"/>
        <v>2.7E-2</v>
      </c>
      <c r="N36" s="77">
        <f t="shared" si="5"/>
        <v>0.27</v>
      </c>
      <c r="O36" s="77">
        <f t="shared" si="5"/>
        <v>2.7</v>
      </c>
      <c r="P36" s="77">
        <f t="shared" si="5"/>
        <v>54.540000000000006</v>
      </c>
      <c r="Q36" s="77">
        <f t="shared" si="10"/>
        <v>178.53750000000002</v>
      </c>
      <c r="R36" s="77">
        <f t="shared" si="11"/>
        <v>2.7000000000000001E-3</v>
      </c>
      <c r="S36" s="77">
        <f t="shared" si="11"/>
        <v>6.7500000000000004E-2</v>
      </c>
      <c r="T36" s="77">
        <f t="shared" si="11"/>
        <v>2.7000000000000001E-3</v>
      </c>
      <c r="U36" s="77">
        <f t="shared" si="11"/>
        <v>1.35</v>
      </c>
      <c r="AB36" s="59"/>
      <c r="AC36" s="59"/>
      <c r="AD36" s="59"/>
      <c r="AE36" s="59"/>
      <c r="AF36" s="59"/>
      <c r="AG36" s="59"/>
      <c r="AH36" s="59"/>
      <c r="AI36" s="59"/>
    </row>
    <row r="37" spans="1:35" s="72" customFormat="1" ht="13" x14ac:dyDescent="0.35">
      <c r="A37" s="13">
        <f>I8</f>
        <v>7</v>
      </c>
      <c r="B37" s="15">
        <v>135</v>
      </c>
      <c r="C37" s="77">
        <f t="shared" si="6"/>
        <v>13.5</v>
      </c>
      <c r="D37" s="77">
        <f t="shared" si="7"/>
        <v>73.609830000000002</v>
      </c>
      <c r="E37" s="77">
        <f t="shared" si="8"/>
        <v>111.43237500000002</v>
      </c>
      <c r="F37" s="77">
        <f t="shared" si="9"/>
        <v>13.004523000000001</v>
      </c>
      <c r="G37" s="77">
        <f t="shared" si="5"/>
        <v>2.7E-2</v>
      </c>
      <c r="H37" s="77">
        <f t="shared" si="5"/>
        <v>6.7500000000000004E-2</v>
      </c>
      <c r="I37" s="77">
        <f t="shared" si="5"/>
        <v>6.7500000000000004E-2</v>
      </c>
      <c r="J37" s="77">
        <f t="shared" si="5"/>
        <v>1.3500000000000001E-3</v>
      </c>
      <c r="K37" s="77">
        <f t="shared" si="5"/>
        <v>6.7499999999999999E-3</v>
      </c>
      <c r="L37" s="77">
        <f t="shared" si="5"/>
        <v>2.7E-2</v>
      </c>
      <c r="M37" s="77">
        <f t="shared" si="5"/>
        <v>2.7E-2</v>
      </c>
      <c r="N37" s="77">
        <f t="shared" si="5"/>
        <v>0.27</v>
      </c>
      <c r="O37" s="77">
        <f t="shared" si="5"/>
        <v>2.7</v>
      </c>
      <c r="P37" s="77">
        <f t="shared" si="5"/>
        <v>54.540000000000006</v>
      </c>
      <c r="Q37" s="77">
        <f t="shared" si="10"/>
        <v>178.53750000000002</v>
      </c>
      <c r="R37" s="77">
        <f t="shared" si="11"/>
        <v>2.7000000000000001E-3</v>
      </c>
      <c r="S37" s="77">
        <f t="shared" si="11"/>
        <v>6.7500000000000004E-2</v>
      </c>
      <c r="T37" s="77">
        <f t="shared" si="11"/>
        <v>2.7000000000000001E-3</v>
      </c>
      <c r="U37" s="77">
        <f t="shared" si="11"/>
        <v>1.35</v>
      </c>
      <c r="AB37" s="59"/>
      <c r="AC37" s="59"/>
      <c r="AD37" s="59"/>
      <c r="AE37" s="59"/>
      <c r="AF37" s="59"/>
      <c r="AG37" s="59"/>
      <c r="AH37" s="59"/>
      <c r="AI37" s="59"/>
    </row>
    <row r="38" spans="1:35" s="72" customFormat="1" ht="13" x14ac:dyDescent="0.35">
      <c r="A38" s="13">
        <f>J8</f>
        <v>8</v>
      </c>
      <c r="B38" s="15">
        <v>135</v>
      </c>
      <c r="C38" s="77">
        <f t="shared" si="6"/>
        <v>13.5</v>
      </c>
      <c r="D38" s="77">
        <f t="shared" si="7"/>
        <v>73.609830000000002</v>
      </c>
      <c r="E38" s="77">
        <f t="shared" si="8"/>
        <v>111.43237500000002</v>
      </c>
      <c r="F38" s="77">
        <f t="shared" si="9"/>
        <v>13.004523000000001</v>
      </c>
      <c r="G38" s="77">
        <f t="shared" si="5"/>
        <v>2.7E-2</v>
      </c>
      <c r="H38" s="77">
        <f t="shared" si="5"/>
        <v>6.7500000000000004E-2</v>
      </c>
      <c r="I38" s="77">
        <f t="shared" si="5"/>
        <v>6.7500000000000004E-2</v>
      </c>
      <c r="J38" s="77">
        <f t="shared" si="5"/>
        <v>1.3500000000000001E-3</v>
      </c>
      <c r="K38" s="77">
        <f t="shared" si="5"/>
        <v>6.7499999999999999E-3</v>
      </c>
      <c r="L38" s="77">
        <f t="shared" si="5"/>
        <v>2.7E-2</v>
      </c>
      <c r="M38" s="77">
        <f t="shared" si="5"/>
        <v>2.7E-2</v>
      </c>
      <c r="N38" s="77">
        <f t="shared" si="5"/>
        <v>0.27</v>
      </c>
      <c r="O38" s="77">
        <f t="shared" si="5"/>
        <v>2.7</v>
      </c>
      <c r="P38" s="77">
        <f t="shared" si="5"/>
        <v>54.540000000000006</v>
      </c>
      <c r="Q38" s="77">
        <f t="shared" si="10"/>
        <v>178.53750000000002</v>
      </c>
      <c r="R38" s="77">
        <f t="shared" si="11"/>
        <v>2.7000000000000001E-3</v>
      </c>
      <c r="S38" s="77">
        <f t="shared" si="11"/>
        <v>6.7500000000000004E-2</v>
      </c>
      <c r="T38" s="77">
        <f t="shared" si="11"/>
        <v>2.7000000000000001E-3</v>
      </c>
      <c r="U38" s="77">
        <f t="shared" si="11"/>
        <v>1.35</v>
      </c>
      <c r="AB38" s="59"/>
      <c r="AC38" s="59"/>
      <c r="AD38" s="59"/>
      <c r="AE38" s="59"/>
      <c r="AF38" s="59"/>
      <c r="AG38" s="59"/>
      <c r="AH38" s="59"/>
      <c r="AI38" s="59"/>
    </row>
    <row r="39" spans="1:35" s="72" customFormat="1" ht="13" x14ac:dyDescent="0.35">
      <c r="A39" s="13">
        <f>K8</f>
        <v>9</v>
      </c>
      <c r="B39" s="15">
        <v>135</v>
      </c>
      <c r="C39" s="77">
        <f t="shared" si="6"/>
        <v>13.5</v>
      </c>
      <c r="D39" s="77">
        <f t="shared" si="7"/>
        <v>73.609830000000002</v>
      </c>
      <c r="E39" s="77">
        <f t="shared" si="8"/>
        <v>111.43237500000002</v>
      </c>
      <c r="F39" s="77">
        <f t="shared" si="9"/>
        <v>13.004523000000001</v>
      </c>
      <c r="G39" s="77">
        <f t="shared" si="5"/>
        <v>2.7E-2</v>
      </c>
      <c r="H39" s="77">
        <f t="shared" si="5"/>
        <v>6.7500000000000004E-2</v>
      </c>
      <c r="I39" s="77">
        <f t="shared" si="5"/>
        <v>6.7500000000000004E-2</v>
      </c>
      <c r="J39" s="77">
        <f t="shared" si="5"/>
        <v>1.3500000000000001E-3</v>
      </c>
      <c r="K39" s="77">
        <f t="shared" si="5"/>
        <v>6.7499999999999999E-3</v>
      </c>
      <c r="L39" s="77">
        <f t="shared" si="5"/>
        <v>2.7E-2</v>
      </c>
      <c r="M39" s="77">
        <f t="shared" si="5"/>
        <v>2.7E-2</v>
      </c>
      <c r="N39" s="77">
        <f t="shared" si="5"/>
        <v>0.27</v>
      </c>
      <c r="O39" s="77">
        <f t="shared" si="5"/>
        <v>2.7</v>
      </c>
      <c r="P39" s="77">
        <f t="shared" si="5"/>
        <v>54.540000000000006</v>
      </c>
      <c r="Q39" s="77">
        <f t="shared" si="10"/>
        <v>178.53750000000002</v>
      </c>
      <c r="R39" s="77">
        <f t="shared" si="11"/>
        <v>2.7000000000000001E-3</v>
      </c>
      <c r="S39" s="77">
        <f t="shared" si="11"/>
        <v>6.7500000000000004E-2</v>
      </c>
      <c r="T39" s="77">
        <f t="shared" si="11"/>
        <v>2.7000000000000001E-3</v>
      </c>
      <c r="U39" s="77">
        <f t="shared" si="11"/>
        <v>1.35</v>
      </c>
      <c r="AB39" s="59"/>
      <c r="AC39" s="59"/>
      <c r="AD39" s="59"/>
      <c r="AE39" s="59"/>
      <c r="AF39" s="59"/>
      <c r="AG39" s="59"/>
      <c r="AH39" s="59"/>
      <c r="AI39" s="59"/>
    </row>
    <row r="40" spans="1:35" s="72" customFormat="1" ht="13" x14ac:dyDescent="0.35">
      <c r="A40" s="13">
        <f>L8</f>
        <v>10</v>
      </c>
      <c r="B40" s="15">
        <v>135</v>
      </c>
      <c r="C40" s="77">
        <f t="shared" si="6"/>
        <v>13.5</v>
      </c>
      <c r="D40" s="77">
        <f t="shared" si="7"/>
        <v>73.609830000000002</v>
      </c>
      <c r="E40" s="77">
        <f t="shared" si="8"/>
        <v>111.43237500000002</v>
      </c>
      <c r="F40" s="77">
        <f t="shared" si="9"/>
        <v>13.004523000000001</v>
      </c>
      <c r="G40" s="77">
        <f t="shared" si="5"/>
        <v>2.7E-2</v>
      </c>
      <c r="H40" s="77">
        <f t="shared" si="5"/>
        <v>6.7500000000000004E-2</v>
      </c>
      <c r="I40" s="77">
        <f t="shared" si="5"/>
        <v>6.7500000000000004E-2</v>
      </c>
      <c r="J40" s="77">
        <f t="shared" si="5"/>
        <v>1.3500000000000001E-3</v>
      </c>
      <c r="K40" s="77">
        <f t="shared" si="5"/>
        <v>6.7499999999999999E-3</v>
      </c>
      <c r="L40" s="77">
        <f t="shared" si="5"/>
        <v>2.7E-2</v>
      </c>
      <c r="M40" s="77">
        <f t="shared" si="5"/>
        <v>2.7E-2</v>
      </c>
      <c r="N40" s="77">
        <f t="shared" si="5"/>
        <v>0.27</v>
      </c>
      <c r="O40" s="77">
        <f t="shared" si="5"/>
        <v>2.7</v>
      </c>
      <c r="P40" s="77">
        <f t="shared" si="5"/>
        <v>54.540000000000006</v>
      </c>
      <c r="Q40" s="77">
        <f t="shared" si="10"/>
        <v>178.53750000000002</v>
      </c>
      <c r="R40" s="77">
        <f t="shared" si="11"/>
        <v>2.7000000000000001E-3</v>
      </c>
      <c r="S40" s="77">
        <f t="shared" si="11"/>
        <v>6.7500000000000004E-2</v>
      </c>
      <c r="T40" s="77">
        <f t="shared" si="11"/>
        <v>2.7000000000000001E-3</v>
      </c>
      <c r="U40" s="77">
        <f t="shared" si="11"/>
        <v>1.35</v>
      </c>
      <c r="AB40" s="59"/>
      <c r="AC40" s="59"/>
      <c r="AD40" s="59"/>
      <c r="AE40" s="59"/>
      <c r="AF40" s="59"/>
      <c r="AG40" s="59"/>
      <c r="AH40" s="59"/>
      <c r="AI40" s="59"/>
    </row>
    <row r="41" spans="1:35" s="72" customFormat="1" ht="13" x14ac:dyDescent="0.35">
      <c r="A41" s="13">
        <f>M8</f>
        <v>11</v>
      </c>
      <c r="B41" s="15">
        <v>135</v>
      </c>
      <c r="C41" s="77">
        <f t="shared" si="6"/>
        <v>13.5</v>
      </c>
      <c r="D41" s="77">
        <f t="shared" si="7"/>
        <v>73.609830000000002</v>
      </c>
      <c r="E41" s="77">
        <f t="shared" si="8"/>
        <v>111.43237500000002</v>
      </c>
      <c r="F41" s="77">
        <f t="shared" si="9"/>
        <v>13.004523000000001</v>
      </c>
      <c r="G41" s="77">
        <f t="shared" si="5"/>
        <v>2.7E-2</v>
      </c>
      <c r="H41" s="77">
        <f t="shared" si="5"/>
        <v>6.7500000000000004E-2</v>
      </c>
      <c r="I41" s="77">
        <f t="shared" si="5"/>
        <v>6.7500000000000004E-2</v>
      </c>
      <c r="J41" s="77">
        <f t="shared" si="5"/>
        <v>1.3500000000000001E-3</v>
      </c>
      <c r="K41" s="77">
        <f t="shared" si="5"/>
        <v>6.7499999999999999E-3</v>
      </c>
      <c r="L41" s="77">
        <f t="shared" si="5"/>
        <v>2.7E-2</v>
      </c>
      <c r="M41" s="77">
        <f t="shared" si="5"/>
        <v>2.7E-2</v>
      </c>
      <c r="N41" s="77">
        <f t="shared" si="5"/>
        <v>0.27</v>
      </c>
      <c r="O41" s="77">
        <f t="shared" si="5"/>
        <v>2.7</v>
      </c>
      <c r="P41" s="77">
        <f t="shared" si="5"/>
        <v>54.540000000000006</v>
      </c>
      <c r="Q41" s="77">
        <f t="shared" si="10"/>
        <v>178.53750000000002</v>
      </c>
      <c r="R41" s="77">
        <f t="shared" si="11"/>
        <v>2.7000000000000001E-3</v>
      </c>
      <c r="S41" s="77">
        <f t="shared" si="11"/>
        <v>6.7500000000000004E-2</v>
      </c>
      <c r="T41" s="77">
        <f t="shared" si="11"/>
        <v>2.7000000000000001E-3</v>
      </c>
      <c r="U41" s="77">
        <f t="shared" si="11"/>
        <v>1.35</v>
      </c>
      <c r="AB41" s="59"/>
      <c r="AC41" s="59"/>
      <c r="AD41" s="59"/>
      <c r="AE41" s="59"/>
      <c r="AF41" s="59"/>
      <c r="AG41" s="59"/>
      <c r="AH41" s="59"/>
      <c r="AI41" s="59"/>
    </row>
    <row r="42" spans="1:35" s="72" customFormat="1" ht="13" x14ac:dyDescent="0.35">
      <c r="A42" s="13">
        <f>N8</f>
        <v>12</v>
      </c>
      <c r="B42" s="15">
        <v>135</v>
      </c>
      <c r="C42" s="77">
        <f t="shared" si="6"/>
        <v>13.5</v>
      </c>
      <c r="D42" s="77">
        <f t="shared" si="7"/>
        <v>73.609830000000002</v>
      </c>
      <c r="E42" s="77">
        <f t="shared" si="8"/>
        <v>111.43237500000002</v>
      </c>
      <c r="F42" s="77">
        <f t="shared" si="9"/>
        <v>13.004523000000001</v>
      </c>
      <c r="G42" s="77">
        <f t="shared" si="5"/>
        <v>2.7E-2</v>
      </c>
      <c r="H42" s="77">
        <f t="shared" si="5"/>
        <v>6.7500000000000004E-2</v>
      </c>
      <c r="I42" s="77">
        <f t="shared" si="5"/>
        <v>6.7500000000000004E-2</v>
      </c>
      <c r="J42" s="77">
        <f t="shared" si="5"/>
        <v>1.3500000000000001E-3</v>
      </c>
      <c r="K42" s="77">
        <f t="shared" si="5"/>
        <v>6.7499999999999999E-3</v>
      </c>
      <c r="L42" s="77">
        <f t="shared" si="5"/>
        <v>2.7E-2</v>
      </c>
      <c r="M42" s="77">
        <f t="shared" si="5"/>
        <v>2.7E-2</v>
      </c>
      <c r="N42" s="77">
        <f t="shared" si="5"/>
        <v>0.27</v>
      </c>
      <c r="O42" s="77">
        <f t="shared" si="5"/>
        <v>2.7</v>
      </c>
      <c r="P42" s="77">
        <f t="shared" si="5"/>
        <v>54.540000000000006</v>
      </c>
      <c r="Q42" s="77">
        <f t="shared" si="10"/>
        <v>178.53750000000002</v>
      </c>
      <c r="R42" s="77">
        <f t="shared" si="11"/>
        <v>2.7000000000000001E-3</v>
      </c>
      <c r="S42" s="77">
        <f t="shared" si="11"/>
        <v>6.7500000000000004E-2</v>
      </c>
      <c r="T42" s="77">
        <f t="shared" si="11"/>
        <v>2.7000000000000001E-3</v>
      </c>
      <c r="U42" s="77">
        <f t="shared" si="11"/>
        <v>1.35</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f>VLOOKUP(N$14,Table24581114[],5,FALSE)</f>
        <v>6.2</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6.8</v>
      </c>
      <c r="C60" s="76">
        <f t="shared" ref="C60:U60" si="14">D10</f>
        <v>5.5</v>
      </c>
      <c r="D60" s="76">
        <f t="shared" si="14"/>
        <v>5.9</v>
      </c>
      <c r="E60" s="76">
        <f t="shared" si="14"/>
        <v>5.9</v>
      </c>
      <c r="F60" s="76">
        <f t="shared" si="14"/>
        <v>5.7</v>
      </c>
      <c r="G60" s="76">
        <f t="shared" si="14"/>
        <v>5.8</v>
      </c>
      <c r="H60" s="76">
        <f t="shared" si="14"/>
        <v>5.8</v>
      </c>
      <c r="I60" s="76">
        <f t="shared" si="14"/>
        <v>6</v>
      </c>
      <c r="J60" s="76">
        <f t="shared" si="14"/>
        <v>6.2</v>
      </c>
      <c r="K60" s="76">
        <f t="shared" si="14"/>
        <v>6.1</v>
      </c>
      <c r="L60" s="76">
        <f t="shared" si="14"/>
        <v>6.2</v>
      </c>
      <c r="M60" s="76">
        <f t="shared" si="14"/>
        <v>6.5</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135</v>
      </c>
      <c r="C62" s="77">
        <f>B32</f>
        <v>135</v>
      </c>
      <c r="D62" s="77">
        <f>B33</f>
        <v>135</v>
      </c>
      <c r="E62" s="77">
        <f>B34</f>
        <v>135</v>
      </c>
      <c r="F62" s="77">
        <f>B35</f>
        <v>135</v>
      </c>
      <c r="G62" s="77">
        <f>B36</f>
        <v>135</v>
      </c>
      <c r="H62" s="77">
        <f>B37</f>
        <v>135</v>
      </c>
      <c r="I62" s="77">
        <f>B38</f>
        <v>135</v>
      </c>
      <c r="J62" s="77">
        <f>B39</f>
        <v>135</v>
      </c>
      <c r="K62" s="77">
        <f>B40</f>
        <v>135</v>
      </c>
      <c r="L62" s="77">
        <f>B41</f>
        <v>135</v>
      </c>
      <c r="M62" s="77">
        <f>B42</f>
        <v>135</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-3.5999999999999979</v>
      </c>
      <c r="C64" s="77">
        <f t="shared" ref="C64:U64" si="17">(C59-C60)*C61</f>
        <v>4.2000000000000011</v>
      </c>
      <c r="D64" s="77">
        <f t="shared" si="17"/>
        <v>1.7999999999999989</v>
      </c>
      <c r="E64" s="77">
        <f t="shared" si="17"/>
        <v>1.7999999999999989</v>
      </c>
      <c r="F64" s="77">
        <f t="shared" si="17"/>
        <v>3</v>
      </c>
      <c r="G64" s="77">
        <f t="shared" si="17"/>
        <v>2.4000000000000021</v>
      </c>
      <c r="H64" s="77">
        <f t="shared" si="17"/>
        <v>2.4000000000000021</v>
      </c>
      <c r="I64" s="77">
        <f t="shared" si="17"/>
        <v>1.2000000000000011</v>
      </c>
      <c r="J64" s="77">
        <f t="shared" si="17"/>
        <v>0</v>
      </c>
      <c r="K64" s="77">
        <f t="shared" si="17"/>
        <v>0.6000000000000032</v>
      </c>
      <c r="L64" s="77">
        <f t="shared" si="17"/>
        <v>0</v>
      </c>
      <c r="M64" s="77">
        <f t="shared" si="17"/>
        <v>-1.7999999999999989</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3.5999999999999979</v>
      </c>
      <c r="C65" s="77">
        <f t="shared" ref="C65:U65" si="18">C63-C64</f>
        <v>-4.2000000000000011</v>
      </c>
      <c r="D65" s="77">
        <f t="shared" si="18"/>
        <v>-1.7999999999999989</v>
      </c>
      <c r="E65" s="77">
        <f t="shared" si="18"/>
        <v>-1.7999999999999989</v>
      </c>
      <c r="F65" s="77">
        <f t="shared" si="18"/>
        <v>-3</v>
      </c>
      <c r="G65" s="77">
        <f t="shared" si="18"/>
        <v>-2.4000000000000021</v>
      </c>
      <c r="H65" s="77">
        <f t="shared" si="18"/>
        <v>-2.4000000000000021</v>
      </c>
      <c r="I65" s="77">
        <f t="shared" si="18"/>
        <v>-1.2000000000000011</v>
      </c>
      <c r="J65" s="77">
        <f t="shared" si="18"/>
        <v>0</v>
      </c>
      <c r="K65" s="77">
        <f t="shared" si="18"/>
        <v>-0.6000000000000032</v>
      </c>
      <c r="L65" s="77">
        <f t="shared" si="18"/>
        <v>0</v>
      </c>
      <c r="M65" s="77">
        <f t="shared" si="18"/>
        <v>1.7999999999999989</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UNDER</v>
      </c>
      <c r="L66" s="78" t="str">
        <f t="shared" si="19"/>
        <v>OVER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S42" sqref="S4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PAN-021794</v>
      </c>
      <c r="D1" s="141"/>
      <c r="E1" s="93" t="s">
        <v>45</v>
      </c>
      <c r="F1" s="39">
        <f>'Field data and Waste 1'!F1</f>
        <v>24.34</v>
      </c>
      <c r="G1" s="123" t="s">
        <v>43</v>
      </c>
      <c r="H1" s="124"/>
      <c r="I1" s="118">
        <v>6.77</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EPR-GP3792SK</v>
      </c>
      <c r="D2" s="143"/>
      <c r="E2" s="93" t="s">
        <v>109</v>
      </c>
      <c r="F2" s="96" t="s">
        <v>165</v>
      </c>
      <c r="G2" s="125" t="s">
        <v>110</v>
      </c>
      <c r="H2" s="126"/>
      <c r="I2" s="118">
        <v>52.2</v>
      </c>
      <c r="J2" s="127" t="s">
        <v>158</v>
      </c>
      <c r="K2" s="127"/>
      <c r="L2" s="97">
        <v>0.02</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Limited</v>
      </c>
      <c r="D3" s="143"/>
      <c r="E3" s="93" t="s">
        <v>108</v>
      </c>
      <c r="F3" s="31" t="s">
        <v>78</v>
      </c>
      <c r="G3" s="127" t="s">
        <v>159</v>
      </c>
      <c r="H3" s="127"/>
      <c r="I3" s="118"/>
      <c r="J3" s="123" t="s">
        <v>154</v>
      </c>
      <c r="K3" s="124"/>
      <c r="L3" s="97">
        <f>(L1/(L2*10000))*100</f>
        <v>12.5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Crugmore, Penparc, Cardigan, Ceredigion, SA43 1QY</v>
      </c>
      <c r="D4" s="141"/>
      <c r="E4" s="94" t="s">
        <v>1</v>
      </c>
      <c r="F4" s="96" t="s">
        <v>172</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6.8</v>
      </c>
      <c r="D10" s="60">
        <f>'Field data and Waste 1'!D10</f>
        <v>5.5</v>
      </c>
      <c r="E10" s="60">
        <f>'Field data and Waste 1'!E10</f>
        <v>5.9</v>
      </c>
      <c r="F10" s="60">
        <f>'Field data and Waste 1'!F10</f>
        <v>5.9</v>
      </c>
      <c r="G10" s="60">
        <f>'Field data and Waste 1'!G10</f>
        <v>5.7</v>
      </c>
      <c r="H10" s="60">
        <f>'Field data and Waste 1'!H10</f>
        <v>5.8</v>
      </c>
      <c r="I10" s="60">
        <f>'Field data and Waste 1'!I10</f>
        <v>5.8</v>
      </c>
      <c r="J10" s="60">
        <f>'Field data and Waste 1'!J10</f>
        <v>6</v>
      </c>
      <c r="K10" s="60">
        <f>'Field data and Waste 1'!K10</f>
        <v>6.2</v>
      </c>
      <c r="L10" s="60">
        <f>'Field data and Waste 1'!L10</f>
        <v>6.1</v>
      </c>
      <c r="M10" s="60">
        <f>'Field data and Waste 1'!M10</f>
        <v>6.2</v>
      </c>
      <c r="N10" s="60">
        <f>'Field data and Waste 1'!N10</f>
        <v>6.5</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3</v>
      </c>
      <c r="E11" s="60">
        <f>'Field data and Waste 1'!E11</f>
        <v>0</v>
      </c>
      <c r="F11" s="60">
        <f>'Field data and Waste 1'!F11</f>
        <v>2</v>
      </c>
      <c r="G11" s="60">
        <f>'Field data and Waste 1'!G11</f>
        <v>3</v>
      </c>
      <c r="H11" s="60">
        <f>'Field data and Waste 1'!H11</f>
        <v>0</v>
      </c>
      <c r="I11" s="60">
        <f>'Field data and Waste 1'!I11</f>
        <v>1</v>
      </c>
      <c r="J11" s="60">
        <f>'Field data and Waste 1'!J11</f>
        <v>2</v>
      </c>
      <c r="K11" s="60">
        <f>'Field data and Waste 1'!K11</f>
        <v>0</v>
      </c>
      <c r="L11" s="60">
        <f>'Field data and Waste 1'!L11</f>
        <v>1</v>
      </c>
      <c r="M11" s="60">
        <f>'Field data and Waste 1'!M11</f>
        <v>3</v>
      </c>
      <c r="N11" s="60">
        <f>'Field data and Waste 1'!N11</f>
        <v>2</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0</v>
      </c>
      <c r="F12" s="60">
        <f>'Field data and Waste 1'!F12</f>
        <v>0</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1</v>
      </c>
      <c r="I13" s="60">
        <f>'Field data and Waste 1'!I13</f>
        <v>2</v>
      </c>
      <c r="J13" s="60">
        <f>'Field data and Waste 1'!J13</f>
        <v>2</v>
      </c>
      <c r="K13" s="60">
        <f>'Field data and Waste 1'!K13</f>
        <v>1</v>
      </c>
      <c r="L13" s="60">
        <f>'Field data and Waste 1'!L13</f>
        <v>2</v>
      </c>
      <c r="M13" s="60">
        <f>'Field data and Waste 1'!M13</f>
        <v>2</v>
      </c>
      <c r="N13" s="60">
        <f>'Field data and Waste 1'!N13</f>
        <v>3</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50.688375000000001</v>
      </c>
      <c r="D18" s="16">
        <f>$D32</f>
        <v>0</v>
      </c>
      <c r="E18" s="16">
        <f>$D33</f>
        <v>0</v>
      </c>
      <c r="F18" s="16">
        <f>$D34</f>
        <v>0</v>
      </c>
      <c r="G18" s="16">
        <f>$D35</f>
        <v>0</v>
      </c>
      <c r="H18" s="16">
        <f>$D36</f>
        <v>0</v>
      </c>
      <c r="I18" s="16">
        <f>$D37</f>
        <v>0</v>
      </c>
      <c r="J18" s="16">
        <f>$D38</f>
        <v>50.688375000000001</v>
      </c>
      <c r="K18" s="16">
        <f>$D39</f>
        <v>50.688375000000001</v>
      </c>
      <c r="L18" s="16">
        <f>$D40</f>
        <v>50.688375000000001</v>
      </c>
      <c r="M18" s="16">
        <f>$D41</f>
        <v>50.688375000000001</v>
      </c>
      <c r="N18" s="16">
        <f>$D42</f>
        <v>50.688375000000001</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-13.911624999999994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-13.911624999999994</v>
      </c>
      <c r="K19" s="16">
        <f t="shared" si="1"/>
        <v>-13.911624999999994</v>
      </c>
      <c r="L19" s="16">
        <f t="shared" si="1"/>
        <v>-13.911624999999994</v>
      </c>
      <c r="M19" s="16">
        <f t="shared" si="1"/>
        <v>-13.911624999999994</v>
      </c>
      <c r="N19" s="16">
        <f t="shared" si="1"/>
        <v>-13.911624999999994</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7.9530000000000003</v>
      </c>
      <c r="D22" s="16">
        <f>$E32</f>
        <v>0</v>
      </c>
      <c r="E22" s="16">
        <f>$E33</f>
        <v>0</v>
      </c>
      <c r="F22" s="16">
        <f>$E34</f>
        <v>0</v>
      </c>
      <c r="G22" s="16">
        <f>$E35</f>
        <v>0</v>
      </c>
      <c r="H22" s="16">
        <f>$E36</f>
        <v>0</v>
      </c>
      <c r="I22" s="16">
        <f>$E37</f>
        <v>0</v>
      </c>
      <c r="J22" s="16">
        <f>$E38</f>
        <v>7.9530000000000003</v>
      </c>
      <c r="K22" s="16">
        <f>$E39</f>
        <v>7.9530000000000003</v>
      </c>
      <c r="L22" s="16">
        <f>$E40</f>
        <v>7.9530000000000003</v>
      </c>
      <c r="M22" s="16">
        <f>$E41</f>
        <v>7.9530000000000003</v>
      </c>
      <c r="N22" s="16">
        <f>$E42</f>
        <v>7.9530000000000003</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-220.047</v>
      </c>
      <c r="D23" s="16">
        <f t="shared" ref="D23:V23" si="3">D22-D21</f>
        <v>-228</v>
      </c>
      <c r="E23" s="16">
        <f t="shared" si="3"/>
        <v>-228</v>
      </c>
      <c r="F23" s="16">
        <f t="shared" si="3"/>
        <v>-228</v>
      </c>
      <c r="G23" s="16">
        <f t="shared" si="3"/>
        <v>-228</v>
      </c>
      <c r="H23" s="16">
        <f t="shared" si="3"/>
        <v>-228</v>
      </c>
      <c r="I23" s="16">
        <f t="shared" si="3"/>
        <v>-228</v>
      </c>
      <c r="J23" s="16">
        <f t="shared" si="3"/>
        <v>-220.047</v>
      </c>
      <c r="K23" s="16">
        <f t="shared" si="3"/>
        <v>-220.047</v>
      </c>
      <c r="L23" s="16">
        <f t="shared" si="3"/>
        <v>-220.047</v>
      </c>
      <c r="M23" s="16">
        <f t="shared" si="3"/>
        <v>-220.047</v>
      </c>
      <c r="N23" s="16">
        <f t="shared" si="3"/>
        <v>-220.047</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1.83</v>
      </c>
      <c r="C28" s="15">
        <v>0.02</v>
      </c>
      <c r="D28" s="15">
        <v>88.5</v>
      </c>
      <c r="E28" s="15">
        <v>26.4</v>
      </c>
      <c r="F28" s="15">
        <v>14.4</v>
      </c>
      <c r="G28" s="15">
        <v>0.52</v>
      </c>
      <c r="H28" s="15">
        <v>3.41</v>
      </c>
      <c r="I28" s="15">
        <v>0.5</v>
      </c>
      <c r="J28" s="15">
        <v>0.02</v>
      </c>
      <c r="K28" s="23">
        <v>0.05</v>
      </c>
      <c r="L28" s="15">
        <v>0.56999999999999995</v>
      </c>
      <c r="M28" s="15">
        <v>0.4</v>
      </c>
      <c r="N28" s="15">
        <v>2642</v>
      </c>
      <c r="O28" s="15">
        <v>324</v>
      </c>
      <c r="P28" s="15">
        <v>15</v>
      </c>
      <c r="Q28" s="15">
        <v>191</v>
      </c>
      <c r="R28" s="15">
        <v>0.06</v>
      </c>
      <c r="S28" s="15">
        <v>0.5</v>
      </c>
      <c r="T28" s="15">
        <v>0.05</v>
      </c>
      <c r="U28" s="15">
        <v>10.8</v>
      </c>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50</v>
      </c>
      <c r="D31" s="77">
        <f>(IF(D$27="%w/w SAR",((D$28*10)*$B31),IF(D$27="%w/w DM",(((D$28*10)*($B$28/100))*$B31),IF(D$27="kg/t SAR",(D$28*$B31),IF(D$27="kg/t DM",((D$28*($B$28/100))*$B31),IF(D$27="mg/kg SAR",((D$28*0.001)*$B31),IF(D$27="mg/kg DM",(((D$28*0.001)*($B$28/100))*$B31),"0")))))))*2.291</f>
        <v>50.688375000000001</v>
      </c>
      <c r="E31" s="77">
        <f>(IF(E$27="%w/w SAR",((E$28*10)*$B31),IF(E$27="%w/w DM",(((E$28*10)*($B$28/100))*$B31),IF(E$27="kg/t SAR",(E$28*$B31),IF(E$27="kg/t DM",((E$28*($B$28/100))*$B31),IF(E$27="mg/kg SAR",((E$28*0.001)*$B31),IF(E$27="mg/kg DM",(((E$28*0.001)*($B$28/100))*$B31),"0")))))))*1.205</f>
        <v>7.9530000000000003</v>
      </c>
      <c r="F31" s="77">
        <f>(IF(F$27="%w/w SAR",((F$28*10)*$B31),IF(F$27="%w/w DM",(((F$28*10)*($B$28/100))*$B31),IF(F$27="kg/t SAR",(F$28*$B31),IF(F$27="kg/t DM",((F$28*($B$28/100))*$B31),IF(F$27="mg/kg SAR",((F$28*0.001)*$B31),IF(F$27="mg/kg DM",(((F$28*0.001)*($B$28/100))*$B31),"0")))))))*1.658</f>
        <v>5.9688000000000008</v>
      </c>
      <c r="G31" s="77">
        <f t="shared" ref="G31:P46" si="5">IF(G$27="%w/w SAR",((G$28*10)*$B31),IF(G$27="%w/w DM",(((G$28*10)*($B$28/100))*$B31),IF(G$27="kg/t SAR",(G$28*$B31),IF(G$27="kg/t DM",((G$28*($B$28/100))*$B31),IF(G$27="mg/kg SAR",((G$28*0.001)*$B31),IF(G$27="mg/kg DM",(((G$28*0.001)*($B$28/100))*$B31),0))))))</f>
        <v>0.13</v>
      </c>
      <c r="H31" s="77">
        <f t="shared" si="5"/>
        <v>0.85250000000000004</v>
      </c>
      <c r="I31" s="77">
        <f t="shared" si="5"/>
        <v>0.125</v>
      </c>
      <c r="J31" s="77">
        <f t="shared" si="5"/>
        <v>5.0000000000000001E-3</v>
      </c>
      <c r="K31" s="77">
        <f t="shared" si="5"/>
        <v>1.2500000000000001E-2</v>
      </c>
      <c r="L31" s="77">
        <f t="shared" si="5"/>
        <v>0.14249999999999999</v>
      </c>
      <c r="M31" s="77">
        <f t="shared" si="5"/>
        <v>0.1</v>
      </c>
      <c r="N31" s="77">
        <f t="shared" si="5"/>
        <v>660.5</v>
      </c>
      <c r="O31" s="77">
        <f t="shared" si="5"/>
        <v>81</v>
      </c>
      <c r="P31" s="77">
        <f t="shared" si="5"/>
        <v>3.75</v>
      </c>
      <c r="Q31" s="77">
        <f>(IF(Q$27="%w/w SAR",((Q$28*10)*$B31),IF(Q$27="%w/w DM",(((Q$28*10)*($B$28/100))*$B31),IF(Q$27="kg/t SAR",(Q$28*$B31),IF(Q$27="kg/t DM",((Q$28*($B$28/100))*$B31),IF(Q$27="mg/kg SAR",((Q$28*0.001)*$B31),IF(Q$27="mg/kg DM",(((Q$28*0.001)*($B$28/100))*$B31),0)))))))*2.5</f>
        <v>119.375</v>
      </c>
      <c r="R31" s="77">
        <f>IF(R$27="%w/w SAR",((R$28*10)*$B31),IF(R$27="%w/w DM",(((R$28*10)*($B$28/100))*$B31),IF(R$27="kg/t SAR",(R$28*$B31),IF(R$27="kg/t DM",((R$28*($B$28/100))*$B31),IF(R$27="mg/kg SAR",((R$28*0.001)*$B31),IF(R$27="mg/kg DM",(((R$28*0.001)*($B$28/100))*$B31),0))))))</f>
        <v>1.5000000000000001E-2</v>
      </c>
      <c r="S31" s="77">
        <f>IF(S$27="%w/w SAR",((S$28*10)*$B31),IF(S$27="%w/w DM",(((S$28*10)*($B$28/100))*$B31),IF(S$27="kg/t SAR",(S$28*$B31),IF(S$27="kg/t DM",((S$28*($B$28/100))*$B31),IF(S$27="mg/kg SAR",((S$28*0.001)*$B31),IF(S$27="mg/kg DM",(((S$28*0.001)*($B$28/100))*$B31),0))))))</f>
        <v>0.125</v>
      </c>
      <c r="T31" s="77">
        <f>IF(T$27="%w/w SAR",((T$28*10)*$B31),IF(T$27="%w/w DM",(((T$28*10)*($B$28/100))*$B31),IF(T$27="kg/t SAR",(T$28*$B31),IF(T$27="kg/t DM",((T$28*($B$28/100))*$B31),IF(T$27="mg/kg SAR",((T$28*0.001)*$B31),IF(T$27="mg/kg DM",(((T$28*0.001)*($B$28/100))*$B31),0))))))</f>
        <v>1.2500000000000001E-2</v>
      </c>
      <c r="U31" s="77">
        <f>IF(U$27="%w/w SAR",((U$28*10)*$B31),IF(U$27="%w/w DM",(((U$28*10)*($B$28/100))*$B31),IF(U$27="kg/t SAR",(U$28*$B31),IF(U$27="kg/t DM",((U$28*($B$28/100))*$B31),IF(U$27="mg/kg SAR",((U$28*0.001)*$B31),IF(U$27="mg/kg DM",(((U$28*0.001)*($B$28/100))*$B31),0))))))</f>
        <v>2.7</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250</v>
      </c>
      <c r="C38" s="77">
        <f t="shared" si="6"/>
        <v>50</v>
      </c>
      <c r="D38" s="77">
        <f t="shared" si="7"/>
        <v>50.688375000000001</v>
      </c>
      <c r="E38" s="77">
        <f t="shared" si="8"/>
        <v>7.9530000000000003</v>
      </c>
      <c r="F38" s="77">
        <f t="shared" si="9"/>
        <v>5.9688000000000008</v>
      </c>
      <c r="G38" s="77">
        <f t="shared" si="5"/>
        <v>0.13</v>
      </c>
      <c r="H38" s="77">
        <f t="shared" si="5"/>
        <v>0.85250000000000004</v>
      </c>
      <c r="I38" s="77">
        <f t="shared" si="5"/>
        <v>0.125</v>
      </c>
      <c r="J38" s="77">
        <f t="shared" si="5"/>
        <v>5.0000000000000001E-3</v>
      </c>
      <c r="K38" s="77">
        <f t="shared" si="5"/>
        <v>1.2500000000000001E-2</v>
      </c>
      <c r="L38" s="77">
        <f t="shared" si="5"/>
        <v>0.14249999999999999</v>
      </c>
      <c r="M38" s="77">
        <f t="shared" si="5"/>
        <v>0.1</v>
      </c>
      <c r="N38" s="77">
        <f t="shared" si="5"/>
        <v>660.5</v>
      </c>
      <c r="O38" s="77">
        <f t="shared" si="5"/>
        <v>81</v>
      </c>
      <c r="P38" s="77">
        <f t="shared" si="5"/>
        <v>3.75</v>
      </c>
      <c r="Q38" s="77">
        <f t="shared" si="10"/>
        <v>119.375</v>
      </c>
      <c r="R38" s="77">
        <f t="shared" si="11"/>
        <v>1.5000000000000001E-2</v>
      </c>
      <c r="S38" s="77">
        <f t="shared" si="11"/>
        <v>0.125</v>
      </c>
      <c r="T38" s="77">
        <f t="shared" si="11"/>
        <v>1.2500000000000001E-2</v>
      </c>
      <c r="U38" s="77">
        <f t="shared" si="11"/>
        <v>2.7</v>
      </c>
      <c r="AB38" s="59"/>
      <c r="AC38" s="59"/>
      <c r="AD38" s="59"/>
      <c r="AE38" s="59"/>
      <c r="AF38" s="59"/>
      <c r="AG38" s="59"/>
      <c r="AH38" s="59"/>
      <c r="AI38" s="59"/>
    </row>
    <row r="39" spans="1:35" s="72" customFormat="1" ht="13" x14ac:dyDescent="0.35">
      <c r="A39" s="13">
        <f>K8</f>
        <v>9</v>
      </c>
      <c r="B39" s="15">
        <v>250</v>
      </c>
      <c r="C39" s="77">
        <f t="shared" si="6"/>
        <v>50</v>
      </c>
      <c r="D39" s="77">
        <f t="shared" si="7"/>
        <v>50.688375000000001</v>
      </c>
      <c r="E39" s="77">
        <f t="shared" si="8"/>
        <v>7.9530000000000003</v>
      </c>
      <c r="F39" s="77">
        <f t="shared" si="9"/>
        <v>5.9688000000000008</v>
      </c>
      <c r="G39" s="77">
        <f t="shared" si="5"/>
        <v>0.13</v>
      </c>
      <c r="H39" s="77">
        <f t="shared" si="5"/>
        <v>0.85250000000000004</v>
      </c>
      <c r="I39" s="77">
        <f t="shared" si="5"/>
        <v>0.125</v>
      </c>
      <c r="J39" s="77">
        <f t="shared" si="5"/>
        <v>5.0000000000000001E-3</v>
      </c>
      <c r="K39" s="77">
        <f t="shared" si="5"/>
        <v>1.2500000000000001E-2</v>
      </c>
      <c r="L39" s="77">
        <f t="shared" si="5"/>
        <v>0.14249999999999999</v>
      </c>
      <c r="M39" s="77">
        <f t="shared" si="5"/>
        <v>0.1</v>
      </c>
      <c r="N39" s="77">
        <f t="shared" si="5"/>
        <v>660.5</v>
      </c>
      <c r="O39" s="77">
        <f t="shared" si="5"/>
        <v>81</v>
      </c>
      <c r="P39" s="77">
        <f t="shared" si="5"/>
        <v>3.75</v>
      </c>
      <c r="Q39" s="77">
        <f t="shared" si="10"/>
        <v>119.375</v>
      </c>
      <c r="R39" s="77">
        <f t="shared" si="11"/>
        <v>1.5000000000000001E-2</v>
      </c>
      <c r="S39" s="77">
        <f t="shared" si="11"/>
        <v>0.125</v>
      </c>
      <c r="T39" s="77">
        <f t="shared" si="11"/>
        <v>1.2500000000000001E-2</v>
      </c>
      <c r="U39" s="77">
        <f t="shared" si="11"/>
        <v>2.7</v>
      </c>
      <c r="AB39" s="59"/>
      <c r="AC39" s="59"/>
      <c r="AD39" s="59"/>
      <c r="AE39" s="59"/>
      <c r="AF39" s="59"/>
      <c r="AG39" s="59"/>
      <c r="AH39" s="59"/>
      <c r="AI39" s="59"/>
    </row>
    <row r="40" spans="1:35" s="72" customFormat="1" ht="13" x14ac:dyDescent="0.35">
      <c r="A40" s="13">
        <f>L8</f>
        <v>10</v>
      </c>
      <c r="B40" s="15">
        <v>250</v>
      </c>
      <c r="C40" s="77">
        <f t="shared" si="6"/>
        <v>50</v>
      </c>
      <c r="D40" s="77">
        <f t="shared" si="7"/>
        <v>50.688375000000001</v>
      </c>
      <c r="E40" s="77">
        <f t="shared" si="8"/>
        <v>7.9530000000000003</v>
      </c>
      <c r="F40" s="77">
        <f t="shared" si="9"/>
        <v>5.9688000000000008</v>
      </c>
      <c r="G40" s="77">
        <f t="shared" si="5"/>
        <v>0.13</v>
      </c>
      <c r="H40" s="77">
        <f t="shared" si="5"/>
        <v>0.85250000000000004</v>
      </c>
      <c r="I40" s="77">
        <f t="shared" si="5"/>
        <v>0.125</v>
      </c>
      <c r="J40" s="77">
        <f t="shared" si="5"/>
        <v>5.0000000000000001E-3</v>
      </c>
      <c r="K40" s="77">
        <f t="shared" si="5"/>
        <v>1.2500000000000001E-2</v>
      </c>
      <c r="L40" s="77">
        <f t="shared" si="5"/>
        <v>0.14249999999999999</v>
      </c>
      <c r="M40" s="77">
        <f t="shared" si="5"/>
        <v>0.1</v>
      </c>
      <c r="N40" s="77">
        <f t="shared" si="5"/>
        <v>660.5</v>
      </c>
      <c r="O40" s="77">
        <f t="shared" si="5"/>
        <v>81</v>
      </c>
      <c r="P40" s="77">
        <f t="shared" si="5"/>
        <v>3.75</v>
      </c>
      <c r="Q40" s="77">
        <f t="shared" si="10"/>
        <v>119.375</v>
      </c>
      <c r="R40" s="77">
        <f t="shared" si="11"/>
        <v>1.5000000000000001E-2</v>
      </c>
      <c r="S40" s="77">
        <f t="shared" si="11"/>
        <v>0.125</v>
      </c>
      <c r="T40" s="77">
        <f t="shared" si="11"/>
        <v>1.2500000000000001E-2</v>
      </c>
      <c r="U40" s="77">
        <f t="shared" si="11"/>
        <v>2.7</v>
      </c>
      <c r="AB40" s="59"/>
      <c r="AC40" s="59"/>
      <c r="AD40" s="59"/>
      <c r="AE40" s="59"/>
      <c r="AF40" s="59"/>
      <c r="AG40" s="59"/>
      <c r="AH40" s="59"/>
      <c r="AI40" s="59"/>
    </row>
    <row r="41" spans="1:35" s="72" customFormat="1" ht="13" x14ac:dyDescent="0.35">
      <c r="A41" s="13">
        <f>M8</f>
        <v>11</v>
      </c>
      <c r="B41" s="15">
        <v>250</v>
      </c>
      <c r="C41" s="77">
        <f t="shared" si="6"/>
        <v>50</v>
      </c>
      <c r="D41" s="77">
        <f t="shared" si="7"/>
        <v>50.688375000000001</v>
      </c>
      <c r="E41" s="77">
        <f t="shared" si="8"/>
        <v>7.9530000000000003</v>
      </c>
      <c r="F41" s="77">
        <f t="shared" si="9"/>
        <v>5.9688000000000008</v>
      </c>
      <c r="G41" s="77">
        <f t="shared" si="5"/>
        <v>0.13</v>
      </c>
      <c r="H41" s="77">
        <f t="shared" si="5"/>
        <v>0.85250000000000004</v>
      </c>
      <c r="I41" s="77">
        <f t="shared" si="5"/>
        <v>0.125</v>
      </c>
      <c r="J41" s="77">
        <f t="shared" si="5"/>
        <v>5.0000000000000001E-3</v>
      </c>
      <c r="K41" s="77">
        <f t="shared" si="5"/>
        <v>1.2500000000000001E-2</v>
      </c>
      <c r="L41" s="77">
        <f t="shared" si="5"/>
        <v>0.14249999999999999</v>
      </c>
      <c r="M41" s="77">
        <f t="shared" si="5"/>
        <v>0.1</v>
      </c>
      <c r="N41" s="77">
        <f t="shared" si="5"/>
        <v>660.5</v>
      </c>
      <c r="O41" s="77">
        <f t="shared" si="5"/>
        <v>81</v>
      </c>
      <c r="P41" s="77">
        <f t="shared" si="5"/>
        <v>3.75</v>
      </c>
      <c r="Q41" s="77">
        <f t="shared" si="10"/>
        <v>119.375</v>
      </c>
      <c r="R41" s="77">
        <f t="shared" si="11"/>
        <v>1.5000000000000001E-2</v>
      </c>
      <c r="S41" s="77">
        <f t="shared" si="11"/>
        <v>0.125</v>
      </c>
      <c r="T41" s="77">
        <f t="shared" si="11"/>
        <v>1.2500000000000001E-2</v>
      </c>
      <c r="U41" s="77">
        <f t="shared" si="11"/>
        <v>2.7</v>
      </c>
      <c r="AB41" s="59"/>
      <c r="AC41" s="59"/>
      <c r="AD41" s="59"/>
      <c r="AE41" s="59"/>
      <c r="AF41" s="59"/>
      <c r="AG41" s="59"/>
      <c r="AH41" s="59"/>
      <c r="AI41" s="59"/>
    </row>
    <row r="42" spans="1:35" s="72" customFormat="1" ht="13" x14ac:dyDescent="0.35">
      <c r="A42" s="13">
        <f>N8</f>
        <v>12</v>
      </c>
      <c r="B42" s="15">
        <v>250</v>
      </c>
      <c r="C42" s="77">
        <f t="shared" si="6"/>
        <v>50</v>
      </c>
      <c r="D42" s="77">
        <f t="shared" si="7"/>
        <v>50.688375000000001</v>
      </c>
      <c r="E42" s="77">
        <f t="shared" si="8"/>
        <v>7.9530000000000003</v>
      </c>
      <c r="F42" s="77">
        <f t="shared" si="9"/>
        <v>5.9688000000000008</v>
      </c>
      <c r="G42" s="77">
        <f t="shared" si="5"/>
        <v>0.13</v>
      </c>
      <c r="H42" s="77">
        <f t="shared" si="5"/>
        <v>0.85250000000000004</v>
      </c>
      <c r="I42" s="77">
        <f t="shared" si="5"/>
        <v>0.125</v>
      </c>
      <c r="J42" s="77">
        <f t="shared" si="5"/>
        <v>5.0000000000000001E-3</v>
      </c>
      <c r="K42" s="77">
        <f t="shared" si="5"/>
        <v>1.2500000000000001E-2</v>
      </c>
      <c r="L42" s="77">
        <f t="shared" si="5"/>
        <v>0.14249999999999999</v>
      </c>
      <c r="M42" s="77">
        <f t="shared" si="5"/>
        <v>0.1</v>
      </c>
      <c r="N42" s="77">
        <f t="shared" si="5"/>
        <v>660.5</v>
      </c>
      <c r="O42" s="77">
        <f t="shared" si="5"/>
        <v>81</v>
      </c>
      <c r="P42" s="77">
        <f t="shared" si="5"/>
        <v>3.75</v>
      </c>
      <c r="Q42" s="77">
        <f t="shared" si="10"/>
        <v>119.375</v>
      </c>
      <c r="R42" s="77">
        <f t="shared" si="11"/>
        <v>1.5000000000000001E-2</v>
      </c>
      <c r="S42" s="77">
        <f t="shared" si="11"/>
        <v>0.125</v>
      </c>
      <c r="T42" s="77">
        <f t="shared" si="11"/>
        <v>1.2500000000000001E-2</v>
      </c>
      <c r="U42" s="77">
        <f t="shared" si="11"/>
        <v>2.7</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f>VLOOKUP(N$14,Table245810[],5,FALSE)</f>
        <v>6.2</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6.8</v>
      </c>
      <c r="C60" s="76">
        <f t="shared" ref="C60:U60" si="14">D10</f>
        <v>5.5</v>
      </c>
      <c r="D60" s="76">
        <f t="shared" si="14"/>
        <v>5.9</v>
      </c>
      <c r="E60" s="76">
        <f t="shared" si="14"/>
        <v>5.9</v>
      </c>
      <c r="F60" s="76">
        <f t="shared" si="14"/>
        <v>5.7</v>
      </c>
      <c r="G60" s="76">
        <f t="shared" si="14"/>
        <v>5.8</v>
      </c>
      <c r="H60" s="76">
        <f t="shared" si="14"/>
        <v>5.8</v>
      </c>
      <c r="I60" s="76">
        <f t="shared" si="14"/>
        <v>6</v>
      </c>
      <c r="J60" s="76">
        <f t="shared" si="14"/>
        <v>6.2</v>
      </c>
      <c r="K60" s="76">
        <f t="shared" si="14"/>
        <v>6.1</v>
      </c>
      <c r="L60" s="76">
        <f t="shared" si="14"/>
        <v>6.2</v>
      </c>
      <c r="M60" s="76">
        <f t="shared" si="14"/>
        <v>6.5</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0</v>
      </c>
      <c r="D62" s="77">
        <f>B33</f>
        <v>0</v>
      </c>
      <c r="E62" s="77">
        <f>B34</f>
        <v>0</v>
      </c>
      <c r="F62" s="77">
        <f>B35</f>
        <v>0</v>
      </c>
      <c r="G62" s="77">
        <f>B36</f>
        <v>0</v>
      </c>
      <c r="H62" s="77">
        <f>B37</f>
        <v>0</v>
      </c>
      <c r="I62" s="77">
        <f>B38</f>
        <v>250</v>
      </c>
      <c r="J62" s="77">
        <f>B39</f>
        <v>250</v>
      </c>
      <c r="K62" s="77">
        <f>B40</f>
        <v>250</v>
      </c>
      <c r="L62" s="77">
        <f>B41</f>
        <v>250</v>
      </c>
      <c r="M62" s="77">
        <f>B42</f>
        <v>250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-3.5999999999999979</v>
      </c>
      <c r="C64" s="77">
        <f t="shared" ref="C64:U64" si="17">(C59-C60)*C61</f>
        <v>4.2000000000000011</v>
      </c>
      <c r="D64" s="77">
        <f t="shared" si="17"/>
        <v>1.7999999999999989</v>
      </c>
      <c r="E64" s="77">
        <f t="shared" si="17"/>
        <v>1.7999999999999989</v>
      </c>
      <c r="F64" s="77">
        <f t="shared" si="17"/>
        <v>3</v>
      </c>
      <c r="G64" s="77">
        <f t="shared" si="17"/>
        <v>2.4000000000000021</v>
      </c>
      <c r="H64" s="77">
        <f t="shared" si="17"/>
        <v>2.4000000000000021</v>
      </c>
      <c r="I64" s="77">
        <f t="shared" si="17"/>
        <v>1.2000000000000011</v>
      </c>
      <c r="J64" s="77">
        <f t="shared" si="17"/>
        <v>0</v>
      </c>
      <c r="K64" s="77">
        <f t="shared" si="17"/>
        <v>0.6000000000000032</v>
      </c>
      <c r="L64" s="77">
        <f t="shared" si="17"/>
        <v>0</v>
      </c>
      <c r="M64" s="77">
        <f t="shared" si="17"/>
        <v>-1.7999999999999989</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3.5999999999999979</v>
      </c>
      <c r="C65" s="77">
        <f t="shared" ref="C65:U65" si="18">C63-C64</f>
        <v>-4.2000000000000011</v>
      </c>
      <c r="D65" s="77">
        <f t="shared" si="18"/>
        <v>-1.7999999999999989</v>
      </c>
      <c r="E65" s="77">
        <f t="shared" si="18"/>
        <v>-1.7999999999999989</v>
      </c>
      <c r="F65" s="77">
        <f t="shared" si="18"/>
        <v>-3</v>
      </c>
      <c r="G65" s="77">
        <f t="shared" si="18"/>
        <v>-2.4000000000000021</v>
      </c>
      <c r="H65" s="77">
        <f t="shared" si="18"/>
        <v>-2.4000000000000021</v>
      </c>
      <c r="I65" s="77">
        <f t="shared" si="18"/>
        <v>-1.2000000000000011</v>
      </c>
      <c r="J65" s="77">
        <f t="shared" si="18"/>
        <v>0</v>
      </c>
      <c r="K65" s="77">
        <f t="shared" si="18"/>
        <v>-0.6000000000000032</v>
      </c>
      <c r="L65" s="77">
        <f t="shared" si="18"/>
        <v>0</v>
      </c>
      <c r="M65" s="77">
        <f t="shared" si="18"/>
        <v>1.7999999999999989</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UNDER</v>
      </c>
      <c r="L66" s="78" t="str">
        <f t="shared" si="19"/>
        <v>OVER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A7" zoomScale="90" zoomScaleNormal="90" workbookViewId="0">
      <selection activeCell="R43" sqref="R4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PAN-021794</v>
      </c>
      <c r="D1" s="141"/>
      <c r="E1" s="93" t="s">
        <v>45</v>
      </c>
      <c r="F1" s="39">
        <f>'Field data and Waste 1'!F1</f>
        <v>24.34</v>
      </c>
      <c r="G1" s="123" t="s">
        <v>43</v>
      </c>
      <c r="H1" s="124"/>
      <c r="I1" s="118">
        <v>6.47</v>
      </c>
      <c r="J1" s="127" t="s">
        <v>153</v>
      </c>
      <c r="K1" s="127"/>
      <c r="L1" s="97">
        <v>78.099999999999994</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EPR-GP3792SK</v>
      </c>
      <c r="D2" s="143"/>
      <c r="E2" s="93" t="s">
        <v>109</v>
      </c>
      <c r="F2" s="96" t="s">
        <v>165</v>
      </c>
      <c r="G2" s="125" t="s">
        <v>110</v>
      </c>
      <c r="H2" s="126"/>
      <c r="I2" s="118">
        <v>62.6</v>
      </c>
      <c r="J2" s="127" t="s">
        <v>158</v>
      </c>
      <c r="K2" s="127"/>
      <c r="L2" s="97">
        <v>1.43</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Limited</v>
      </c>
      <c r="D3" s="143"/>
      <c r="E3" s="93" t="s">
        <v>108</v>
      </c>
      <c r="F3" s="31" t="s">
        <v>104</v>
      </c>
      <c r="G3" s="127" t="s">
        <v>159</v>
      </c>
      <c r="H3" s="127"/>
      <c r="I3" s="118"/>
      <c r="J3" s="123" t="s">
        <v>154</v>
      </c>
      <c r="K3" s="124"/>
      <c r="L3" s="97">
        <f>(L1/(L2*10000))*100</f>
        <v>0.5461538461538461</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Crugmore, Penparc, Cardigan, Ceredigion, SA43 1QY</v>
      </c>
      <c r="D4" s="141"/>
      <c r="E4" s="94" t="s">
        <v>1</v>
      </c>
      <c r="F4" s="96" t="s">
        <v>173</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6.8</v>
      </c>
      <c r="D10" s="60">
        <f>'Field data and Waste 1'!D10</f>
        <v>5.5</v>
      </c>
      <c r="E10" s="60">
        <f>'Field data and Waste 1'!E10</f>
        <v>5.9</v>
      </c>
      <c r="F10" s="60">
        <f>'Field data and Waste 1'!F10</f>
        <v>5.9</v>
      </c>
      <c r="G10" s="60">
        <f>'Field data and Waste 1'!G10</f>
        <v>5.7</v>
      </c>
      <c r="H10" s="60">
        <f>'Field data and Waste 1'!H10</f>
        <v>5.8</v>
      </c>
      <c r="I10" s="60">
        <f>'Field data and Waste 1'!I10</f>
        <v>5.8</v>
      </c>
      <c r="J10" s="60">
        <f>'Field data and Waste 1'!J10</f>
        <v>6</v>
      </c>
      <c r="K10" s="60">
        <f>'Field data and Waste 1'!K10</f>
        <v>6.2</v>
      </c>
      <c r="L10" s="60">
        <f>'Field data and Waste 1'!L10</f>
        <v>6.1</v>
      </c>
      <c r="M10" s="60">
        <f>'Field data and Waste 1'!M10</f>
        <v>6.2</v>
      </c>
      <c r="N10" s="60">
        <f>'Field data and Waste 1'!N10</f>
        <v>6.5</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3</v>
      </c>
      <c r="E11" s="60">
        <f>'Field data and Waste 1'!E11</f>
        <v>0</v>
      </c>
      <c r="F11" s="60">
        <f>'Field data and Waste 1'!F11</f>
        <v>2</v>
      </c>
      <c r="G11" s="60">
        <f>'Field data and Waste 1'!G11</f>
        <v>3</v>
      </c>
      <c r="H11" s="60">
        <f>'Field data and Waste 1'!H11</f>
        <v>0</v>
      </c>
      <c r="I11" s="60">
        <f>'Field data and Waste 1'!I11</f>
        <v>1</v>
      </c>
      <c r="J11" s="60">
        <f>'Field data and Waste 1'!J11</f>
        <v>2</v>
      </c>
      <c r="K11" s="60">
        <f>'Field data and Waste 1'!K11</f>
        <v>0</v>
      </c>
      <c r="L11" s="60">
        <f>'Field data and Waste 1'!L11</f>
        <v>1</v>
      </c>
      <c r="M11" s="60">
        <f>'Field data and Waste 1'!M11</f>
        <v>3</v>
      </c>
      <c r="N11" s="60">
        <f>'Field data and Waste 1'!N11</f>
        <v>2</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0</v>
      </c>
      <c r="F12" s="60">
        <f>'Field data and Waste 1'!F12</f>
        <v>0</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1</v>
      </c>
      <c r="I13" s="60">
        <f>'Field data and Waste 1'!I13</f>
        <v>2</v>
      </c>
      <c r="J13" s="60">
        <f>'Field data and Waste 1'!J13</f>
        <v>2</v>
      </c>
      <c r="K13" s="60">
        <f>'Field data and Waste 1'!K13</f>
        <v>1</v>
      </c>
      <c r="L13" s="60">
        <f>'Field data and Waste 1'!L13</f>
        <v>2</v>
      </c>
      <c r="M13" s="60">
        <f>'Field data and Waste 1'!M13</f>
        <v>2</v>
      </c>
      <c r="N13" s="60">
        <f>'Field data and Waste 1'!N13</f>
        <v>3</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69.238601999999986</v>
      </c>
      <c r="D18" s="16">
        <f>$D32</f>
        <v>0</v>
      </c>
      <c r="E18" s="16">
        <f>$D33</f>
        <v>0</v>
      </c>
      <c r="F18" s="16">
        <f>$D34</f>
        <v>0</v>
      </c>
      <c r="G18" s="16">
        <f>$D35</f>
        <v>0</v>
      </c>
      <c r="H18" s="16">
        <f>$D36</f>
        <v>0</v>
      </c>
      <c r="I18" s="16">
        <f>$D37</f>
        <v>0</v>
      </c>
      <c r="J18" s="16">
        <f>$D38</f>
        <v>69.238601999999986</v>
      </c>
      <c r="K18" s="16">
        <f>$D39</f>
        <v>69.238601999999986</v>
      </c>
      <c r="L18" s="16">
        <f>$D40</f>
        <v>69.238601999999986</v>
      </c>
      <c r="M18" s="16">
        <f>$D41</f>
        <v>69.238601999999986</v>
      </c>
      <c r="N18" s="16">
        <f>$D42</f>
        <v>69.238601999999986</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4.6386019999999917</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4.6386019999999917</v>
      </c>
      <c r="K19" s="16">
        <f t="shared" si="1"/>
        <v>4.6386019999999917</v>
      </c>
      <c r="L19" s="16">
        <f t="shared" si="1"/>
        <v>4.6386019999999917</v>
      </c>
      <c r="M19" s="16">
        <f t="shared" si="1"/>
        <v>4.6386019999999917</v>
      </c>
      <c r="N19" s="16">
        <f t="shared" si="1"/>
        <v>4.6386019999999917</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10.02801</v>
      </c>
      <c r="D22" s="16">
        <f>$E32</f>
        <v>0</v>
      </c>
      <c r="E22" s="16">
        <f>$E33</f>
        <v>0</v>
      </c>
      <c r="F22" s="16">
        <f>$E34</f>
        <v>0</v>
      </c>
      <c r="G22" s="16">
        <f>$E35</f>
        <v>0</v>
      </c>
      <c r="H22" s="16">
        <f>$E36</f>
        <v>0</v>
      </c>
      <c r="I22" s="16">
        <f>$E37</f>
        <v>0</v>
      </c>
      <c r="J22" s="16">
        <f>$E38</f>
        <v>10.02801</v>
      </c>
      <c r="K22" s="16">
        <f>$E39</f>
        <v>10.02801</v>
      </c>
      <c r="L22" s="16">
        <f>$E40</f>
        <v>10.02801</v>
      </c>
      <c r="M22" s="16">
        <f>$E41</f>
        <v>10.02801</v>
      </c>
      <c r="N22" s="16">
        <f>$E42</f>
        <v>10.02801</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-217.97199000000001</v>
      </c>
      <c r="D23" s="16">
        <f t="shared" ref="D23:V23" si="3">D22-D21</f>
        <v>-228</v>
      </c>
      <c r="E23" s="16">
        <f t="shared" si="3"/>
        <v>-228</v>
      </c>
      <c r="F23" s="16">
        <f t="shared" si="3"/>
        <v>-228</v>
      </c>
      <c r="G23" s="16">
        <f t="shared" si="3"/>
        <v>-228</v>
      </c>
      <c r="H23" s="16">
        <f t="shared" si="3"/>
        <v>-228</v>
      </c>
      <c r="I23" s="16">
        <f t="shared" si="3"/>
        <v>-228</v>
      </c>
      <c r="J23" s="16">
        <f t="shared" si="3"/>
        <v>-217.97199000000001</v>
      </c>
      <c r="K23" s="16">
        <f t="shared" si="3"/>
        <v>-217.97199000000001</v>
      </c>
      <c r="L23" s="16">
        <f t="shared" si="3"/>
        <v>-217.97199000000001</v>
      </c>
      <c r="M23" s="16">
        <f t="shared" si="3"/>
        <v>-217.97199000000001</v>
      </c>
      <c r="N23" s="16">
        <f t="shared" si="3"/>
        <v>-217.97199000000001</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57</v>
      </c>
      <c r="G27" s="107" t="s">
        <v>55</v>
      </c>
      <c r="H27" s="107" t="s">
        <v>55</v>
      </c>
      <c r="I27" s="107" t="s">
        <v>55</v>
      </c>
      <c r="J27" s="107" t="s">
        <v>55</v>
      </c>
      <c r="K27" s="107" t="s">
        <v>55</v>
      </c>
      <c r="L27" s="107" t="s">
        <v>55</v>
      </c>
      <c r="M27" s="107" t="s">
        <v>55</v>
      </c>
      <c r="N27" s="107" t="s">
        <v>55</v>
      </c>
      <c r="O27" s="107" t="s">
        <v>55</v>
      </c>
      <c r="P27" s="107" t="s">
        <v>57</v>
      </c>
      <c r="Q27" s="107" t="s">
        <v>57</v>
      </c>
      <c r="R27" s="107" t="s">
        <v>55</v>
      </c>
      <c r="S27" s="107" t="s">
        <v>55</v>
      </c>
      <c r="T27" s="107" t="s">
        <v>55</v>
      </c>
      <c r="U27" s="107" t="s">
        <v>55</v>
      </c>
    </row>
    <row r="28" spans="1:40" s="57" customFormat="1" x14ac:dyDescent="0.35">
      <c r="A28" s="108"/>
      <c r="B28" s="24">
        <v>14.6</v>
      </c>
      <c r="C28" s="15">
        <v>1.43</v>
      </c>
      <c r="D28" s="15">
        <v>0.27600000000000002</v>
      </c>
      <c r="E28" s="15">
        <v>7.5999999999999998E-2</v>
      </c>
      <c r="F28" s="15">
        <v>2.8000000000000001E-2</v>
      </c>
      <c r="G28" s="15">
        <v>22.5</v>
      </c>
      <c r="H28" s="15">
        <v>110</v>
      </c>
      <c r="I28" s="15">
        <v>54.4</v>
      </c>
      <c r="J28" s="15">
        <v>0.46600000000000003</v>
      </c>
      <c r="K28" s="23">
        <v>0.11799999999999999</v>
      </c>
      <c r="L28" s="15">
        <v>11.1</v>
      </c>
      <c r="M28" s="15">
        <v>9.76</v>
      </c>
      <c r="N28" s="15">
        <v>144734</v>
      </c>
      <c r="O28" s="15">
        <v>25769</v>
      </c>
      <c r="P28" s="15">
        <v>8.5000000000000006E-2</v>
      </c>
      <c r="Q28" s="15">
        <v>0.40100000000000002</v>
      </c>
      <c r="R28" s="15">
        <v>2.4700000000000002</v>
      </c>
      <c r="S28" s="15">
        <v>38.9</v>
      </c>
      <c r="T28" s="15">
        <v>0.69299999999999995</v>
      </c>
      <c r="U28" s="15">
        <v>349</v>
      </c>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75</v>
      </c>
      <c r="C31" s="77">
        <f>IF(C$27="%w/w SAR",((C$28*10)*$B31),IF(C$27="%w/w DM",(((C$28*10)*($B$28/100))*$B31),IF(C$27="kg/t SAR",(C$28*$B31),IF(C$27="kg/t DM",((C$28*($B$28/100))*$B31),IF(C$27="mg/kg SAR",((C$28*0.001)*$B31),IF(C$27="mg/kg DM",(((C$28*0.001)*($B$28/100))*$B31),0))))))</f>
        <v>156.58499999999998</v>
      </c>
      <c r="D31" s="77">
        <f>(IF(D$27="%w/w SAR",((D$28*10)*$B31),IF(D$27="%w/w DM",(((D$28*10)*($B$28/100))*$B31),IF(D$27="kg/t SAR",(D$28*$B31),IF(D$27="kg/t DM",((D$28*($B$28/100))*$B31),IF(D$27="mg/kg SAR",((D$28*0.001)*$B31),IF(D$27="mg/kg DM",(((D$28*0.001)*($B$28/100))*$B31),"0")))))))*2.291</f>
        <v>69.238601999999986</v>
      </c>
      <c r="E31" s="77">
        <f>(IF(E$27="%w/w SAR",((E$28*10)*$B31),IF(E$27="%w/w DM",(((E$28*10)*($B$28/100))*$B31),IF(E$27="kg/t SAR",(E$28*$B31),IF(E$27="kg/t DM",((E$28*($B$28/100))*$B31),IF(E$27="mg/kg SAR",((E$28*0.001)*$B31),IF(E$27="mg/kg DM",(((E$28*0.001)*($B$28/100))*$B31),"0")))))))*1.205</f>
        <v>10.02801</v>
      </c>
      <c r="F31" s="77">
        <f>(IF(F$27="%w/w SAR",((F$28*10)*$B31),IF(F$27="%w/w DM",(((F$28*10)*($B$28/100))*$B31),IF(F$27="kg/t SAR",(F$28*$B31),IF(F$27="kg/t DM",((F$28*($B$28/100))*$B31),IF(F$27="mg/kg SAR",((F$28*0.001)*$B31),IF(F$27="mg/kg DM",(((F$28*0.001)*($B$28/100))*$B31),"0")))))))*1.658</f>
        <v>5.0834279999999996</v>
      </c>
      <c r="G31" s="77">
        <f t="shared" ref="G31:P46" si="5">IF(G$27="%w/w SAR",((G$28*10)*$B31),IF(G$27="%w/w DM",(((G$28*10)*($B$28/100))*$B31),IF(G$27="kg/t SAR",(G$28*$B31),IF(G$27="kg/t DM",((G$28*($B$28/100))*$B31),IF(G$27="mg/kg SAR",((G$28*0.001)*$B31),IF(G$27="mg/kg DM",(((G$28*0.001)*($B$28/100))*$B31),0))))))</f>
        <v>0.24637499999999998</v>
      </c>
      <c r="H31" s="77">
        <f t="shared" si="5"/>
        <v>1.2044999999999999</v>
      </c>
      <c r="I31" s="77">
        <f t="shared" si="5"/>
        <v>0.59567999999999988</v>
      </c>
      <c r="J31" s="77">
        <f t="shared" si="5"/>
        <v>5.1026999999999999E-3</v>
      </c>
      <c r="K31" s="77">
        <f t="shared" si="5"/>
        <v>1.2920999999999998E-3</v>
      </c>
      <c r="L31" s="77">
        <f t="shared" si="5"/>
        <v>0.121545</v>
      </c>
      <c r="M31" s="77">
        <f t="shared" si="5"/>
        <v>0.10687199999999999</v>
      </c>
      <c r="N31" s="77">
        <f t="shared" si="5"/>
        <v>1584.8372999999999</v>
      </c>
      <c r="O31" s="77">
        <f t="shared" si="5"/>
        <v>282.17054999999999</v>
      </c>
      <c r="P31" s="77">
        <f t="shared" si="5"/>
        <v>9.307500000000001</v>
      </c>
      <c r="Q31" s="77">
        <f>(IF(Q$27="%w/w SAR",((Q$28*10)*$B31),IF(Q$27="%w/w DM",(((Q$28*10)*($B$28/100))*$B31),IF(Q$27="kg/t SAR",(Q$28*$B31),IF(Q$27="kg/t DM",((Q$28*($B$28/100))*$B31),IF(Q$27="mg/kg SAR",((Q$28*0.001)*$B31),IF(Q$27="mg/kg DM",(((Q$28*0.001)*($B$28/100))*$B31),0)))))))*2.5</f>
        <v>109.77375000000001</v>
      </c>
      <c r="R31" s="77">
        <f>IF(R$27="%w/w SAR",((R$28*10)*$B31),IF(R$27="%w/w DM",(((R$28*10)*($B$28/100))*$B31),IF(R$27="kg/t SAR",(R$28*$B31),IF(R$27="kg/t DM",((R$28*($B$28/100))*$B31),IF(R$27="mg/kg SAR",((R$28*0.001)*$B31),IF(R$27="mg/kg DM",(((R$28*0.001)*($B$28/100))*$B31),0))))))</f>
        <v>2.7046500000000001E-2</v>
      </c>
      <c r="S31" s="77">
        <f>IF(S$27="%w/w SAR",((S$28*10)*$B31),IF(S$27="%w/w DM",(((S$28*10)*($B$28/100))*$B31),IF(S$27="kg/t SAR",(S$28*$B31),IF(S$27="kg/t DM",((S$28*($B$28/100))*$B31),IF(S$27="mg/kg SAR",((S$28*0.001)*$B31),IF(S$27="mg/kg DM",(((S$28*0.001)*($B$28/100))*$B31),0))))))</f>
        <v>0.42595499999999997</v>
      </c>
      <c r="T31" s="77">
        <f>IF(T$27="%w/w SAR",((T$28*10)*$B31),IF(T$27="%w/w DM",(((T$28*10)*($B$28/100))*$B31),IF(T$27="kg/t SAR",(T$28*$B31),IF(T$27="kg/t DM",((T$28*($B$28/100))*$B31),IF(T$27="mg/kg SAR",((T$28*0.001)*$B31),IF(T$27="mg/kg DM",(((T$28*0.001)*($B$28/100))*$B31),0))))))</f>
        <v>7.5883499999999989E-3</v>
      </c>
      <c r="U31" s="77">
        <f>IF(U$27="%w/w SAR",((U$28*10)*$B31),IF(U$27="%w/w DM",(((U$28*10)*($B$28/100))*$B31),IF(U$27="kg/t SAR",(U$28*$B31),IF(U$27="kg/t DM",((U$28*($B$28/100))*$B31),IF(U$27="mg/kg SAR",((U$28*0.001)*$B31),IF(U$27="mg/kg DM",(((U$28*0.001)*($B$28/100))*$B31),0))))))</f>
        <v>3.8215499999999998</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75</v>
      </c>
      <c r="C38" s="77">
        <f t="shared" si="6"/>
        <v>156.58499999999998</v>
      </c>
      <c r="D38" s="77">
        <f t="shared" si="7"/>
        <v>69.238601999999986</v>
      </c>
      <c r="E38" s="77">
        <f t="shared" si="8"/>
        <v>10.02801</v>
      </c>
      <c r="F38" s="77">
        <f t="shared" si="9"/>
        <v>5.0834279999999996</v>
      </c>
      <c r="G38" s="77">
        <f t="shared" si="5"/>
        <v>0.24637499999999998</v>
      </c>
      <c r="H38" s="77">
        <f t="shared" si="5"/>
        <v>1.2044999999999999</v>
      </c>
      <c r="I38" s="77">
        <f t="shared" si="5"/>
        <v>0.59567999999999988</v>
      </c>
      <c r="J38" s="77">
        <f t="shared" si="5"/>
        <v>5.1026999999999999E-3</v>
      </c>
      <c r="K38" s="77">
        <f t="shared" si="5"/>
        <v>1.2920999999999998E-3</v>
      </c>
      <c r="L38" s="77">
        <f t="shared" si="5"/>
        <v>0.121545</v>
      </c>
      <c r="M38" s="77">
        <f t="shared" si="5"/>
        <v>0.10687199999999999</v>
      </c>
      <c r="N38" s="77">
        <f t="shared" si="5"/>
        <v>1584.8372999999999</v>
      </c>
      <c r="O38" s="77">
        <f t="shared" si="5"/>
        <v>282.17054999999999</v>
      </c>
      <c r="P38" s="77">
        <f t="shared" si="5"/>
        <v>9.307500000000001</v>
      </c>
      <c r="Q38" s="77">
        <f t="shared" si="10"/>
        <v>109.77375000000001</v>
      </c>
      <c r="R38" s="77">
        <f t="shared" si="11"/>
        <v>2.7046500000000001E-2</v>
      </c>
      <c r="S38" s="77">
        <f t="shared" si="11"/>
        <v>0.42595499999999997</v>
      </c>
      <c r="T38" s="77">
        <f t="shared" si="11"/>
        <v>7.5883499999999989E-3</v>
      </c>
      <c r="U38" s="77">
        <f t="shared" si="11"/>
        <v>3.8215499999999998</v>
      </c>
      <c r="AB38" s="59"/>
      <c r="AC38" s="59"/>
      <c r="AD38" s="59"/>
      <c r="AE38" s="59"/>
      <c r="AF38" s="59"/>
      <c r="AG38" s="59"/>
      <c r="AH38" s="59"/>
      <c r="AI38" s="59"/>
    </row>
    <row r="39" spans="1:35" s="72" customFormat="1" ht="13" x14ac:dyDescent="0.35">
      <c r="A39" s="13">
        <f>K8</f>
        <v>9</v>
      </c>
      <c r="B39" s="15">
        <v>75</v>
      </c>
      <c r="C39" s="77">
        <f t="shared" si="6"/>
        <v>156.58499999999998</v>
      </c>
      <c r="D39" s="77">
        <f t="shared" si="7"/>
        <v>69.238601999999986</v>
      </c>
      <c r="E39" s="77">
        <f t="shared" si="8"/>
        <v>10.02801</v>
      </c>
      <c r="F39" s="77">
        <f t="shared" si="9"/>
        <v>5.0834279999999996</v>
      </c>
      <c r="G39" s="77">
        <f t="shared" si="5"/>
        <v>0.24637499999999998</v>
      </c>
      <c r="H39" s="77">
        <f t="shared" si="5"/>
        <v>1.2044999999999999</v>
      </c>
      <c r="I39" s="77">
        <f t="shared" si="5"/>
        <v>0.59567999999999988</v>
      </c>
      <c r="J39" s="77">
        <f t="shared" si="5"/>
        <v>5.1026999999999999E-3</v>
      </c>
      <c r="K39" s="77">
        <f t="shared" si="5"/>
        <v>1.2920999999999998E-3</v>
      </c>
      <c r="L39" s="77">
        <f t="shared" si="5"/>
        <v>0.121545</v>
      </c>
      <c r="M39" s="77">
        <f t="shared" si="5"/>
        <v>0.10687199999999999</v>
      </c>
      <c r="N39" s="77">
        <f t="shared" si="5"/>
        <v>1584.8372999999999</v>
      </c>
      <c r="O39" s="77">
        <f t="shared" si="5"/>
        <v>282.17054999999999</v>
      </c>
      <c r="P39" s="77">
        <f t="shared" si="5"/>
        <v>9.307500000000001</v>
      </c>
      <c r="Q39" s="77">
        <f t="shared" si="10"/>
        <v>109.77375000000001</v>
      </c>
      <c r="R39" s="77">
        <f t="shared" si="11"/>
        <v>2.7046500000000001E-2</v>
      </c>
      <c r="S39" s="77">
        <f t="shared" si="11"/>
        <v>0.42595499999999997</v>
      </c>
      <c r="T39" s="77">
        <f t="shared" si="11"/>
        <v>7.5883499999999989E-3</v>
      </c>
      <c r="U39" s="77">
        <f t="shared" si="11"/>
        <v>3.8215499999999998</v>
      </c>
      <c r="AB39" s="59"/>
      <c r="AC39" s="59"/>
      <c r="AD39" s="59"/>
      <c r="AE39" s="59"/>
      <c r="AF39" s="59"/>
      <c r="AG39" s="59"/>
      <c r="AH39" s="59"/>
      <c r="AI39" s="59"/>
    </row>
    <row r="40" spans="1:35" s="72" customFormat="1" ht="13" x14ac:dyDescent="0.35">
      <c r="A40" s="13">
        <f>L8</f>
        <v>10</v>
      </c>
      <c r="B40" s="15">
        <v>75</v>
      </c>
      <c r="C40" s="77">
        <f t="shared" si="6"/>
        <v>156.58499999999998</v>
      </c>
      <c r="D40" s="77">
        <f t="shared" si="7"/>
        <v>69.238601999999986</v>
      </c>
      <c r="E40" s="77">
        <f t="shared" si="8"/>
        <v>10.02801</v>
      </c>
      <c r="F40" s="77">
        <f t="shared" si="9"/>
        <v>5.0834279999999996</v>
      </c>
      <c r="G40" s="77">
        <f t="shared" si="5"/>
        <v>0.24637499999999998</v>
      </c>
      <c r="H40" s="77">
        <f t="shared" si="5"/>
        <v>1.2044999999999999</v>
      </c>
      <c r="I40" s="77">
        <f t="shared" si="5"/>
        <v>0.59567999999999988</v>
      </c>
      <c r="J40" s="77">
        <f t="shared" si="5"/>
        <v>5.1026999999999999E-3</v>
      </c>
      <c r="K40" s="77">
        <f t="shared" si="5"/>
        <v>1.2920999999999998E-3</v>
      </c>
      <c r="L40" s="77">
        <f t="shared" si="5"/>
        <v>0.121545</v>
      </c>
      <c r="M40" s="77">
        <f t="shared" si="5"/>
        <v>0.10687199999999999</v>
      </c>
      <c r="N40" s="77">
        <f t="shared" si="5"/>
        <v>1584.8372999999999</v>
      </c>
      <c r="O40" s="77">
        <f t="shared" si="5"/>
        <v>282.17054999999999</v>
      </c>
      <c r="P40" s="77">
        <f t="shared" si="5"/>
        <v>9.307500000000001</v>
      </c>
      <c r="Q40" s="77">
        <f t="shared" si="10"/>
        <v>109.77375000000001</v>
      </c>
      <c r="R40" s="77">
        <f t="shared" si="11"/>
        <v>2.7046500000000001E-2</v>
      </c>
      <c r="S40" s="77">
        <f t="shared" si="11"/>
        <v>0.42595499999999997</v>
      </c>
      <c r="T40" s="77">
        <f t="shared" si="11"/>
        <v>7.5883499999999989E-3</v>
      </c>
      <c r="U40" s="77">
        <f t="shared" si="11"/>
        <v>3.8215499999999998</v>
      </c>
      <c r="AB40" s="59"/>
      <c r="AC40" s="59"/>
      <c r="AD40" s="59"/>
      <c r="AE40" s="59"/>
      <c r="AF40" s="59"/>
      <c r="AG40" s="59"/>
      <c r="AH40" s="59"/>
      <c r="AI40" s="59"/>
    </row>
    <row r="41" spans="1:35" s="72" customFormat="1" ht="13" x14ac:dyDescent="0.35">
      <c r="A41" s="13">
        <f>M8</f>
        <v>11</v>
      </c>
      <c r="B41" s="15">
        <v>75</v>
      </c>
      <c r="C41" s="77">
        <f t="shared" si="6"/>
        <v>156.58499999999998</v>
      </c>
      <c r="D41" s="77">
        <f t="shared" si="7"/>
        <v>69.238601999999986</v>
      </c>
      <c r="E41" s="77">
        <f t="shared" si="8"/>
        <v>10.02801</v>
      </c>
      <c r="F41" s="77">
        <f t="shared" si="9"/>
        <v>5.0834279999999996</v>
      </c>
      <c r="G41" s="77">
        <f t="shared" si="5"/>
        <v>0.24637499999999998</v>
      </c>
      <c r="H41" s="77">
        <f t="shared" si="5"/>
        <v>1.2044999999999999</v>
      </c>
      <c r="I41" s="77">
        <f t="shared" si="5"/>
        <v>0.59567999999999988</v>
      </c>
      <c r="J41" s="77">
        <f t="shared" si="5"/>
        <v>5.1026999999999999E-3</v>
      </c>
      <c r="K41" s="77">
        <f t="shared" si="5"/>
        <v>1.2920999999999998E-3</v>
      </c>
      <c r="L41" s="77">
        <f t="shared" si="5"/>
        <v>0.121545</v>
      </c>
      <c r="M41" s="77">
        <f t="shared" si="5"/>
        <v>0.10687199999999999</v>
      </c>
      <c r="N41" s="77">
        <f t="shared" si="5"/>
        <v>1584.8372999999999</v>
      </c>
      <c r="O41" s="77">
        <f t="shared" si="5"/>
        <v>282.17054999999999</v>
      </c>
      <c r="P41" s="77">
        <f t="shared" si="5"/>
        <v>9.307500000000001</v>
      </c>
      <c r="Q41" s="77">
        <f t="shared" si="10"/>
        <v>109.77375000000001</v>
      </c>
      <c r="R41" s="77">
        <f t="shared" si="11"/>
        <v>2.7046500000000001E-2</v>
      </c>
      <c r="S41" s="77">
        <f t="shared" si="11"/>
        <v>0.42595499999999997</v>
      </c>
      <c r="T41" s="77">
        <f t="shared" si="11"/>
        <v>7.5883499999999989E-3</v>
      </c>
      <c r="U41" s="77">
        <f t="shared" si="11"/>
        <v>3.8215499999999998</v>
      </c>
      <c r="AB41" s="59"/>
      <c r="AC41" s="59"/>
      <c r="AD41" s="59"/>
      <c r="AE41" s="59"/>
      <c r="AF41" s="59"/>
      <c r="AG41" s="59"/>
      <c r="AH41" s="59"/>
      <c r="AI41" s="59"/>
    </row>
    <row r="42" spans="1:35" s="72" customFormat="1" ht="13" x14ac:dyDescent="0.35">
      <c r="A42" s="13">
        <f>N8</f>
        <v>12</v>
      </c>
      <c r="B42" s="15">
        <v>75</v>
      </c>
      <c r="C42" s="77">
        <f t="shared" si="6"/>
        <v>156.58499999999998</v>
      </c>
      <c r="D42" s="77">
        <f t="shared" si="7"/>
        <v>69.238601999999986</v>
      </c>
      <c r="E42" s="77">
        <f t="shared" si="8"/>
        <v>10.02801</v>
      </c>
      <c r="F42" s="77">
        <f t="shared" si="9"/>
        <v>5.0834279999999996</v>
      </c>
      <c r="G42" s="77">
        <f t="shared" si="5"/>
        <v>0.24637499999999998</v>
      </c>
      <c r="H42" s="77">
        <f t="shared" si="5"/>
        <v>1.2044999999999999</v>
      </c>
      <c r="I42" s="77">
        <f t="shared" si="5"/>
        <v>0.59567999999999988</v>
      </c>
      <c r="J42" s="77">
        <f t="shared" si="5"/>
        <v>5.1026999999999999E-3</v>
      </c>
      <c r="K42" s="77">
        <f t="shared" si="5"/>
        <v>1.2920999999999998E-3</v>
      </c>
      <c r="L42" s="77">
        <f t="shared" si="5"/>
        <v>0.121545</v>
      </c>
      <c r="M42" s="77">
        <f t="shared" si="5"/>
        <v>0.10687199999999999</v>
      </c>
      <c r="N42" s="77">
        <f t="shared" si="5"/>
        <v>1584.8372999999999</v>
      </c>
      <c r="O42" s="77">
        <f t="shared" si="5"/>
        <v>282.17054999999999</v>
      </c>
      <c r="P42" s="77">
        <f t="shared" si="5"/>
        <v>9.307500000000001</v>
      </c>
      <c r="Q42" s="77">
        <f t="shared" si="10"/>
        <v>109.77375000000001</v>
      </c>
      <c r="R42" s="77">
        <f t="shared" si="11"/>
        <v>2.7046500000000001E-2</v>
      </c>
      <c r="S42" s="77">
        <f t="shared" si="11"/>
        <v>0.42595499999999997</v>
      </c>
      <c r="T42" s="77">
        <f t="shared" si="11"/>
        <v>7.5883499999999989E-3</v>
      </c>
      <c r="U42" s="77">
        <f t="shared" si="11"/>
        <v>3.8215499999999998</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f>VLOOKUP(N$14,Table2458[],5,FALSE)</f>
        <v>6.2</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6.8</v>
      </c>
      <c r="C60" s="76">
        <f t="shared" ref="C60:U60" si="14">D10</f>
        <v>5.5</v>
      </c>
      <c r="D60" s="76">
        <f t="shared" si="14"/>
        <v>5.9</v>
      </c>
      <c r="E60" s="76">
        <f t="shared" si="14"/>
        <v>5.9</v>
      </c>
      <c r="F60" s="76">
        <f t="shared" si="14"/>
        <v>5.7</v>
      </c>
      <c r="G60" s="76">
        <f t="shared" si="14"/>
        <v>5.8</v>
      </c>
      <c r="H60" s="76">
        <f t="shared" si="14"/>
        <v>5.8</v>
      </c>
      <c r="I60" s="76">
        <f t="shared" si="14"/>
        <v>6</v>
      </c>
      <c r="J60" s="76">
        <f t="shared" si="14"/>
        <v>6.2</v>
      </c>
      <c r="K60" s="76">
        <f t="shared" si="14"/>
        <v>6.1</v>
      </c>
      <c r="L60" s="76">
        <f t="shared" si="14"/>
        <v>6.2</v>
      </c>
      <c r="M60" s="76">
        <f t="shared" si="14"/>
        <v>6.5</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75</v>
      </c>
      <c r="C62" s="77">
        <f>B32</f>
        <v>0</v>
      </c>
      <c r="D62" s="77">
        <f>B33</f>
        <v>0</v>
      </c>
      <c r="E62" s="77">
        <f>B34</f>
        <v>0</v>
      </c>
      <c r="F62" s="77">
        <f>B35</f>
        <v>0</v>
      </c>
      <c r="G62" s="77">
        <f>B36</f>
        <v>0</v>
      </c>
      <c r="H62" s="77">
        <f>B37</f>
        <v>0</v>
      </c>
      <c r="I62" s="77">
        <f>B38</f>
        <v>75</v>
      </c>
      <c r="J62" s="77">
        <f>B39</f>
        <v>75</v>
      </c>
      <c r="K62" s="77">
        <f>B40</f>
        <v>75</v>
      </c>
      <c r="L62" s="77">
        <f>B41</f>
        <v>75</v>
      </c>
      <c r="M62" s="77">
        <f>B42</f>
        <v>75</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-3.5999999999999979</v>
      </c>
      <c r="C64" s="77">
        <f t="shared" ref="C64:U64" si="17">(C59-C60)*C61</f>
        <v>4.2000000000000011</v>
      </c>
      <c r="D64" s="77">
        <f t="shared" si="17"/>
        <v>1.7999999999999989</v>
      </c>
      <c r="E64" s="77">
        <f t="shared" si="17"/>
        <v>1.7999999999999989</v>
      </c>
      <c r="F64" s="77">
        <f t="shared" si="17"/>
        <v>3</v>
      </c>
      <c r="G64" s="77">
        <f t="shared" si="17"/>
        <v>2.4000000000000021</v>
      </c>
      <c r="H64" s="77">
        <f t="shared" si="17"/>
        <v>2.4000000000000021</v>
      </c>
      <c r="I64" s="77">
        <f t="shared" si="17"/>
        <v>1.2000000000000011</v>
      </c>
      <c r="J64" s="77">
        <f t="shared" si="17"/>
        <v>0</v>
      </c>
      <c r="K64" s="77">
        <f t="shared" si="17"/>
        <v>0.6000000000000032</v>
      </c>
      <c r="L64" s="77">
        <f t="shared" si="17"/>
        <v>0</v>
      </c>
      <c r="M64" s="77">
        <f t="shared" si="17"/>
        <v>-1.7999999999999989</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3.5999999999999979</v>
      </c>
      <c r="C65" s="77">
        <f t="shared" ref="C65:U65" si="18">C63-C64</f>
        <v>-4.2000000000000011</v>
      </c>
      <c r="D65" s="77">
        <f t="shared" si="18"/>
        <v>-1.7999999999999989</v>
      </c>
      <c r="E65" s="77">
        <f t="shared" si="18"/>
        <v>-1.7999999999999989</v>
      </c>
      <c r="F65" s="77">
        <f t="shared" si="18"/>
        <v>-3</v>
      </c>
      <c r="G65" s="77">
        <f t="shared" si="18"/>
        <v>-2.4000000000000021</v>
      </c>
      <c r="H65" s="77">
        <f t="shared" si="18"/>
        <v>-2.4000000000000021</v>
      </c>
      <c r="I65" s="77">
        <f t="shared" si="18"/>
        <v>-1.2000000000000011</v>
      </c>
      <c r="J65" s="77">
        <f t="shared" si="18"/>
        <v>0</v>
      </c>
      <c r="K65" s="77">
        <f t="shared" si="18"/>
        <v>-0.6000000000000032</v>
      </c>
      <c r="L65" s="77">
        <f t="shared" si="18"/>
        <v>0</v>
      </c>
      <c r="M65" s="77">
        <f t="shared" si="18"/>
        <v>1.7999999999999989</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UNDER</v>
      </c>
      <c r="L66" s="78" t="str">
        <f t="shared" si="19"/>
        <v>OVER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abSelected="1" topLeftCell="A10" zoomScale="90" zoomScaleNormal="90" workbookViewId="0">
      <selection activeCell="E27" sqref="E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PAN-021794</v>
      </c>
      <c r="D1" s="141"/>
      <c r="E1" s="93" t="s">
        <v>45</v>
      </c>
      <c r="F1" s="39">
        <f>'Field data and Waste 1'!F1</f>
        <v>24.34</v>
      </c>
      <c r="G1" s="123" t="s">
        <v>43</v>
      </c>
      <c r="H1" s="124"/>
      <c r="I1" s="118">
        <v>6</v>
      </c>
      <c r="J1" s="127" t="s">
        <v>153</v>
      </c>
      <c r="K1" s="127"/>
      <c r="L1" s="97">
        <v>229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EPR-GP3792SK</v>
      </c>
      <c r="D2" s="143"/>
      <c r="E2" s="93" t="s">
        <v>109</v>
      </c>
      <c r="F2" s="96" t="s">
        <v>165</v>
      </c>
      <c r="G2" s="125" t="s">
        <v>110</v>
      </c>
      <c r="H2" s="126"/>
      <c r="I2" s="118"/>
      <c r="J2" s="127" t="s">
        <v>158</v>
      </c>
      <c r="K2" s="127"/>
      <c r="L2" s="97">
        <v>1.0900000000000001</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Limited</v>
      </c>
      <c r="D3" s="143"/>
      <c r="E3" s="93" t="s">
        <v>108</v>
      </c>
      <c r="F3" s="31" t="s">
        <v>78</v>
      </c>
      <c r="G3" s="127" t="s">
        <v>159</v>
      </c>
      <c r="H3" s="127"/>
      <c r="I3" s="118"/>
      <c r="J3" s="123" t="s">
        <v>154</v>
      </c>
      <c r="K3" s="124"/>
      <c r="L3" s="97">
        <f>(L1/(L2*10000))*100</f>
        <v>2.1009174311926606</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Crugmore, Penparc, Cardigan, Ceredigion, SA43 1QY</v>
      </c>
      <c r="D4" s="141"/>
      <c r="E4" s="94" t="s">
        <v>1</v>
      </c>
      <c r="F4" s="96" t="s">
        <v>174</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6.8</v>
      </c>
      <c r="D10" s="60">
        <f>'Field data and Waste 1'!D10</f>
        <v>5.5</v>
      </c>
      <c r="E10" s="60">
        <f>'Field data and Waste 1'!E10</f>
        <v>5.9</v>
      </c>
      <c r="F10" s="60">
        <f>'Field data and Waste 1'!F10</f>
        <v>5.9</v>
      </c>
      <c r="G10" s="60">
        <f>'Field data and Waste 1'!G10</f>
        <v>5.7</v>
      </c>
      <c r="H10" s="60">
        <f>'Field data and Waste 1'!H10</f>
        <v>5.8</v>
      </c>
      <c r="I10" s="60">
        <f>'Field data and Waste 1'!I10</f>
        <v>5.8</v>
      </c>
      <c r="J10" s="60">
        <f>'Field data and Waste 1'!J10</f>
        <v>6</v>
      </c>
      <c r="K10" s="60">
        <f>'Field data and Waste 1'!K10</f>
        <v>6.2</v>
      </c>
      <c r="L10" s="60">
        <f>'Field data and Waste 1'!L10</f>
        <v>6.1</v>
      </c>
      <c r="M10" s="60">
        <f>'Field data and Waste 1'!M10</f>
        <v>6.2</v>
      </c>
      <c r="N10" s="60">
        <f>'Field data and Waste 1'!N10</f>
        <v>6.5</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3</v>
      </c>
      <c r="E11" s="60">
        <f>'Field data and Waste 1'!E11</f>
        <v>0</v>
      </c>
      <c r="F11" s="60">
        <f>'Field data and Waste 1'!F11</f>
        <v>2</v>
      </c>
      <c r="G11" s="60">
        <f>'Field data and Waste 1'!G11</f>
        <v>3</v>
      </c>
      <c r="H11" s="60">
        <f>'Field data and Waste 1'!H11</f>
        <v>0</v>
      </c>
      <c r="I11" s="60">
        <f>'Field data and Waste 1'!I11</f>
        <v>1</v>
      </c>
      <c r="J11" s="60">
        <f>'Field data and Waste 1'!J11</f>
        <v>2</v>
      </c>
      <c r="K11" s="60">
        <f>'Field data and Waste 1'!K11</f>
        <v>0</v>
      </c>
      <c r="L11" s="60">
        <f>'Field data and Waste 1'!L11</f>
        <v>1</v>
      </c>
      <c r="M11" s="60">
        <f>'Field data and Waste 1'!M11</f>
        <v>3</v>
      </c>
      <c r="N11" s="60">
        <f>'Field data and Waste 1'!N11</f>
        <v>2</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0</v>
      </c>
      <c r="F12" s="60">
        <f>'Field data and Waste 1'!F12</f>
        <v>0</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1</v>
      </c>
      <c r="I13" s="60">
        <f>'Field data and Waste 1'!I13</f>
        <v>2</v>
      </c>
      <c r="J13" s="60">
        <f>'Field data and Waste 1'!J13</f>
        <v>2</v>
      </c>
      <c r="K13" s="60">
        <f>'Field data and Waste 1'!K13</f>
        <v>1</v>
      </c>
      <c r="L13" s="60">
        <f>'Field data and Waste 1'!L13</f>
        <v>2</v>
      </c>
      <c r="M13" s="60">
        <f>'Field data and Waste 1'!M13</f>
        <v>2</v>
      </c>
      <c r="N13" s="60">
        <f>'Field data and Waste 1'!N13</f>
        <v>3</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75.294402299999987</v>
      </c>
      <c r="D18" s="16">
        <f>$D32</f>
        <v>0</v>
      </c>
      <c r="E18" s="16">
        <f>$D33</f>
        <v>0</v>
      </c>
      <c r="F18" s="16">
        <f>$D34</f>
        <v>0</v>
      </c>
      <c r="G18" s="16">
        <f>$D35</f>
        <v>0</v>
      </c>
      <c r="H18" s="16">
        <f>$D36</f>
        <v>0</v>
      </c>
      <c r="I18" s="16">
        <f>$D37</f>
        <v>0</v>
      </c>
      <c r="J18" s="16">
        <f>$D38</f>
        <v>75.294402299999987</v>
      </c>
      <c r="K18" s="16">
        <f>$D39</f>
        <v>75.294402299999987</v>
      </c>
      <c r="L18" s="16">
        <f>$D40</f>
        <v>75.294402299999987</v>
      </c>
      <c r="M18" s="16">
        <f>$D41</f>
        <v>75.294402299999987</v>
      </c>
      <c r="N18" s="16">
        <f>$D42</f>
        <v>75.294402299999987</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10.694402299999993</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10.694402299999993</v>
      </c>
      <c r="K19" s="16">
        <f t="shared" si="1"/>
        <v>10.694402299999993</v>
      </c>
      <c r="L19" s="16">
        <f t="shared" si="1"/>
        <v>10.694402299999993</v>
      </c>
      <c r="M19" s="16">
        <f t="shared" si="1"/>
        <v>10.694402299999993</v>
      </c>
      <c r="N19" s="16">
        <f t="shared" si="1"/>
        <v>10.694402299999993</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0.7160863125000001</v>
      </c>
      <c r="D22" s="16">
        <f>$E32</f>
        <v>0</v>
      </c>
      <c r="E22" s="16">
        <f>$E33</f>
        <v>0</v>
      </c>
      <c r="F22" s="16">
        <f>$E34</f>
        <v>0</v>
      </c>
      <c r="G22" s="16">
        <f>$E35</f>
        <v>0</v>
      </c>
      <c r="H22" s="16">
        <f>$E36</f>
        <v>0</v>
      </c>
      <c r="I22" s="16">
        <f>$E37</f>
        <v>0</v>
      </c>
      <c r="J22" s="16">
        <f>$E38</f>
        <v>0.7160863125000001</v>
      </c>
      <c r="K22" s="16">
        <f>$E39</f>
        <v>0.7160863125000001</v>
      </c>
      <c r="L22" s="16">
        <f>$E40</f>
        <v>0.7160863125000001</v>
      </c>
      <c r="M22" s="16">
        <f>$E41</f>
        <v>0.7160863125000001</v>
      </c>
      <c r="N22" s="16">
        <f>$E42</f>
        <v>0.7160863125000001</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-227.28391368749999</v>
      </c>
      <c r="D23" s="16">
        <f t="shared" ref="D23:V23" si="3">D22-D21</f>
        <v>-228</v>
      </c>
      <c r="E23" s="16">
        <f t="shared" si="3"/>
        <v>-228</v>
      </c>
      <c r="F23" s="16">
        <f t="shared" si="3"/>
        <v>-228</v>
      </c>
      <c r="G23" s="16">
        <f t="shared" si="3"/>
        <v>-228</v>
      </c>
      <c r="H23" s="16">
        <f t="shared" si="3"/>
        <v>-228</v>
      </c>
      <c r="I23" s="16">
        <f t="shared" si="3"/>
        <v>-228</v>
      </c>
      <c r="J23" s="16">
        <f t="shared" si="3"/>
        <v>-227.28391368749999</v>
      </c>
      <c r="K23" s="16">
        <f t="shared" si="3"/>
        <v>-227.28391368749999</v>
      </c>
      <c r="L23" s="16">
        <f t="shared" si="3"/>
        <v>-227.28391368749999</v>
      </c>
      <c r="M23" s="16">
        <f t="shared" si="3"/>
        <v>-227.28391368749999</v>
      </c>
      <c r="N23" s="16">
        <f t="shared" si="3"/>
        <v>-227.28391368749999</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2.65</v>
      </c>
      <c r="C28" s="15">
        <v>1.0900000000000001</v>
      </c>
      <c r="D28" s="15">
        <v>0.63600000000000001</v>
      </c>
      <c r="E28" s="15">
        <v>1.15E-2</v>
      </c>
      <c r="F28" s="15">
        <v>1060</v>
      </c>
      <c r="G28" s="15">
        <v>11.3</v>
      </c>
      <c r="H28" s="15">
        <v>478</v>
      </c>
      <c r="I28" s="15">
        <v>45.4</v>
      </c>
      <c r="J28" s="15">
        <v>1.56</v>
      </c>
      <c r="K28" s="23">
        <v>0.76</v>
      </c>
      <c r="L28" s="15">
        <v>31.4</v>
      </c>
      <c r="M28" s="15">
        <v>7.11</v>
      </c>
      <c r="N28" s="15">
        <v>62700</v>
      </c>
      <c r="O28" s="15">
        <v>255000</v>
      </c>
      <c r="P28" s="15"/>
      <c r="Q28" s="15">
        <v>3510</v>
      </c>
      <c r="R28" s="15"/>
      <c r="S28" s="15">
        <v>21.4</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195</v>
      </c>
      <c r="C31" s="77">
        <f>IF(C$27="%w/w SAR",((C$28*10)*$B31),IF(C$27="%w/w DM",(((C$28*10)*($B$28/100))*$B31),IF(C$27="kg/t SAR",(C$28*$B31),IF(C$27="kg/t DM",((C$28*($B$28/100))*$B31),IF(C$27="mg/kg SAR",((C$28*0.001)*$B31),IF(C$27="mg/kg DM",(((C$28*0.001)*($B$28/100))*$B31),0))))))</f>
        <v>56.325749999999999</v>
      </c>
      <c r="D31" s="77">
        <f>(IF(D$27="%w/w SAR",((D$28*10)*$B31),IF(D$27="%w/w DM",(((D$28*10)*($B$28/100))*$B31),IF(D$27="kg/t SAR",(D$28*$B31),IF(D$27="kg/t DM",((D$28*($B$28/100))*$B31),IF(D$27="mg/kg SAR",((D$28*0.001)*$B31),IF(D$27="mg/kg DM",(((D$28*0.001)*($B$28/100))*$B31),"0")))))))*2.291</f>
        <v>75.294402299999987</v>
      </c>
      <c r="E31" s="77">
        <f>(IF(E$27="%w/w SAR",((E$28*10)*$B31),IF(E$27="%w/w DM",(((E$28*10)*($B$28/100))*$B31),IF(E$27="kg/t SAR",(E$28*$B31),IF(E$27="kg/t DM",((E$28*($B$28/100))*$B31),IF(E$27="mg/kg SAR",((E$28*0.001)*$B31),IF(E$27="mg/kg DM",(((E$28*0.001)*($B$28/100))*$B31),"0")))))))*1.205</f>
        <v>0.7160863125000001</v>
      </c>
      <c r="F31" s="77">
        <f>(IF(F$27="%w/w SAR",((F$28*10)*$B31),IF(F$27="%w/w DM",(((F$28*10)*($B$28/100))*$B31),IF(F$27="kg/t SAR",(F$28*$B31),IF(F$27="kg/t DM",((F$28*($B$28/100))*$B31),IF(F$27="mg/kg SAR",((F$28*0.001)*$B31),IF(F$27="mg/kg DM",(((F$28*0.001)*($B$28/100))*$B31),"0")))))))*1.658</f>
        <v>9.0817778999999987</v>
      </c>
      <c r="G31" s="77">
        <f t="shared" ref="G31:P46" si="5">IF(G$27="%w/w SAR",((G$28*10)*$B31),IF(G$27="%w/w DM",(((G$28*10)*($B$28/100))*$B31),IF(G$27="kg/t SAR",(G$28*$B31),IF(G$27="kg/t DM",((G$28*($B$28/100))*$B31),IF(G$27="mg/kg SAR",((G$28*0.001)*$B31),IF(G$27="mg/kg DM",(((G$28*0.001)*($B$28/100))*$B31),0))))))</f>
        <v>5.8392750000000007E-2</v>
      </c>
      <c r="H31" s="77">
        <f t="shared" si="5"/>
        <v>2.4700650000000004</v>
      </c>
      <c r="I31" s="77">
        <f t="shared" si="5"/>
        <v>0.23460450000000002</v>
      </c>
      <c r="J31" s="77">
        <f t="shared" si="5"/>
        <v>8.0613000000000004E-3</v>
      </c>
      <c r="K31" s="77">
        <f t="shared" si="5"/>
        <v>3.9272999999999999E-3</v>
      </c>
      <c r="L31" s="77">
        <f t="shared" si="5"/>
        <v>0.16225949999999997</v>
      </c>
      <c r="M31" s="77">
        <f t="shared" si="5"/>
        <v>3.6740925000000001E-2</v>
      </c>
      <c r="N31" s="77">
        <f t="shared" si="5"/>
        <v>324.00225</v>
      </c>
      <c r="O31" s="77">
        <f t="shared" si="5"/>
        <v>1317.7124999999999</v>
      </c>
      <c r="P31" s="77">
        <f t="shared" si="5"/>
        <v>0</v>
      </c>
      <c r="Q31" s="77">
        <f>(IF(Q$27="%w/w SAR",((Q$28*10)*$B31),IF(Q$27="%w/w DM",(((Q$28*10)*($B$28/100))*$B31),IF(Q$27="kg/t SAR",(Q$28*$B31),IF(Q$27="kg/t DM",((Q$28*($B$28/100))*$B31),IF(Q$27="mg/kg SAR",((Q$28*0.001)*$B31),IF(Q$27="mg/kg DM",(((Q$28*0.001)*($B$28/100))*$B31),0)))))))*2.5</f>
        <v>45.344812499999996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0.11058449999999999</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195</v>
      </c>
      <c r="C38" s="77">
        <f t="shared" si="6"/>
        <v>56.325749999999999</v>
      </c>
      <c r="D38" s="77">
        <f t="shared" si="7"/>
        <v>75.294402299999987</v>
      </c>
      <c r="E38" s="77">
        <f t="shared" si="8"/>
        <v>0.7160863125000001</v>
      </c>
      <c r="F38" s="77">
        <f t="shared" si="9"/>
        <v>9.0817778999999987</v>
      </c>
      <c r="G38" s="77">
        <f t="shared" si="5"/>
        <v>5.8392750000000007E-2</v>
      </c>
      <c r="H38" s="77">
        <f t="shared" si="5"/>
        <v>2.4700650000000004</v>
      </c>
      <c r="I38" s="77">
        <f t="shared" si="5"/>
        <v>0.23460450000000002</v>
      </c>
      <c r="J38" s="77">
        <f t="shared" si="5"/>
        <v>8.0613000000000004E-3</v>
      </c>
      <c r="K38" s="77">
        <f t="shared" si="5"/>
        <v>3.9272999999999999E-3</v>
      </c>
      <c r="L38" s="77">
        <f t="shared" si="5"/>
        <v>0.16225949999999997</v>
      </c>
      <c r="M38" s="77">
        <f t="shared" si="5"/>
        <v>3.6740925000000001E-2</v>
      </c>
      <c r="N38" s="77">
        <f t="shared" si="5"/>
        <v>324.00225</v>
      </c>
      <c r="O38" s="77">
        <f t="shared" si="5"/>
        <v>1317.7124999999999</v>
      </c>
      <c r="P38" s="77">
        <f t="shared" si="5"/>
        <v>0</v>
      </c>
      <c r="Q38" s="77">
        <f t="shared" si="10"/>
        <v>45.344812499999996</v>
      </c>
      <c r="R38" s="77">
        <f t="shared" si="11"/>
        <v>0</v>
      </c>
      <c r="S38" s="77">
        <f t="shared" si="11"/>
        <v>0.11058449999999999</v>
      </c>
      <c r="T38" s="77">
        <f t="shared" si="11"/>
        <v>0</v>
      </c>
      <c r="U38" s="77">
        <f t="shared" si="11"/>
        <v>0</v>
      </c>
      <c r="AB38" s="59"/>
      <c r="AC38" s="59"/>
      <c r="AD38" s="59"/>
      <c r="AE38" s="59"/>
      <c r="AF38" s="59"/>
      <c r="AG38" s="59"/>
      <c r="AH38" s="59"/>
      <c r="AI38" s="59"/>
    </row>
    <row r="39" spans="1:35" s="72" customFormat="1" ht="13" x14ac:dyDescent="0.35">
      <c r="A39" s="13">
        <f>K8</f>
        <v>9</v>
      </c>
      <c r="B39" s="15">
        <v>195</v>
      </c>
      <c r="C39" s="77">
        <f t="shared" si="6"/>
        <v>56.325749999999999</v>
      </c>
      <c r="D39" s="77">
        <f t="shared" si="7"/>
        <v>75.294402299999987</v>
      </c>
      <c r="E39" s="77">
        <f t="shared" si="8"/>
        <v>0.7160863125000001</v>
      </c>
      <c r="F39" s="77">
        <f t="shared" si="9"/>
        <v>9.0817778999999987</v>
      </c>
      <c r="G39" s="77">
        <f t="shared" si="5"/>
        <v>5.8392750000000007E-2</v>
      </c>
      <c r="H39" s="77">
        <f t="shared" si="5"/>
        <v>2.4700650000000004</v>
      </c>
      <c r="I39" s="77">
        <f t="shared" si="5"/>
        <v>0.23460450000000002</v>
      </c>
      <c r="J39" s="77">
        <f t="shared" si="5"/>
        <v>8.0613000000000004E-3</v>
      </c>
      <c r="K39" s="77">
        <f t="shared" si="5"/>
        <v>3.9272999999999999E-3</v>
      </c>
      <c r="L39" s="77">
        <f t="shared" si="5"/>
        <v>0.16225949999999997</v>
      </c>
      <c r="M39" s="77">
        <f t="shared" si="5"/>
        <v>3.6740925000000001E-2</v>
      </c>
      <c r="N39" s="77">
        <f t="shared" si="5"/>
        <v>324.00225</v>
      </c>
      <c r="O39" s="77">
        <f t="shared" si="5"/>
        <v>1317.7124999999999</v>
      </c>
      <c r="P39" s="77">
        <f t="shared" si="5"/>
        <v>0</v>
      </c>
      <c r="Q39" s="77">
        <f t="shared" si="10"/>
        <v>45.344812499999996</v>
      </c>
      <c r="R39" s="77">
        <f t="shared" si="11"/>
        <v>0</v>
      </c>
      <c r="S39" s="77">
        <f t="shared" si="11"/>
        <v>0.11058449999999999</v>
      </c>
      <c r="T39" s="77">
        <f t="shared" si="11"/>
        <v>0</v>
      </c>
      <c r="U39" s="77">
        <f t="shared" si="11"/>
        <v>0</v>
      </c>
      <c r="AB39" s="59"/>
      <c r="AC39" s="59"/>
      <c r="AD39" s="59"/>
      <c r="AE39" s="59"/>
      <c r="AF39" s="59"/>
      <c r="AG39" s="59"/>
      <c r="AH39" s="59"/>
      <c r="AI39" s="59"/>
    </row>
    <row r="40" spans="1:35" s="72" customFormat="1" ht="13" x14ac:dyDescent="0.35">
      <c r="A40" s="13">
        <f>L8</f>
        <v>10</v>
      </c>
      <c r="B40" s="15">
        <v>195</v>
      </c>
      <c r="C40" s="77">
        <f t="shared" si="6"/>
        <v>56.325749999999999</v>
      </c>
      <c r="D40" s="77">
        <f t="shared" si="7"/>
        <v>75.294402299999987</v>
      </c>
      <c r="E40" s="77">
        <f t="shared" si="8"/>
        <v>0.7160863125000001</v>
      </c>
      <c r="F40" s="77">
        <f t="shared" si="9"/>
        <v>9.0817778999999987</v>
      </c>
      <c r="G40" s="77">
        <f t="shared" si="5"/>
        <v>5.8392750000000007E-2</v>
      </c>
      <c r="H40" s="77">
        <f t="shared" si="5"/>
        <v>2.4700650000000004</v>
      </c>
      <c r="I40" s="77">
        <f t="shared" si="5"/>
        <v>0.23460450000000002</v>
      </c>
      <c r="J40" s="77">
        <f t="shared" si="5"/>
        <v>8.0613000000000004E-3</v>
      </c>
      <c r="K40" s="77">
        <f t="shared" si="5"/>
        <v>3.9272999999999999E-3</v>
      </c>
      <c r="L40" s="77">
        <f t="shared" si="5"/>
        <v>0.16225949999999997</v>
      </c>
      <c r="M40" s="77">
        <f t="shared" si="5"/>
        <v>3.6740925000000001E-2</v>
      </c>
      <c r="N40" s="77">
        <f t="shared" si="5"/>
        <v>324.00225</v>
      </c>
      <c r="O40" s="77">
        <f t="shared" si="5"/>
        <v>1317.7124999999999</v>
      </c>
      <c r="P40" s="77">
        <f t="shared" si="5"/>
        <v>0</v>
      </c>
      <c r="Q40" s="77">
        <f t="shared" si="10"/>
        <v>45.344812499999996</v>
      </c>
      <c r="R40" s="77">
        <f t="shared" si="11"/>
        <v>0</v>
      </c>
      <c r="S40" s="77">
        <f t="shared" si="11"/>
        <v>0.11058449999999999</v>
      </c>
      <c r="T40" s="77">
        <f t="shared" si="11"/>
        <v>0</v>
      </c>
      <c r="U40" s="77">
        <f t="shared" si="11"/>
        <v>0</v>
      </c>
      <c r="AB40" s="59"/>
      <c r="AC40" s="59"/>
      <c r="AD40" s="59"/>
      <c r="AE40" s="59"/>
      <c r="AF40" s="59"/>
      <c r="AG40" s="59"/>
      <c r="AH40" s="59"/>
      <c r="AI40" s="59"/>
    </row>
    <row r="41" spans="1:35" s="72" customFormat="1" ht="13" x14ac:dyDescent="0.35">
      <c r="A41" s="13">
        <f>M8</f>
        <v>11</v>
      </c>
      <c r="B41" s="15">
        <v>195</v>
      </c>
      <c r="C41" s="77">
        <f t="shared" si="6"/>
        <v>56.325749999999999</v>
      </c>
      <c r="D41" s="77">
        <f t="shared" si="7"/>
        <v>75.294402299999987</v>
      </c>
      <c r="E41" s="77">
        <f t="shared" si="8"/>
        <v>0.7160863125000001</v>
      </c>
      <c r="F41" s="77">
        <f t="shared" si="9"/>
        <v>9.0817778999999987</v>
      </c>
      <c r="G41" s="77">
        <f t="shared" si="5"/>
        <v>5.8392750000000007E-2</v>
      </c>
      <c r="H41" s="77">
        <f t="shared" si="5"/>
        <v>2.4700650000000004</v>
      </c>
      <c r="I41" s="77">
        <f t="shared" si="5"/>
        <v>0.23460450000000002</v>
      </c>
      <c r="J41" s="77">
        <f t="shared" si="5"/>
        <v>8.0613000000000004E-3</v>
      </c>
      <c r="K41" s="77">
        <f t="shared" si="5"/>
        <v>3.9272999999999999E-3</v>
      </c>
      <c r="L41" s="77">
        <f t="shared" si="5"/>
        <v>0.16225949999999997</v>
      </c>
      <c r="M41" s="77">
        <f t="shared" si="5"/>
        <v>3.6740925000000001E-2</v>
      </c>
      <c r="N41" s="77">
        <f t="shared" si="5"/>
        <v>324.00225</v>
      </c>
      <c r="O41" s="77">
        <f t="shared" si="5"/>
        <v>1317.7124999999999</v>
      </c>
      <c r="P41" s="77">
        <f t="shared" si="5"/>
        <v>0</v>
      </c>
      <c r="Q41" s="77">
        <f t="shared" si="10"/>
        <v>45.344812499999996</v>
      </c>
      <c r="R41" s="77">
        <f t="shared" si="11"/>
        <v>0</v>
      </c>
      <c r="S41" s="77">
        <f t="shared" si="11"/>
        <v>0.11058449999999999</v>
      </c>
      <c r="T41" s="77">
        <f t="shared" si="11"/>
        <v>0</v>
      </c>
      <c r="U41" s="77">
        <f t="shared" si="11"/>
        <v>0</v>
      </c>
      <c r="AB41" s="59"/>
      <c r="AC41" s="59"/>
      <c r="AD41" s="59"/>
      <c r="AE41" s="59"/>
      <c r="AF41" s="59"/>
      <c r="AG41" s="59"/>
      <c r="AH41" s="59"/>
      <c r="AI41" s="59"/>
    </row>
    <row r="42" spans="1:35" s="72" customFormat="1" ht="13" x14ac:dyDescent="0.35">
      <c r="A42" s="13">
        <f>N8</f>
        <v>12</v>
      </c>
      <c r="B42" s="15">
        <v>195</v>
      </c>
      <c r="C42" s="77">
        <f t="shared" si="6"/>
        <v>56.325749999999999</v>
      </c>
      <c r="D42" s="77">
        <f t="shared" si="7"/>
        <v>75.294402299999987</v>
      </c>
      <c r="E42" s="77">
        <f t="shared" si="8"/>
        <v>0.7160863125000001</v>
      </c>
      <c r="F42" s="77">
        <f t="shared" si="9"/>
        <v>9.0817778999999987</v>
      </c>
      <c r="G42" s="77">
        <f t="shared" si="5"/>
        <v>5.8392750000000007E-2</v>
      </c>
      <c r="H42" s="77">
        <f t="shared" si="5"/>
        <v>2.4700650000000004</v>
      </c>
      <c r="I42" s="77">
        <f t="shared" si="5"/>
        <v>0.23460450000000002</v>
      </c>
      <c r="J42" s="77">
        <f t="shared" si="5"/>
        <v>8.0613000000000004E-3</v>
      </c>
      <c r="K42" s="77">
        <f t="shared" si="5"/>
        <v>3.9272999999999999E-3</v>
      </c>
      <c r="L42" s="77">
        <f t="shared" si="5"/>
        <v>0.16225949999999997</v>
      </c>
      <c r="M42" s="77">
        <f t="shared" si="5"/>
        <v>3.6740925000000001E-2</v>
      </c>
      <c r="N42" s="77">
        <f t="shared" si="5"/>
        <v>324.00225</v>
      </c>
      <c r="O42" s="77">
        <f t="shared" si="5"/>
        <v>1317.7124999999999</v>
      </c>
      <c r="P42" s="77">
        <f t="shared" si="5"/>
        <v>0</v>
      </c>
      <c r="Q42" s="77">
        <f t="shared" si="10"/>
        <v>45.344812499999996</v>
      </c>
      <c r="R42" s="77">
        <f t="shared" si="11"/>
        <v>0</v>
      </c>
      <c r="S42" s="77">
        <f t="shared" si="11"/>
        <v>0.11058449999999999</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f>VLOOKUP(N$14,Table24581113[],5,FALSE)</f>
        <v>6.2</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6.8</v>
      </c>
      <c r="C60" s="76">
        <f t="shared" ref="C60:U60" si="14">D10</f>
        <v>5.5</v>
      </c>
      <c r="D60" s="76">
        <f t="shared" si="14"/>
        <v>5.9</v>
      </c>
      <c r="E60" s="76">
        <f t="shared" si="14"/>
        <v>5.9</v>
      </c>
      <c r="F60" s="76">
        <f t="shared" si="14"/>
        <v>5.7</v>
      </c>
      <c r="G60" s="76">
        <f t="shared" si="14"/>
        <v>5.8</v>
      </c>
      <c r="H60" s="76">
        <f t="shared" si="14"/>
        <v>5.8</v>
      </c>
      <c r="I60" s="76">
        <f t="shared" si="14"/>
        <v>6</v>
      </c>
      <c r="J60" s="76">
        <f t="shared" si="14"/>
        <v>6.2</v>
      </c>
      <c r="K60" s="76">
        <f t="shared" si="14"/>
        <v>6.1</v>
      </c>
      <c r="L60" s="76">
        <f t="shared" si="14"/>
        <v>6.2</v>
      </c>
      <c r="M60" s="76">
        <f t="shared" si="14"/>
        <v>6.5</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195</v>
      </c>
      <c r="C62" s="77">
        <f>B32</f>
        <v>0</v>
      </c>
      <c r="D62" s="77">
        <f>B33</f>
        <v>0</v>
      </c>
      <c r="E62" s="77">
        <f>B34</f>
        <v>0</v>
      </c>
      <c r="F62" s="77">
        <f>B35</f>
        <v>0</v>
      </c>
      <c r="G62" s="77">
        <f>B36</f>
        <v>0</v>
      </c>
      <c r="H62" s="77">
        <f>B37</f>
        <v>0</v>
      </c>
      <c r="I62" s="77">
        <f>B38</f>
        <v>195</v>
      </c>
      <c r="J62" s="77">
        <f>B39</f>
        <v>195</v>
      </c>
      <c r="K62" s="77">
        <f>B40</f>
        <v>195</v>
      </c>
      <c r="L62" s="77">
        <f>B41</f>
        <v>195</v>
      </c>
      <c r="M62" s="77">
        <f>B42</f>
        <v>195</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-3.5999999999999979</v>
      </c>
      <c r="C64" s="77">
        <f t="shared" ref="C64:U64" si="17">(C59-C60)*C61</f>
        <v>4.2000000000000011</v>
      </c>
      <c r="D64" s="77">
        <f t="shared" si="17"/>
        <v>1.7999999999999989</v>
      </c>
      <c r="E64" s="77">
        <f t="shared" si="17"/>
        <v>1.7999999999999989</v>
      </c>
      <c r="F64" s="77">
        <f t="shared" si="17"/>
        <v>3</v>
      </c>
      <c r="G64" s="77">
        <f t="shared" si="17"/>
        <v>2.4000000000000021</v>
      </c>
      <c r="H64" s="77">
        <f t="shared" si="17"/>
        <v>2.4000000000000021</v>
      </c>
      <c r="I64" s="77">
        <f t="shared" si="17"/>
        <v>1.2000000000000011</v>
      </c>
      <c r="J64" s="77">
        <f t="shared" si="17"/>
        <v>0</v>
      </c>
      <c r="K64" s="77">
        <f t="shared" si="17"/>
        <v>0.6000000000000032</v>
      </c>
      <c r="L64" s="77">
        <f t="shared" si="17"/>
        <v>0</v>
      </c>
      <c r="M64" s="77">
        <f t="shared" si="17"/>
        <v>-1.7999999999999989</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3.5999999999999979</v>
      </c>
      <c r="C65" s="77">
        <f t="shared" ref="C65:U65" si="18">C63-C64</f>
        <v>-4.2000000000000011</v>
      </c>
      <c r="D65" s="77">
        <f t="shared" si="18"/>
        <v>-1.7999999999999989</v>
      </c>
      <c r="E65" s="77">
        <f t="shared" si="18"/>
        <v>-1.7999999999999989</v>
      </c>
      <c r="F65" s="77">
        <f t="shared" si="18"/>
        <v>-3</v>
      </c>
      <c r="G65" s="77">
        <f t="shared" si="18"/>
        <v>-2.4000000000000021</v>
      </c>
      <c r="H65" s="77">
        <f t="shared" si="18"/>
        <v>-2.4000000000000021</v>
      </c>
      <c r="I65" s="77">
        <f t="shared" si="18"/>
        <v>-1.2000000000000011</v>
      </c>
      <c r="J65" s="77">
        <f t="shared" si="18"/>
        <v>0</v>
      </c>
      <c r="K65" s="77">
        <f t="shared" si="18"/>
        <v>-0.6000000000000032</v>
      </c>
      <c r="L65" s="77">
        <f t="shared" si="18"/>
        <v>0</v>
      </c>
      <c r="M65" s="77">
        <f t="shared" si="18"/>
        <v>1.7999999999999989</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UNDER</v>
      </c>
      <c r="L66" s="78" t="str">
        <f t="shared" si="19"/>
        <v>OVER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Q36" sqref="Q3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PAN-021794</v>
      </c>
      <c r="D1" s="141"/>
      <c r="E1" s="93" t="s">
        <v>45</v>
      </c>
      <c r="F1" s="39">
        <f>'Field data and Waste 1'!F1</f>
        <v>24.34</v>
      </c>
      <c r="G1" s="123" t="s">
        <v>43</v>
      </c>
      <c r="H1" s="124"/>
      <c r="I1" s="118">
        <v>8.5</v>
      </c>
      <c r="J1" s="127" t="s">
        <v>153</v>
      </c>
      <c r="K1" s="127"/>
      <c r="L1" s="97">
        <v>3319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EPR-GP3792SK</v>
      </c>
      <c r="D2" s="143"/>
      <c r="E2" s="93" t="s">
        <v>109</v>
      </c>
      <c r="F2" s="96" t="s">
        <v>175</v>
      </c>
      <c r="G2" s="125" t="s">
        <v>110</v>
      </c>
      <c r="H2" s="126"/>
      <c r="I2" s="118"/>
      <c r="J2" s="127" t="s">
        <v>158</v>
      </c>
      <c r="K2" s="127"/>
      <c r="L2" s="97">
        <v>0.56000000000000005</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Limited</v>
      </c>
      <c r="D3" s="143"/>
      <c r="E3" s="93" t="s">
        <v>108</v>
      </c>
      <c r="F3" s="31" t="s">
        <v>78</v>
      </c>
      <c r="G3" s="127" t="s">
        <v>159</v>
      </c>
      <c r="H3" s="127"/>
      <c r="I3" s="118"/>
      <c r="J3" s="123" t="s">
        <v>154</v>
      </c>
      <c r="K3" s="124"/>
      <c r="L3" s="97">
        <f>(L1/(L2*10000))*100</f>
        <v>59.267857142857125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Crugmore, Penparc, Cardigan, Ceredigion, SA43 1QY</v>
      </c>
      <c r="D4" s="141"/>
      <c r="E4" s="94" t="s">
        <v>1</v>
      </c>
      <c r="F4" s="96" t="s">
        <v>176</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6.8</v>
      </c>
      <c r="D10" s="60">
        <f>'Field data and Waste 1'!D10</f>
        <v>5.5</v>
      </c>
      <c r="E10" s="60">
        <f>'Field data and Waste 1'!E10</f>
        <v>5.9</v>
      </c>
      <c r="F10" s="60">
        <f>'Field data and Waste 1'!F10</f>
        <v>5.9</v>
      </c>
      <c r="G10" s="60">
        <f>'Field data and Waste 1'!G10</f>
        <v>5.7</v>
      </c>
      <c r="H10" s="60">
        <f>'Field data and Waste 1'!H10</f>
        <v>5.8</v>
      </c>
      <c r="I10" s="60">
        <f>'Field data and Waste 1'!I10</f>
        <v>5.8</v>
      </c>
      <c r="J10" s="60">
        <f>'Field data and Waste 1'!J10</f>
        <v>6</v>
      </c>
      <c r="K10" s="60">
        <f>'Field data and Waste 1'!K10</f>
        <v>6.2</v>
      </c>
      <c r="L10" s="60">
        <f>'Field data and Waste 1'!L10</f>
        <v>6.1</v>
      </c>
      <c r="M10" s="60">
        <f>'Field data and Waste 1'!M10</f>
        <v>6.2</v>
      </c>
      <c r="N10" s="60">
        <f>'Field data and Waste 1'!N10</f>
        <v>6.5</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3</v>
      </c>
      <c r="E11" s="60">
        <f>'Field data and Waste 1'!E11</f>
        <v>0</v>
      </c>
      <c r="F11" s="60">
        <f>'Field data and Waste 1'!F11</f>
        <v>2</v>
      </c>
      <c r="G11" s="60">
        <f>'Field data and Waste 1'!G11</f>
        <v>3</v>
      </c>
      <c r="H11" s="60">
        <f>'Field data and Waste 1'!H11</f>
        <v>0</v>
      </c>
      <c r="I11" s="60">
        <f>'Field data and Waste 1'!I11</f>
        <v>1</v>
      </c>
      <c r="J11" s="60">
        <f>'Field data and Waste 1'!J11</f>
        <v>2</v>
      </c>
      <c r="K11" s="60">
        <f>'Field data and Waste 1'!K11</f>
        <v>0</v>
      </c>
      <c r="L11" s="60">
        <f>'Field data and Waste 1'!L11</f>
        <v>1</v>
      </c>
      <c r="M11" s="60">
        <f>'Field data and Waste 1'!M11</f>
        <v>3</v>
      </c>
      <c r="N11" s="60">
        <f>'Field data and Waste 1'!N11</f>
        <v>2</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0</v>
      </c>
      <c r="F12" s="60">
        <f>'Field data and Waste 1'!F12</f>
        <v>0</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1</v>
      </c>
      <c r="I13" s="60">
        <f>'Field data and Waste 1'!I13</f>
        <v>2</v>
      </c>
      <c r="J13" s="60">
        <f>'Field data and Waste 1'!J13</f>
        <v>2</v>
      </c>
      <c r="K13" s="60">
        <f>'Field data and Waste 1'!K13</f>
        <v>1</v>
      </c>
      <c r="L13" s="60">
        <f>'Field data and Waste 1'!L13</f>
        <v>2</v>
      </c>
      <c r="M13" s="60">
        <f>'Field data and Waste 1'!M13</f>
        <v>2</v>
      </c>
      <c r="N13" s="60">
        <f>'Field data and Waste 1'!N13</f>
        <v>3</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46.475225999999992</v>
      </c>
      <c r="D18" s="16">
        <f>$D32</f>
        <v>46.475225999999992</v>
      </c>
      <c r="E18" s="16">
        <f>$D33</f>
        <v>46.475225999999992</v>
      </c>
      <c r="F18" s="16">
        <f>$D34</f>
        <v>46.475225999999992</v>
      </c>
      <c r="G18" s="16">
        <f>$D35</f>
        <v>46.475225999999992</v>
      </c>
      <c r="H18" s="16">
        <f>$D36</f>
        <v>46.475225999999992</v>
      </c>
      <c r="I18" s="16">
        <f>$D37</f>
        <v>46.475225999999992</v>
      </c>
      <c r="J18" s="16">
        <f>$D38</f>
        <v>46.475225999999992</v>
      </c>
      <c r="K18" s="16">
        <f>$D39</f>
        <v>46.475225999999992</v>
      </c>
      <c r="L18" s="16">
        <f>$D40</f>
        <v>46.475225999999992</v>
      </c>
      <c r="M18" s="16">
        <f>$D41</f>
        <v>46.475225999999992</v>
      </c>
      <c r="N18" s="16">
        <f>$D42</f>
        <v>46.475225999999992</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-18.124774000000002</v>
      </c>
      <c r="D19" s="16">
        <f t="shared" ref="D19:V19" si="1">D18-D17</f>
        <v>-18.124774000000002</v>
      </c>
      <c r="E19" s="16">
        <f t="shared" si="1"/>
        <v>-18.124774000000002</v>
      </c>
      <c r="F19" s="16">
        <f t="shared" si="1"/>
        <v>-18.124774000000002</v>
      </c>
      <c r="G19" s="16">
        <f t="shared" si="1"/>
        <v>-18.124774000000002</v>
      </c>
      <c r="H19" s="16">
        <f t="shared" si="1"/>
        <v>-18.124774000000002</v>
      </c>
      <c r="I19" s="16">
        <f t="shared" si="1"/>
        <v>-18.124774000000002</v>
      </c>
      <c r="J19" s="16">
        <f t="shared" si="1"/>
        <v>-18.124774000000002</v>
      </c>
      <c r="K19" s="16">
        <f t="shared" si="1"/>
        <v>-18.124774000000002</v>
      </c>
      <c r="L19" s="16">
        <f t="shared" si="1"/>
        <v>-18.124774000000002</v>
      </c>
      <c r="M19" s="16">
        <f t="shared" si="1"/>
        <v>-18.124774000000002</v>
      </c>
      <c r="N19" s="16">
        <f t="shared" si="1"/>
        <v>-18.124774000000002</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109.77309000000001</v>
      </c>
      <c r="D22" s="16">
        <f>$E32</f>
        <v>109.77309000000001</v>
      </c>
      <c r="E22" s="16">
        <f>$E33</f>
        <v>109.77309000000001</v>
      </c>
      <c r="F22" s="16">
        <f>$E34</f>
        <v>109.77309000000001</v>
      </c>
      <c r="G22" s="16">
        <f>$E35</f>
        <v>109.77309000000001</v>
      </c>
      <c r="H22" s="16">
        <f>$E36</f>
        <v>109.77309000000001</v>
      </c>
      <c r="I22" s="16">
        <f>$E37</f>
        <v>109.77309000000001</v>
      </c>
      <c r="J22" s="16">
        <f>$E38</f>
        <v>109.77309000000001</v>
      </c>
      <c r="K22" s="16">
        <f>$E39</f>
        <v>109.77309000000001</v>
      </c>
      <c r="L22" s="16">
        <f>$E40</f>
        <v>109.77309000000001</v>
      </c>
      <c r="M22" s="16">
        <f>$E41</f>
        <v>109.77309000000001</v>
      </c>
      <c r="N22" s="16">
        <f>$E42</f>
        <v>109.77309000000001</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-118.22690999999999</v>
      </c>
      <c r="D23" s="16">
        <f t="shared" ref="D23:V23" si="3">D22-D21</f>
        <v>-118.22690999999999</v>
      </c>
      <c r="E23" s="16">
        <f t="shared" si="3"/>
        <v>-118.22690999999999</v>
      </c>
      <c r="F23" s="16">
        <f t="shared" si="3"/>
        <v>-118.22690999999999</v>
      </c>
      <c r="G23" s="16">
        <f t="shared" si="3"/>
        <v>-118.22690999999999</v>
      </c>
      <c r="H23" s="16">
        <f t="shared" si="3"/>
        <v>-118.22690999999999</v>
      </c>
      <c r="I23" s="16">
        <f t="shared" si="3"/>
        <v>-118.22690999999999</v>
      </c>
      <c r="J23" s="16">
        <f t="shared" si="3"/>
        <v>-118.22690999999999</v>
      </c>
      <c r="K23" s="16">
        <f t="shared" si="3"/>
        <v>-118.22690999999999</v>
      </c>
      <c r="L23" s="16">
        <f t="shared" si="3"/>
        <v>-118.22690999999999</v>
      </c>
      <c r="M23" s="16">
        <f t="shared" si="3"/>
        <v>-118.22690999999999</v>
      </c>
      <c r="N23" s="16">
        <f t="shared" si="3"/>
        <v>-118.22690999999999</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3.95</v>
      </c>
      <c r="C28" s="15">
        <v>0.56000000000000005</v>
      </c>
      <c r="D28" s="15">
        <v>483</v>
      </c>
      <c r="E28" s="15">
        <v>2169</v>
      </c>
      <c r="F28" s="15">
        <v>72.8</v>
      </c>
      <c r="G28" s="15">
        <v>1.26</v>
      </c>
      <c r="H28" s="15">
        <v>13.8</v>
      </c>
      <c r="I28" s="15">
        <v>0.5</v>
      </c>
      <c r="J28" s="15">
        <v>0.01</v>
      </c>
      <c r="K28" s="23">
        <v>0.05</v>
      </c>
      <c r="L28" s="15">
        <v>0.35</v>
      </c>
      <c r="M28" s="15">
        <v>0.51</v>
      </c>
      <c r="N28" s="15"/>
      <c r="O28" s="15"/>
      <c r="P28" s="15"/>
      <c r="Q28" s="15">
        <v>415</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42</v>
      </c>
      <c r="C31" s="77">
        <f>IF(C$27="%w/w SAR",((C$28*10)*$B31),IF(C$27="%w/w DM",(((C$28*10)*($B$28/100))*$B31),IF(C$27="kg/t SAR",(C$28*$B31),IF(C$27="kg/t DM",((C$28*($B$28/100))*$B31),IF(C$27="mg/kg SAR",((C$28*0.001)*$B31),IF(C$27="mg/kg DM",(((C$28*0.001)*($B$28/100))*$B31),0))))))</f>
        <v>235.20000000000002</v>
      </c>
      <c r="D31" s="77">
        <f>(IF(D$27="%w/w SAR",((D$28*10)*$B31),IF(D$27="%w/w DM",(((D$28*10)*($B$28/100))*$B31),IF(D$27="kg/t SAR",(D$28*$B31),IF(D$27="kg/t DM",((D$28*($B$28/100))*$B31),IF(D$27="mg/kg SAR",((D$28*0.001)*$B31),IF(D$27="mg/kg DM",(((D$28*0.001)*($B$28/100))*$B31),"0")))))))*2.291</f>
        <v>46.475225999999992</v>
      </c>
      <c r="E31" s="77">
        <f>(IF(E$27="%w/w SAR",((E$28*10)*$B31),IF(E$27="%w/w DM",(((E$28*10)*($B$28/100))*$B31),IF(E$27="kg/t SAR",(E$28*$B31),IF(E$27="kg/t DM",((E$28*($B$28/100))*$B31),IF(E$27="mg/kg SAR",((E$28*0.001)*$B31),IF(E$27="mg/kg DM",(((E$28*0.001)*($B$28/100))*$B31),"0")))))))*1.205</f>
        <v>109.77309000000001</v>
      </c>
      <c r="F31" s="77">
        <f>(IF(F$27="%w/w SAR",((F$28*10)*$B31),IF(F$27="%w/w DM",(((F$28*10)*($B$28/100))*$B31),IF(F$27="kg/t SAR",(F$28*$B31),IF(F$27="kg/t DM",((F$28*($B$28/100))*$B31),IF(F$27="mg/kg SAR",((F$28*0.001)*$B31),IF(F$27="mg/kg DM",(((F$28*0.001)*($B$28/100))*$B31),"0")))))))*1.658</f>
        <v>5.0695008000000001</v>
      </c>
      <c r="G31" s="77">
        <f t="shared" ref="G31:P46" si="5">IF(G$27="%w/w SAR",((G$28*10)*$B31),IF(G$27="%w/w DM",(((G$28*10)*($B$28/100))*$B31),IF(G$27="kg/t SAR",(G$28*$B31),IF(G$27="kg/t DM",((G$28*($B$28/100))*$B31),IF(G$27="mg/kg SAR",((G$28*0.001)*$B31),IF(G$27="mg/kg DM",(((G$28*0.001)*($B$28/100))*$B31),0))))))</f>
        <v>5.2920000000000002E-2</v>
      </c>
      <c r="H31" s="77">
        <f t="shared" si="5"/>
        <v>0.57960000000000012</v>
      </c>
      <c r="I31" s="77">
        <f t="shared" si="5"/>
        <v>2.1000000000000001E-2</v>
      </c>
      <c r="J31" s="77">
        <f t="shared" si="5"/>
        <v>4.2000000000000002E-4</v>
      </c>
      <c r="K31" s="77">
        <f t="shared" si="5"/>
        <v>2.1000000000000003E-3</v>
      </c>
      <c r="L31" s="77">
        <f t="shared" si="5"/>
        <v>1.47E-2</v>
      </c>
      <c r="M31" s="77">
        <f t="shared" si="5"/>
        <v>2.1420000000000002E-2</v>
      </c>
      <c r="N31" s="77">
        <f t="shared" si="5"/>
        <v>0</v>
      </c>
      <c r="O31" s="77">
        <f t="shared" si="5"/>
        <v>0</v>
      </c>
      <c r="P31" s="77">
        <f t="shared" si="5"/>
        <v>0</v>
      </c>
      <c r="Q31" s="77">
        <f>(IF(Q$27="%w/w SAR",((Q$28*10)*$B31),IF(Q$27="%w/w DM",(((Q$28*10)*($B$28/100))*$B31),IF(Q$27="kg/t SAR",(Q$28*$B31),IF(Q$27="kg/t DM",((Q$28*($B$28/100))*$B31),IF(Q$27="mg/kg SAR",((Q$28*0.001)*$B31),IF(Q$27="mg/kg DM",(((Q$28*0.001)*($B$28/100))*$B31),0)))))))*2.5</f>
        <v>43.575000000000003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42</v>
      </c>
      <c r="C32" s="77">
        <f t="shared" ref="C32:C50" si="6">IF(C$27="%w/w SAR",((C$28*10)*$B32),IF(C$27="%w/w DM",(((C$28*10)*($B$28/100))*$B32),IF(C$27="kg/t SAR",(C$28*$B32),IF(C$27="kg/t DM",((C$28*($B$28/100))*$B32),IF(C$27="mg/kg SAR",((C$28*0.001)*$B32),IF(C$27="mg/kg DM",(((C$28*0.001)*($B$28/100))*$B32),0))))))</f>
        <v>235.20000000000002</v>
      </c>
      <c r="D32" s="77">
        <f t="shared" ref="D32:D50" si="7">(IF(D$27="%w/w SAR",((D$28*10)*$B32),IF(D$27="%w/w DM",(((D$28*10)*($B$28/100))*$B32),IF(D$27="kg/t SAR",(D$28*$B32),IF(D$27="kg/t DM",((D$28*($B$28/100))*$B32),IF(D$27="mg/kg SAR",((D$28*0.001)*$B32),IF(D$27="mg/kg DM",(((D$28*0.001)*($B$28/100))*$B32),"0")))))))*2.291</f>
        <v>46.475225999999992</v>
      </c>
      <c r="E32" s="77">
        <f t="shared" ref="E32:E50" si="8">(IF(E$27="%w/w SAR",((E$28*10)*$B32),IF(E$27="%w/w DM",(((E$28*10)*($B$28/100))*$B32),IF(E$27="kg/t SAR",(E$28*$B32),IF(E$27="kg/t DM",((E$28*($B$28/100))*$B32),IF(E$27="mg/kg SAR",((E$28*0.001)*$B32),IF(E$27="mg/kg DM",(((E$28*0.001)*($B$28/100))*$B32),"0")))))))*1.205</f>
        <v>109.77309000000001</v>
      </c>
      <c r="F32" s="77">
        <f t="shared" ref="F32:F50" si="9">(IF(F$27="%w/w SAR",((F$28*10)*$B32),IF(F$27="%w/w DM",(((F$28*10)*($B$28/100))*$B32),IF(F$27="kg/t SAR",(F$28*$B32),IF(F$27="kg/t DM",((F$28*($B$28/100))*$B32),IF(F$27="mg/kg SAR",((F$28*0.001)*$B32),IF(F$27="mg/kg DM",(((F$28*0.001)*($B$28/100))*$B32),"0")))))))*1.658</f>
        <v>5.0695008000000001</v>
      </c>
      <c r="G32" s="77">
        <f t="shared" si="5"/>
        <v>5.2920000000000002E-2</v>
      </c>
      <c r="H32" s="77">
        <f t="shared" si="5"/>
        <v>0.57960000000000012</v>
      </c>
      <c r="I32" s="77">
        <f t="shared" si="5"/>
        <v>2.1000000000000001E-2</v>
      </c>
      <c r="J32" s="77">
        <f t="shared" si="5"/>
        <v>4.2000000000000002E-4</v>
      </c>
      <c r="K32" s="77">
        <f t="shared" si="5"/>
        <v>2.1000000000000003E-3</v>
      </c>
      <c r="L32" s="77">
        <f t="shared" si="5"/>
        <v>1.47E-2</v>
      </c>
      <c r="M32" s="77">
        <f t="shared" si="5"/>
        <v>2.1420000000000002E-2</v>
      </c>
      <c r="N32" s="77">
        <f t="shared" si="5"/>
        <v>0</v>
      </c>
      <c r="O32" s="77">
        <f t="shared" si="5"/>
        <v>0</v>
      </c>
      <c r="P32" s="77">
        <f t="shared" si="5"/>
        <v>0</v>
      </c>
      <c r="Q32" s="77">
        <f t="shared" ref="Q32:Q50" si="10">(IF(Q$27="%w/w SAR",((Q$28*10)*$B32),IF(Q$27="%w/w DM",(((Q$28*10)*($B$28/100))*$B32),IF(Q$27="kg/t SAR",(Q$28*$B32),IF(Q$27="kg/t DM",((Q$28*($B$28/100))*$B32),IF(Q$27="mg/kg SAR",((Q$28*0.001)*$B32),IF(Q$27="mg/kg DM",(((Q$28*0.001)*($B$28/100))*$B32),0)))))))*2.5</f>
        <v>43.575000000000003</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42</v>
      </c>
      <c r="C33" s="77">
        <f t="shared" si="6"/>
        <v>235.20000000000002</v>
      </c>
      <c r="D33" s="77">
        <f t="shared" si="7"/>
        <v>46.475225999999992</v>
      </c>
      <c r="E33" s="77">
        <f t="shared" si="8"/>
        <v>109.77309000000001</v>
      </c>
      <c r="F33" s="77">
        <f t="shared" si="9"/>
        <v>5.0695008000000001</v>
      </c>
      <c r="G33" s="77">
        <f t="shared" si="5"/>
        <v>5.2920000000000002E-2</v>
      </c>
      <c r="H33" s="77">
        <f t="shared" si="5"/>
        <v>0.57960000000000012</v>
      </c>
      <c r="I33" s="77">
        <f t="shared" si="5"/>
        <v>2.1000000000000001E-2</v>
      </c>
      <c r="J33" s="77">
        <f t="shared" si="5"/>
        <v>4.2000000000000002E-4</v>
      </c>
      <c r="K33" s="77">
        <f t="shared" si="5"/>
        <v>2.1000000000000003E-3</v>
      </c>
      <c r="L33" s="77">
        <f t="shared" si="5"/>
        <v>1.47E-2</v>
      </c>
      <c r="M33" s="77">
        <f t="shared" si="5"/>
        <v>2.1420000000000002E-2</v>
      </c>
      <c r="N33" s="77">
        <f t="shared" si="5"/>
        <v>0</v>
      </c>
      <c r="O33" s="77">
        <f t="shared" si="5"/>
        <v>0</v>
      </c>
      <c r="P33" s="77">
        <f t="shared" si="5"/>
        <v>0</v>
      </c>
      <c r="Q33" s="77">
        <f t="shared" si="10"/>
        <v>43.575000000000003</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42</v>
      </c>
      <c r="C34" s="77">
        <f t="shared" si="6"/>
        <v>235.20000000000002</v>
      </c>
      <c r="D34" s="77">
        <f t="shared" si="7"/>
        <v>46.475225999999992</v>
      </c>
      <c r="E34" s="77">
        <f t="shared" si="8"/>
        <v>109.77309000000001</v>
      </c>
      <c r="F34" s="77">
        <f t="shared" si="9"/>
        <v>5.0695008000000001</v>
      </c>
      <c r="G34" s="77">
        <f t="shared" si="5"/>
        <v>5.2920000000000002E-2</v>
      </c>
      <c r="H34" s="77">
        <f t="shared" si="5"/>
        <v>0.57960000000000012</v>
      </c>
      <c r="I34" s="77">
        <f t="shared" si="5"/>
        <v>2.1000000000000001E-2</v>
      </c>
      <c r="J34" s="77">
        <f t="shared" si="5"/>
        <v>4.2000000000000002E-4</v>
      </c>
      <c r="K34" s="77">
        <f t="shared" si="5"/>
        <v>2.1000000000000003E-3</v>
      </c>
      <c r="L34" s="77">
        <f t="shared" si="5"/>
        <v>1.47E-2</v>
      </c>
      <c r="M34" s="77">
        <f t="shared" si="5"/>
        <v>2.1420000000000002E-2</v>
      </c>
      <c r="N34" s="77">
        <f t="shared" si="5"/>
        <v>0</v>
      </c>
      <c r="O34" s="77">
        <f t="shared" si="5"/>
        <v>0</v>
      </c>
      <c r="P34" s="77">
        <f t="shared" si="5"/>
        <v>0</v>
      </c>
      <c r="Q34" s="77">
        <f t="shared" si="10"/>
        <v>43.575000000000003</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42</v>
      </c>
      <c r="C35" s="77">
        <f t="shared" si="6"/>
        <v>235.20000000000002</v>
      </c>
      <c r="D35" s="77">
        <f t="shared" si="7"/>
        <v>46.475225999999992</v>
      </c>
      <c r="E35" s="77">
        <f t="shared" si="8"/>
        <v>109.77309000000001</v>
      </c>
      <c r="F35" s="77">
        <f t="shared" si="9"/>
        <v>5.0695008000000001</v>
      </c>
      <c r="G35" s="77">
        <f t="shared" si="5"/>
        <v>5.2920000000000002E-2</v>
      </c>
      <c r="H35" s="77">
        <f t="shared" si="5"/>
        <v>0.57960000000000012</v>
      </c>
      <c r="I35" s="77">
        <f t="shared" si="5"/>
        <v>2.1000000000000001E-2</v>
      </c>
      <c r="J35" s="77">
        <f t="shared" si="5"/>
        <v>4.2000000000000002E-4</v>
      </c>
      <c r="K35" s="77">
        <f t="shared" si="5"/>
        <v>2.1000000000000003E-3</v>
      </c>
      <c r="L35" s="77">
        <f t="shared" si="5"/>
        <v>1.47E-2</v>
      </c>
      <c r="M35" s="77">
        <f t="shared" si="5"/>
        <v>2.1420000000000002E-2</v>
      </c>
      <c r="N35" s="77">
        <f t="shared" si="5"/>
        <v>0</v>
      </c>
      <c r="O35" s="77">
        <f t="shared" si="5"/>
        <v>0</v>
      </c>
      <c r="P35" s="77">
        <f t="shared" si="5"/>
        <v>0</v>
      </c>
      <c r="Q35" s="77">
        <f t="shared" si="10"/>
        <v>43.575000000000003</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42</v>
      </c>
      <c r="C36" s="77">
        <f t="shared" si="6"/>
        <v>235.20000000000002</v>
      </c>
      <c r="D36" s="77">
        <f t="shared" si="7"/>
        <v>46.475225999999992</v>
      </c>
      <c r="E36" s="77">
        <f t="shared" si="8"/>
        <v>109.77309000000001</v>
      </c>
      <c r="F36" s="77">
        <f t="shared" si="9"/>
        <v>5.0695008000000001</v>
      </c>
      <c r="G36" s="77">
        <f t="shared" si="5"/>
        <v>5.2920000000000002E-2</v>
      </c>
      <c r="H36" s="77">
        <f t="shared" si="5"/>
        <v>0.57960000000000012</v>
      </c>
      <c r="I36" s="77">
        <f t="shared" si="5"/>
        <v>2.1000000000000001E-2</v>
      </c>
      <c r="J36" s="77">
        <f t="shared" si="5"/>
        <v>4.2000000000000002E-4</v>
      </c>
      <c r="K36" s="77">
        <f t="shared" si="5"/>
        <v>2.1000000000000003E-3</v>
      </c>
      <c r="L36" s="77">
        <f t="shared" si="5"/>
        <v>1.47E-2</v>
      </c>
      <c r="M36" s="77">
        <f t="shared" si="5"/>
        <v>2.1420000000000002E-2</v>
      </c>
      <c r="N36" s="77">
        <f t="shared" si="5"/>
        <v>0</v>
      </c>
      <c r="O36" s="77">
        <f t="shared" si="5"/>
        <v>0</v>
      </c>
      <c r="P36" s="77">
        <f t="shared" si="5"/>
        <v>0</v>
      </c>
      <c r="Q36" s="77">
        <f t="shared" si="10"/>
        <v>43.575000000000003</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42</v>
      </c>
      <c r="C37" s="77">
        <f t="shared" si="6"/>
        <v>235.20000000000002</v>
      </c>
      <c r="D37" s="77">
        <f t="shared" si="7"/>
        <v>46.475225999999992</v>
      </c>
      <c r="E37" s="77">
        <f t="shared" si="8"/>
        <v>109.77309000000001</v>
      </c>
      <c r="F37" s="77">
        <f t="shared" si="9"/>
        <v>5.0695008000000001</v>
      </c>
      <c r="G37" s="77">
        <f t="shared" si="5"/>
        <v>5.2920000000000002E-2</v>
      </c>
      <c r="H37" s="77">
        <f t="shared" si="5"/>
        <v>0.57960000000000012</v>
      </c>
      <c r="I37" s="77">
        <f t="shared" si="5"/>
        <v>2.1000000000000001E-2</v>
      </c>
      <c r="J37" s="77">
        <f t="shared" si="5"/>
        <v>4.2000000000000002E-4</v>
      </c>
      <c r="K37" s="77">
        <f t="shared" si="5"/>
        <v>2.1000000000000003E-3</v>
      </c>
      <c r="L37" s="77">
        <f t="shared" si="5"/>
        <v>1.47E-2</v>
      </c>
      <c r="M37" s="77">
        <f t="shared" si="5"/>
        <v>2.1420000000000002E-2</v>
      </c>
      <c r="N37" s="77">
        <f t="shared" si="5"/>
        <v>0</v>
      </c>
      <c r="O37" s="77">
        <f t="shared" si="5"/>
        <v>0</v>
      </c>
      <c r="P37" s="77">
        <f t="shared" si="5"/>
        <v>0</v>
      </c>
      <c r="Q37" s="77">
        <f t="shared" si="10"/>
        <v>43.575000000000003</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42</v>
      </c>
      <c r="C38" s="77">
        <f t="shared" si="6"/>
        <v>235.20000000000002</v>
      </c>
      <c r="D38" s="77">
        <f t="shared" si="7"/>
        <v>46.475225999999992</v>
      </c>
      <c r="E38" s="77">
        <f t="shared" si="8"/>
        <v>109.77309000000001</v>
      </c>
      <c r="F38" s="77">
        <f t="shared" si="9"/>
        <v>5.0695008000000001</v>
      </c>
      <c r="G38" s="77">
        <f t="shared" si="5"/>
        <v>5.2920000000000002E-2</v>
      </c>
      <c r="H38" s="77">
        <f t="shared" si="5"/>
        <v>0.57960000000000012</v>
      </c>
      <c r="I38" s="77">
        <f t="shared" si="5"/>
        <v>2.1000000000000001E-2</v>
      </c>
      <c r="J38" s="77">
        <f t="shared" si="5"/>
        <v>4.2000000000000002E-4</v>
      </c>
      <c r="K38" s="77">
        <f t="shared" si="5"/>
        <v>2.1000000000000003E-3</v>
      </c>
      <c r="L38" s="77">
        <f t="shared" si="5"/>
        <v>1.47E-2</v>
      </c>
      <c r="M38" s="77">
        <f t="shared" si="5"/>
        <v>2.1420000000000002E-2</v>
      </c>
      <c r="N38" s="77">
        <f t="shared" si="5"/>
        <v>0</v>
      </c>
      <c r="O38" s="77">
        <f t="shared" si="5"/>
        <v>0</v>
      </c>
      <c r="P38" s="77">
        <f t="shared" si="5"/>
        <v>0</v>
      </c>
      <c r="Q38" s="77">
        <f t="shared" si="10"/>
        <v>43.575000000000003</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v>42</v>
      </c>
      <c r="C39" s="77">
        <f t="shared" si="6"/>
        <v>235.20000000000002</v>
      </c>
      <c r="D39" s="77">
        <f t="shared" si="7"/>
        <v>46.475225999999992</v>
      </c>
      <c r="E39" s="77">
        <f t="shared" si="8"/>
        <v>109.77309000000001</v>
      </c>
      <c r="F39" s="77">
        <f t="shared" si="9"/>
        <v>5.0695008000000001</v>
      </c>
      <c r="G39" s="77">
        <f t="shared" si="5"/>
        <v>5.2920000000000002E-2</v>
      </c>
      <c r="H39" s="77">
        <f t="shared" si="5"/>
        <v>0.57960000000000012</v>
      </c>
      <c r="I39" s="77">
        <f t="shared" si="5"/>
        <v>2.1000000000000001E-2</v>
      </c>
      <c r="J39" s="77">
        <f t="shared" si="5"/>
        <v>4.2000000000000002E-4</v>
      </c>
      <c r="K39" s="77">
        <f t="shared" si="5"/>
        <v>2.1000000000000003E-3</v>
      </c>
      <c r="L39" s="77">
        <f t="shared" si="5"/>
        <v>1.47E-2</v>
      </c>
      <c r="M39" s="77">
        <f t="shared" si="5"/>
        <v>2.1420000000000002E-2</v>
      </c>
      <c r="N39" s="77">
        <f t="shared" si="5"/>
        <v>0</v>
      </c>
      <c r="O39" s="77">
        <f t="shared" si="5"/>
        <v>0</v>
      </c>
      <c r="P39" s="77">
        <f t="shared" si="5"/>
        <v>0</v>
      </c>
      <c r="Q39" s="77">
        <f t="shared" si="10"/>
        <v>43.575000000000003</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v>42</v>
      </c>
      <c r="C40" s="77">
        <f t="shared" si="6"/>
        <v>235.20000000000002</v>
      </c>
      <c r="D40" s="77">
        <f t="shared" si="7"/>
        <v>46.475225999999992</v>
      </c>
      <c r="E40" s="77">
        <f t="shared" si="8"/>
        <v>109.77309000000001</v>
      </c>
      <c r="F40" s="77">
        <f t="shared" si="9"/>
        <v>5.0695008000000001</v>
      </c>
      <c r="G40" s="77">
        <f t="shared" si="5"/>
        <v>5.2920000000000002E-2</v>
      </c>
      <c r="H40" s="77">
        <f t="shared" si="5"/>
        <v>0.57960000000000012</v>
      </c>
      <c r="I40" s="77">
        <f t="shared" si="5"/>
        <v>2.1000000000000001E-2</v>
      </c>
      <c r="J40" s="77">
        <f t="shared" si="5"/>
        <v>4.2000000000000002E-4</v>
      </c>
      <c r="K40" s="77">
        <f t="shared" si="5"/>
        <v>2.1000000000000003E-3</v>
      </c>
      <c r="L40" s="77">
        <f t="shared" si="5"/>
        <v>1.47E-2</v>
      </c>
      <c r="M40" s="77">
        <f t="shared" si="5"/>
        <v>2.1420000000000002E-2</v>
      </c>
      <c r="N40" s="77">
        <f t="shared" si="5"/>
        <v>0</v>
      </c>
      <c r="O40" s="77">
        <f t="shared" si="5"/>
        <v>0</v>
      </c>
      <c r="P40" s="77">
        <f t="shared" si="5"/>
        <v>0</v>
      </c>
      <c r="Q40" s="77">
        <f t="shared" si="10"/>
        <v>43.575000000000003</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v>42</v>
      </c>
      <c r="C41" s="77">
        <f t="shared" si="6"/>
        <v>235.20000000000002</v>
      </c>
      <c r="D41" s="77">
        <f t="shared" si="7"/>
        <v>46.475225999999992</v>
      </c>
      <c r="E41" s="77">
        <f t="shared" si="8"/>
        <v>109.77309000000001</v>
      </c>
      <c r="F41" s="77">
        <f t="shared" si="9"/>
        <v>5.0695008000000001</v>
      </c>
      <c r="G41" s="77">
        <f t="shared" si="5"/>
        <v>5.2920000000000002E-2</v>
      </c>
      <c r="H41" s="77">
        <f t="shared" si="5"/>
        <v>0.57960000000000012</v>
      </c>
      <c r="I41" s="77">
        <f t="shared" si="5"/>
        <v>2.1000000000000001E-2</v>
      </c>
      <c r="J41" s="77">
        <f t="shared" si="5"/>
        <v>4.2000000000000002E-4</v>
      </c>
      <c r="K41" s="77">
        <f t="shared" si="5"/>
        <v>2.1000000000000003E-3</v>
      </c>
      <c r="L41" s="77">
        <f t="shared" si="5"/>
        <v>1.47E-2</v>
      </c>
      <c r="M41" s="77">
        <f t="shared" si="5"/>
        <v>2.1420000000000002E-2</v>
      </c>
      <c r="N41" s="77">
        <f t="shared" si="5"/>
        <v>0</v>
      </c>
      <c r="O41" s="77">
        <f t="shared" si="5"/>
        <v>0</v>
      </c>
      <c r="P41" s="77">
        <f t="shared" si="5"/>
        <v>0</v>
      </c>
      <c r="Q41" s="77">
        <f t="shared" si="10"/>
        <v>43.575000000000003</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v>42</v>
      </c>
      <c r="C42" s="77">
        <f t="shared" si="6"/>
        <v>235.20000000000002</v>
      </c>
      <c r="D42" s="77">
        <f t="shared" si="7"/>
        <v>46.475225999999992</v>
      </c>
      <c r="E42" s="77">
        <f t="shared" si="8"/>
        <v>109.77309000000001</v>
      </c>
      <c r="F42" s="77">
        <f t="shared" si="9"/>
        <v>5.0695008000000001</v>
      </c>
      <c r="G42" s="77">
        <f t="shared" si="5"/>
        <v>5.2920000000000002E-2</v>
      </c>
      <c r="H42" s="77">
        <f t="shared" si="5"/>
        <v>0.57960000000000012</v>
      </c>
      <c r="I42" s="77">
        <f t="shared" si="5"/>
        <v>2.1000000000000001E-2</v>
      </c>
      <c r="J42" s="77">
        <f t="shared" si="5"/>
        <v>4.2000000000000002E-4</v>
      </c>
      <c r="K42" s="77">
        <f t="shared" si="5"/>
        <v>2.1000000000000003E-3</v>
      </c>
      <c r="L42" s="77">
        <f t="shared" si="5"/>
        <v>1.47E-2</v>
      </c>
      <c r="M42" s="77">
        <f t="shared" si="5"/>
        <v>2.1420000000000002E-2</v>
      </c>
      <c r="N42" s="77">
        <f t="shared" si="5"/>
        <v>0</v>
      </c>
      <c r="O42" s="77">
        <f t="shared" si="5"/>
        <v>0</v>
      </c>
      <c r="P42" s="77">
        <f t="shared" si="5"/>
        <v>0</v>
      </c>
      <c r="Q42" s="77">
        <f t="shared" si="10"/>
        <v>43.575000000000003</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str">
        <f>N16&amp;" I "&amp;(VLOOKUP(N14,Table24567[],6,FALSE))</f>
        <v>Medium/Clay I Grass</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f>VLOOKUP(N$14,Table24567[],5,FALSE)</f>
        <v>6.2</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6.8</v>
      </c>
      <c r="C60" s="76">
        <f t="shared" ref="C60:U60" si="14">D10</f>
        <v>5.5</v>
      </c>
      <c r="D60" s="76">
        <f t="shared" si="14"/>
        <v>5.9</v>
      </c>
      <c r="E60" s="76">
        <f t="shared" si="14"/>
        <v>5.9</v>
      </c>
      <c r="F60" s="76">
        <f t="shared" si="14"/>
        <v>5.7</v>
      </c>
      <c r="G60" s="76">
        <f t="shared" si="14"/>
        <v>5.8</v>
      </c>
      <c r="H60" s="76">
        <f t="shared" si="14"/>
        <v>5.8</v>
      </c>
      <c r="I60" s="76">
        <f t="shared" si="14"/>
        <v>6</v>
      </c>
      <c r="J60" s="76">
        <f t="shared" si="14"/>
        <v>6.2</v>
      </c>
      <c r="K60" s="76">
        <f t="shared" si="14"/>
        <v>6.1</v>
      </c>
      <c r="L60" s="76">
        <f t="shared" si="14"/>
        <v>6.2</v>
      </c>
      <c r="M60" s="76">
        <f t="shared" si="14"/>
        <v>6.5</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42</v>
      </c>
      <c r="C62" s="77">
        <f>B32</f>
        <v>42</v>
      </c>
      <c r="D62" s="77">
        <f>B33</f>
        <v>42</v>
      </c>
      <c r="E62" s="77">
        <f>B34</f>
        <v>42</v>
      </c>
      <c r="F62" s="77">
        <f>B35</f>
        <v>42</v>
      </c>
      <c r="G62" s="77">
        <f>B36</f>
        <v>42</v>
      </c>
      <c r="H62" s="77">
        <f>B37</f>
        <v>42</v>
      </c>
      <c r="I62" s="77">
        <f>B38</f>
        <v>42</v>
      </c>
      <c r="J62" s="77">
        <f>B39</f>
        <v>42</v>
      </c>
      <c r="K62" s="77">
        <f>B40</f>
        <v>42</v>
      </c>
      <c r="L62" s="77">
        <f>B41</f>
        <v>42</v>
      </c>
      <c r="M62" s="77">
        <f>B42</f>
        <v>42</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-3.5999999999999979</v>
      </c>
      <c r="C64" s="77">
        <f t="shared" ref="C64:U64" si="17">(C59-C60)*C61</f>
        <v>4.2000000000000011</v>
      </c>
      <c r="D64" s="77">
        <f t="shared" si="17"/>
        <v>1.7999999999999989</v>
      </c>
      <c r="E64" s="77">
        <f t="shared" si="17"/>
        <v>1.7999999999999989</v>
      </c>
      <c r="F64" s="77">
        <f t="shared" si="17"/>
        <v>3</v>
      </c>
      <c r="G64" s="77">
        <f t="shared" si="17"/>
        <v>2.4000000000000021</v>
      </c>
      <c r="H64" s="77">
        <f t="shared" si="17"/>
        <v>2.4000000000000021</v>
      </c>
      <c r="I64" s="77">
        <f t="shared" si="17"/>
        <v>1.2000000000000011</v>
      </c>
      <c r="J64" s="77">
        <f t="shared" si="17"/>
        <v>0</v>
      </c>
      <c r="K64" s="77">
        <f t="shared" si="17"/>
        <v>0.6000000000000032</v>
      </c>
      <c r="L64" s="77">
        <f t="shared" si="17"/>
        <v>0</v>
      </c>
      <c r="M64" s="77">
        <f t="shared" si="17"/>
        <v>-1.7999999999999989</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3.5999999999999979</v>
      </c>
      <c r="C65" s="77">
        <f t="shared" ref="C65:U65" si="18">C63-C64</f>
        <v>-4.2000000000000011</v>
      </c>
      <c r="D65" s="77">
        <f t="shared" si="18"/>
        <v>-1.7999999999999989</v>
      </c>
      <c r="E65" s="77">
        <f t="shared" si="18"/>
        <v>-1.7999999999999989</v>
      </c>
      <c r="F65" s="77">
        <f t="shared" si="18"/>
        <v>-3</v>
      </c>
      <c r="G65" s="77">
        <f t="shared" si="18"/>
        <v>-2.4000000000000021</v>
      </c>
      <c r="H65" s="77">
        <f t="shared" si="18"/>
        <v>-2.4000000000000021</v>
      </c>
      <c r="I65" s="77">
        <f t="shared" si="18"/>
        <v>-1.2000000000000011</v>
      </c>
      <c r="J65" s="77">
        <f t="shared" si="18"/>
        <v>0</v>
      </c>
      <c r="K65" s="77">
        <f t="shared" si="18"/>
        <v>-0.6000000000000032</v>
      </c>
      <c r="L65" s="77">
        <f t="shared" si="18"/>
        <v>0</v>
      </c>
      <c r="M65" s="77">
        <f t="shared" si="18"/>
        <v>1.7999999999999989</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UNDER</v>
      </c>
      <c r="L66" s="78" t="str">
        <f t="shared" si="19"/>
        <v>OVER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PAN-021794</v>
      </c>
      <c r="D1" s="141"/>
      <c r="E1" s="93" t="s">
        <v>45</v>
      </c>
      <c r="F1" s="39">
        <f>'Field data and Waste 1'!F1</f>
        <v>24.34</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Limited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Crugmore, Penparc, Cardigan, Ceredigion, SA43 1QY</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6.8</v>
      </c>
      <c r="D10" s="60">
        <f>'Field data and Waste 1'!D10</f>
        <v>5.5</v>
      </c>
      <c r="E10" s="60">
        <f>'Field data and Waste 1'!E10</f>
        <v>5.9</v>
      </c>
      <c r="F10" s="60">
        <f>'Field data and Waste 1'!F10</f>
        <v>5.9</v>
      </c>
      <c r="G10" s="60">
        <f>'Field data and Waste 1'!G10</f>
        <v>5.7</v>
      </c>
      <c r="H10" s="60">
        <f>'Field data and Waste 1'!H10</f>
        <v>5.8</v>
      </c>
      <c r="I10" s="60">
        <f>'Field data and Waste 1'!I10</f>
        <v>5.8</v>
      </c>
      <c r="J10" s="60">
        <f>'Field data and Waste 1'!J10</f>
        <v>6</v>
      </c>
      <c r="K10" s="60">
        <f>'Field data and Waste 1'!K10</f>
        <v>6.2</v>
      </c>
      <c r="L10" s="60">
        <f>'Field data and Waste 1'!L10</f>
        <v>6.1</v>
      </c>
      <c r="M10" s="60">
        <f>'Field data and Waste 1'!M10</f>
        <v>6.2</v>
      </c>
      <c r="N10" s="60">
        <f>'Field data and Waste 1'!N10</f>
        <v>6.5</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3</v>
      </c>
      <c r="E11" s="60">
        <f>'Field data and Waste 1'!E11</f>
        <v>0</v>
      </c>
      <c r="F11" s="60">
        <f>'Field data and Waste 1'!F11</f>
        <v>2</v>
      </c>
      <c r="G11" s="60">
        <f>'Field data and Waste 1'!G11</f>
        <v>3</v>
      </c>
      <c r="H11" s="60">
        <f>'Field data and Waste 1'!H11</f>
        <v>0</v>
      </c>
      <c r="I11" s="60">
        <f>'Field data and Waste 1'!I11</f>
        <v>1</v>
      </c>
      <c r="J11" s="60">
        <f>'Field data and Waste 1'!J11</f>
        <v>2</v>
      </c>
      <c r="K11" s="60">
        <f>'Field data and Waste 1'!K11</f>
        <v>0</v>
      </c>
      <c r="L11" s="60">
        <f>'Field data and Waste 1'!L11</f>
        <v>1</v>
      </c>
      <c r="M11" s="60">
        <f>'Field data and Waste 1'!M11</f>
        <v>3</v>
      </c>
      <c r="N11" s="60">
        <f>'Field data and Waste 1'!N11</f>
        <v>2</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0</v>
      </c>
      <c r="F12" s="60">
        <f>'Field data and Waste 1'!F12</f>
        <v>0</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1</v>
      </c>
      <c r="I13" s="60">
        <f>'Field data and Waste 1'!I13</f>
        <v>2</v>
      </c>
      <c r="J13" s="60">
        <f>'Field data and Waste 1'!J13</f>
        <v>2</v>
      </c>
      <c r="K13" s="60">
        <f>'Field data and Waste 1'!K13</f>
        <v>1</v>
      </c>
      <c r="L13" s="60">
        <f>'Field data and Waste 1'!L13</f>
        <v>2</v>
      </c>
      <c r="M13" s="60">
        <f>'Field data and Waste 1'!M13</f>
        <v>2</v>
      </c>
      <c r="N13" s="60">
        <f>'Field data and Waste 1'!N13</f>
        <v>3</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str">
        <f>N16&amp;" I "&amp;(VLOOKUP(N14,Table2456[],6,FALSE))</f>
        <v>Medium/Clay I Grass</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f>VLOOKUP(M$14,Table2456[],5,FALSE)</f>
        <v>6.2</v>
      </c>
      <c r="M59" s="76">
        <f>VLOOKUP(N$14,Table2456[],5,FALSE)</f>
        <v>6.2</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6.8</v>
      </c>
      <c r="C60" s="76">
        <f t="shared" ref="C60:U60" si="14">D10</f>
        <v>5.5</v>
      </c>
      <c r="D60" s="76">
        <f t="shared" si="14"/>
        <v>5.9</v>
      </c>
      <c r="E60" s="76">
        <f t="shared" si="14"/>
        <v>5.9</v>
      </c>
      <c r="F60" s="76">
        <f t="shared" si="14"/>
        <v>5.7</v>
      </c>
      <c r="G60" s="76">
        <f t="shared" si="14"/>
        <v>5.8</v>
      </c>
      <c r="H60" s="76">
        <f t="shared" si="14"/>
        <v>5.8</v>
      </c>
      <c r="I60" s="76">
        <f t="shared" si="14"/>
        <v>6</v>
      </c>
      <c r="J60" s="76">
        <f t="shared" si="14"/>
        <v>6.2</v>
      </c>
      <c r="K60" s="76">
        <f t="shared" si="14"/>
        <v>6.1</v>
      </c>
      <c r="L60" s="76">
        <f t="shared" si="14"/>
        <v>6.2</v>
      </c>
      <c r="M60" s="76">
        <f t="shared" si="14"/>
        <v>6.5</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-3.5999999999999979</v>
      </c>
      <c r="C64" s="77">
        <f t="shared" ref="C64:U64" si="17">(C59-C60)*C61</f>
        <v>4.2000000000000011</v>
      </c>
      <c r="D64" s="77">
        <f t="shared" si="17"/>
        <v>1.7999999999999989</v>
      </c>
      <c r="E64" s="77">
        <f t="shared" si="17"/>
        <v>1.7999999999999989</v>
      </c>
      <c r="F64" s="77">
        <f t="shared" si="17"/>
        <v>3</v>
      </c>
      <c r="G64" s="77">
        <f t="shared" si="17"/>
        <v>2.4000000000000021</v>
      </c>
      <c r="H64" s="77">
        <f t="shared" si="17"/>
        <v>2.4000000000000021</v>
      </c>
      <c r="I64" s="77">
        <f t="shared" si="17"/>
        <v>1.2000000000000011</v>
      </c>
      <c r="J64" s="77">
        <f t="shared" si="17"/>
        <v>0</v>
      </c>
      <c r="K64" s="77">
        <f t="shared" si="17"/>
        <v>0.6000000000000032</v>
      </c>
      <c r="L64" s="77">
        <f t="shared" si="17"/>
        <v>0</v>
      </c>
      <c r="M64" s="77">
        <f t="shared" si="17"/>
        <v>-1.7999999999999989</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3.5999999999999979</v>
      </c>
      <c r="C65" s="77">
        <f t="shared" ref="C65:U65" si="18">C63-C64</f>
        <v>-4.2000000000000011</v>
      </c>
      <c r="D65" s="77">
        <f t="shared" si="18"/>
        <v>-1.7999999999999989</v>
      </c>
      <c r="E65" s="77">
        <f t="shared" si="18"/>
        <v>-1.7999999999999989</v>
      </c>
      <c r="F65" s="77">
        <f t="shared" si="18"/>
        <v>-3</v>
      </c>
      <c r="G65" s="77">
        <f t="shared" si="18"/>
        <v>-2.4000000000000021</v>
      </c>
      <c r="H65" s="77">
        <f t="shared" si="18"/>
        <v>-2.4000000000000021</v>
      </c>
      <c r="I65" s="77">
        <f t="shared" si="18"/>
        <v>-1.2000000000000011</v>
      </c>
      <c r="J65" s="77">
        <f t="shared" si="18"/>
        <v>0</v>
      </c>
      <c r="K65" s="77">
        <f t="shared" si="18"/>
        <v>-0.6000000000000032</v>
      </c>
      <c r="L65" s="77">
        <f t="shared" si="18"/>
        <v>0</v>
      </c>
      <c r="M65" s="77">
        <f t="shared" si="18"/>
        <v>1.7999999999999989</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UNDER</v>
      </c>
      <c r="L66" s="78" t="str">
        <f t="shared" si="19"/>
        <v>OVER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95</v>
      </c>
      <c r="C3" s="33">
        <f>'Field data and Waste 1'!C31</f>
        <v>188.214</v>
      </c>
      <c r="D3" s="33">
        <f>'Field data and Waste 1'!D31</f>
        <v>74.356237799999988</v>
      </c>
      <c r="E3" s="33">
        <f>'Field data and Waste 1'!E31</f>
        <v>8.2325841000000022</v>
      </c>
      <c r="F3" s="33">
        <f>'Field data and Waste 1'!F31</f>
        <v>12.506924039999999</v>
      </c>
      <c r="G3" s="33">
        <f>'Field data and Waste 1'!G31</f>
        <v>0.60910200000000003</v>
      </c>
      <c r="H3" s="33">
        <f>'Field data and Waste 1'!H31</f>
        <v>0.85659600000000002</v>
      </c>
      <c r="I3" s="33">
        <f>'Field data and Waste 1'!I31</f>
        <v>3.15666E-2</v>
      </c>
      <c r="J3" s="33">
        <f>'Field data and Waste 1'!J31</f>
        <v>2.6676E-3</v>
      </c>
      <c r="K3" s="33">
        <f>'Field data and Waste 1'!K31</f>
        <v>4.8906000000000002E-3</v>
      </c>
      <c r="L3" s="33">
        <f>'Field data and Waste 1'!L31</f>
        <v>0.39865800000000001</v>
      </c>
      <c r="M3" s="33">
        <f>'Field data and Waste 1'!M31</f>
        <v>0.12967500000000001</v>
      </c>
      <c r="N3" s="33">
        <f>'Field data and Waste 1'!N31</f>
        <v>2208.1799999999998</v>
      </c>
      <c r="O3" s="33">
        <f>'Field data and Waste 1'!O31</f>
        <v>179.322</v>
      </c>
      <c r="P3" s="33">
        <f>'Field data and Waste 1'!P31</f>
        <v>0</v>
      </c>
      <c r="Q3" s="33">
        <f>'Field data and Waste 1'!Q31</f>
        <v>377.91</v>
      </c>
      <c r="R3" s="33">
        <f>'Field data and Waste 1'!R31</f>
        <v>0</v>
      </c>
      <c r="S3" s="33">
        <f>'Field data and Waste 1'!S31</f>
        <v>0.22378200000000001</v>
      </c>
      <c r="T3" s="33">
        <f>'Field data and Waste 1'!T31</f>
        <v>0</v>
      </c>
      <c r="U3" s="33">
        <f>'Field data and Waste 1'!U31</f>
        <v>0</v>
      </c>
    </row>
    <row r="4" spans="1:21" x14ac:dyDescent="0.25">
      <c r="A4" s="36">
        <v>2</v>
      </c>
      <c r="B4" s="33">
        <f>'Waste 2'!B31</f>
        <v>121</v>
      </c>
      <c r="C4" s="33">
        <f>'Waste 2'!C31</f>
        <v>43.97140000000001</v>
      </c>
      <c r="D4" s="33">
        <f>'Waste 2'!D31</f>
        <v>74.896867979999996</v>
      </c>
      <c r="E4" s="33">
        <f>'Waste 2'!E31</f>
        <v>0.80169421200000013</v>
      </c>
      <c r="F4" s="33">
        <f>'Waste 2'!F31</f>
        <v>10.016455504000001</v>
      </c>
      <c r="G4" s="33">
        <f>'Waste 2'!G31</f>
        <v>2.9824080000000006E-2</v>
      </c>
      <c r="H4" s="33">
        <f>'Waste 2'!H31</f>
        <v>2.8332876000000002</v>
      </c>
      <c r="I4" s="33">
        <f>'Waste 2'!I31</f>
        <v>0.24432804000000002</v>
      </c>
      <c r="J4" s="33">
        <f>'Waste 2'!J31</f>
        <v>7.8383800000000007E-3</v>
      </c>
      <c r="K4" s="33">
        <f>'Waste 2'!K31</f>
        <v>2.4088680000000002E-3</v>
      </c>
      <c r="L4" s="33">
        <f>'Waste 2'!L31</f>
        <v>0.18659167999999998</v>
      </c>
      <c r="M4" s="33">
        <f>'Waste 2'!M31</f>
        <v>4.6265560000000004E-2</v>
      </c>
      <c r="N4" s="33">
        <f>'Waste 2'!N31</f>
        <v>26.459312000000001</v>
      </c>
      <c r="O4" s="33">
        <f>'Waste 2'!O31</f>
        <v>1311.4948000000002</v>
      </c>
      <c r="P4" s="33">
        <f>'Waste 2'!P31</f>
        <v>0</v>
      </c>
      <c r="Q4" s="33">
        <f>'Waste 2'!Q31</f>
        <v>25.235760000000003</v>
      </c>
      <c r="R4" s="33">
        <f>'Waste 2'!R31</f>
        <v>0</v>
      </c>
      <c r="S4" s="33">
        <f>'Waste 2'!S31</f>
        <v>5.6589280000000006E-2</v>
      </c>
      <c r="T4" s="33">
        <f>'Waste 2'!T31</f>
        <v>0</v>
      </c>
      <c r="U4" s="33">
        <f>'Waste 2'!U31</f>
        <v>0</v>
      </c>
    </row>
    <row r="5" spans="1:21" x14ac:dyDescent="0.25">
      <c r="A5" s="36">
        <v>3</v>
      </c>
      <c r="B5" s="33">
        <f>'Waste 3'!B31</f>
        <v>17</v>
      </c>
      <c r="C5" s="33">
        <f>'Waste 3'!C31</f>
        <v>42.125999999999998</v>
      </c>
      <c r="D5" s="33">
        <f>'Waste 3'!D31</f>
        <v>72.219422099999989</v>
      </c>
      <c r="E5" s="33">
        <f>'Waste 3'!E31</f>
        <v>0.37426094999999998</v>
      </c>
      <c r="F5" s="33">
        <f>'Waste 3'!F31</f>
        <v>7.1620625999999996</v>
      </c>
      <c r="G5" s="33">
        <f>'Waste 3'!G31</f>
        <v>3.6056999999999992E-2</v>
      </c>
      <c r="H5" s="33">
        <f>'Waste 3'!H31</f>
        <v>1.3173299999999999</v>
      </c>
      <c r="I5" s="33">
        <f>'Waste 3'!I31</f>
        <v>0.21384300000000001</v>
      </c>
      <c r="J5" s="33">
        <f>'Waste 3'!J31</f>
        <v>3.7842000000000002E-3</v>
      </c>
      <c r="K5" s="33">
        <f>'Waste 3'!K31</f>
        <v>8.5680000000000001E-4</v>
      </c>
      <c r="L5" s="33">
        <f>'Waste 3'!L31</f>
        <v>9.6747000000000014E-2</v>
      </c>
      <c r="M5" s="33">
        <f>'Waste 3'!M31</f>
        <v>3.5699999999999996E-2</v>
      </c>
      <c r="N5" s="33">
        <f>'Waste 3'!N31</f>
        <v>22.669500000000003</v>
      </c>
      <c r="O5" s="33">
        <f>'Waste 3'!O31</f>
        <v>1253.07</v>
      </c>
      <c r="P5" s="33">
        <f>'Waste 3'!P31</f>
        <v>0</v>
      </c>
      <c r="Q5" s="33">
        <f>'Waste 3'!Q31</f>
        <v>21.241499999999998</v>
      </c>
      <c r="R5" s="33">
        <f>'Waste 3'!R31</f>
        <v>0</v>
      </c>
      <c r="S5" s="33">
        <f>'Waste 3'!S31</f>
        <v>6.0332999999999991E-2</v>
      </c>
      <c r="T5" s="33">
        <f>'Waste 3'!T31</f>
        <v>0</v>
      </c>
      <c r="U5" s="33">
        <f>'Waste 3'!U31</f>
        <v>0</v>
      </c>
    </row>
    <row r="6" spans="1:21" x14ac:dyDescent="0.25">
      <c r="A6" s="36">
        <v>4</v>
      </c>
      <c r="B6" s="33">
        <f>'Waste 4'!B31</f>
        <v>65</v>
      </c>
      <c r="C6" s="33">
        <f>'Waste 4'!C31</f>
        <v>100.32749999999999</v>
      </c>
      <c r="D6" s="33">
        <f>'Waste 4'!D31</f>
        <v>73.771001850000005</v>
      </c>
      <c r="E6" s="33">
        <f>'Waste 4'!E31</f>
        <v>3.9722523750000005</v>
      </c>
      <c r="F6" s="33">
        <f>'Waste 4'!F31</f>
        <v>14.828289839999998</v>
      </c>
      <c r="G6" s="33">
        <f>'Waste 4'!G31</f>
        <v>0.24938550000000001</v>
      </c>
      <c r="H6" s="33">
        <f>'Waste 4'!H31</f>
        <v>1.5383550000000001</v>
      </c>
      <c r="I6" s="33">
        <f>'Waste 4'!I31</f>
        <v>0.27518400000000004</v>
      </c>
      <c r="J6" s="33">
        <f>'Waste 4'!J31</f>
        <v>1.05105E-3</v>
      </c>
      <c r="K6" s="33">
        <f>'Waste 4'!K31</f>
        <v>1.3377E-3</v>
      </c>
      <c r="L6" s="33">
        <f>'Waste 4'!L31</f>
        <v>0.23791949999999998</v>
      </c>
      <c r="M6" s="33">
        <f>'Waste 4'!M31</f>
        <v>0.10128299999999998</v>
      </c>
      <c r="N6" s="33">
        <f>'Waste 4'!N31</f>
        <v>35.735700000000001</v>
      </c>
      <c r="O6" s="33">
        <f>'Waste 4'!O31</f>
        <v>2618.0699999999997</v>
      </c>
      <c r="P6" s="33">
        <f>'Waste 4'!P31</f>
        <v>0</v>
      </c>
      <c r="Q6" s="33">
        <f>'Waste 4'!Q31</f>
        <v>68.318249999999992</v>
      </c>
      <c r="R6" s="33">
        <f>'Waste 4'!R31</f>
        <v>0</v>
      </c>
      <c r="S6" s="33">
        <f>'Waste 4'!S31</f>
        <v>0.15670199999999995</v>
      </c>
      <c r="T6" s="33">
        <f>'Waste 4'!T31</f>
        <v>0</v>
      </c>
      <c r="U6" s="33">
        <f>'Waste 4'!U31</f>
        <v>0</v>
      </c>
    </row>
    <row r="7" spans="1:21" x14ac:dyDescent="0.25">
      <c r="A7" s="36">
        <v>5</v>
      </c>
      <c r="B7" s="33">
        <f>'Waste 5'!B31</f>
        <v>135</v>
      </c>
      <c r="C7" s="33">
        <f>'Waste 5'!C31</f>
        <v>13.5</v>
      </c>
      <c r="D7" s="33">
        <f>'Waste 5'!D31</f>
        <v>73.609830000000002</v>
      </c>
      <c r="E7" s="33">
        <f>'Waste 5'!E31</f>
        <v>111.43237500000002</v>
      </c>
      <c r="F7" s="33">
        <f>'Waste 5'!F31</f>
        <v>13.004523000000001</v>
      </c>
      <c r="G7" s="33">
        <f>'Waste 5'!G31</f>
        <v>2.7E-2</v>
      </c>
      <c r="H7" s="33">
        <f>'Waste 5'!H31</f>
        <v>6.7500000000000004E-2</v>
      </c>
      <c r="I7" s="33">
        <f>'Waste 5'!I31</f>
        <v>6.7500000000000004E-2</v>
      </c>
      <c r="J7" s="33">
        <f>'Waste 5'!J31</f>
        <v>1.3500000000000001E-3</v>
      </c>
      <c r="K7" s="33">
        <f>'Waste 5'!K31</f>
        <v>6.7499999999999999E-3</v>
      </c>
      <c r="L7" s="33">
        <f>'Waste 5'!L31</f>
        <v>2.7E-2</v>
      </c>
      <c r="M7" s="33">
        <f>'Waste 5'!M31</f>
        <v>2.7E-2</v>
      </c>
      <c r="N7" s="33">
        <f>'Waste 5'!N31</f>
        <v>0.27</v>
      </c>
      <c r="O7" s="33">
        <f>'Waste 5'!O31</f>
        <v>2.7</v>
      </c>
      <c r="P7" s="33">
        <f>'Waste 5'!P31</f>
        <v>54.540000000000006</v>
      </c>
      <c r="Q7" s="33">
        <f>'Waste 5'!Q31</f>
        <v>178.53750000000002</v>
      </c>
      <c r="R7" s="33">
        <f>'Waste 5'!R31</f>
        <v>2.7000000000000001E-3</v>
      </c>
      <c r="S7" s="33">
        <f>'Waste 5'!S31</f>
        <v>6.7500000000000004E-2</v>
      </c>
      <c r="T7" s="33">
        <f>'Waste 5'!T31</f>
        <v>2.7000000000000001E-3</v>
      </c>
      <c r="U7" s="33">
        <f>'Waste 5'!U31</f>
        <v>1.35</v>
      </c>
    </row>
    <row r="8" spans="1:21" x14ac:dyDescent="0.25">
      <c r="A8" s="36">
        <v>6</v>
      </c>
      <c r="B8" s="33">
        <f>'Waste 6'!B31</f>
        <v>250</v>
      </c>
      <c r="C8" s="33">
        <f>'Waste 6'!C31</f>
        <v>50</v>
      </c>
      <c r="D8" s="33">
        <f>'Waste 6'!D31</f>
        <v>50.688375000000001</v>
      </c>
      <c r="E8" s="33">
        <f>'Waste 6'!E31</f>
        <v>7.9530000000000003</v>
      </c>
      <c r="F8" s="33">
        <f>'Waste 6'!F31</f>
        <v>5.9688000000000008</v>
      </c>
      <c r="G8" s="33">
        <f>'Waste 6'!G31</f>
        <v>0.13</v>
      </c>
      <c r="H8" s="33">
        <f>'Waste 6'!H31</f>
        <v>0.85250000000000004</v>
      </c>
      <c r="I8" s="33">
        <f>'Waste 6'!I31</f>
        <v>0.125</v>
      </c>
      <c r="J8" s="33">
        <f>'Waste 6'!J31</f>
        <v>5.0000000000000001E-3</v>
      </c>
      <c r="K8" s="33">
        <f>'Waste 6'!K31</f>
        <v>1.2500000000000001E-2</v>
      </c>
      <c r="L8" s="33">
        <f>'Waste 6'!L31</f>
        <v>0.14249999999999999</v>
      </c>
      <c r="M8" s="33">
        <f>'Waste 6'!M31</f>
        <v>0.1</v>
      </c>
      <c r="N8" s="33">
        <f>'Waste 6'!N31</f>
        <v>660.5</v>
      </c>
      <c r="O8" s="33">
        <f>'Waste 6'!O31</f>
        <v>81</v>
      </c>
      <c r="P8" s="33">
        <f>'Waste 6'!P31</f>
        <v>3.75</v>
      </c>
      <c r="Q8" s="33">
        <f>'Waste 6'!Q31</f>
        <v>119.375</v>
      </c>
      <c r="R8" s="33">
        <f>'Waste 6'!R31</f>
        <v>1.5000000000000001E-2</v>
      </c>
      <c r="S8" s="33">
        <f>'Waste 6'!S31</f>
        <v>0.125</v>
      </c>
      <c r="T8" s="33">
        <f>'Waste 6'!T31</f>
        <v>1.2500000000000001E-2</v>
      </c>
      <c r="U8" s="33">
        <f>'Waste 6'!U31</f>
        <v>2.7</v>
      </c>
    </row>
    <row r="9" spans="1:21" x14ac:dyDescent="0.25">
      <c r="A9" s="36">
        <v>7</v>
      </c>
      <c r="B9" s="33">
        <f>'Waste 7'!B31</f>
        <v>75</v>
      </c>
      <c r="C9" s="33">
        <f>'Waste 7'!C31</f>
        <v>156.58499999999998</v>
      </c>
      <c r="D9" s="33">
        <f>'Waste 7'!D31</f>
        <v>69.238601999999986</v>
      </c>
      <c r="E9" s="33">
        <f>'Waste 7'!E31</f>
        <v>10.02801</v>
      </c>
      <c r="F9" s="33">
        <f>'Waste 7'!F31</f>
        <v>5.0834279999999996</v>
      </c>
      <c r="G9" s="33">
        <f>'Waste 7'!G31</f>
        <v>0.24637499999999998</v>
      </c>
      <c r="H9" s="33">
        <f>'Waste 7'!H31</f>
        <v>1.2044999999999999</v>
      </c>
      <c r="I9" s="33">
        <f>'Waste 7'!I31</f>
        <v>0.59567999999999988</v>
      </c>
      <c r="J9" s="33">
        <f>'Waste 7'!J31</f>
        <v>5.1026999999999999E-3</v>
      </c>
      <c r="K9" s="33">
        <f>'Waste 7'!K31</f>
        <v>1.2920999999999998E-3</v>
      </c>
      <c r="L9" s="33">
        <f>'Waste 7'!L31</f>
        <v>0.121545</v>
      </c>
      <c r="M9" s="33">
        <f>'Waste 7'!M31</f>
        <v>0.10687199999999999</v>
      </c>
      <c r="N9" s="33">
        <f>'Waste 7'!N31</f>
        <v>1584.8372999999999</v>
      </c>
      <c r="O9" s="33">
        <f>'Waste 7'!O31</f>
        <v>282.17054999999999</v>
      </c>
      <c r="P9" s="33">
        <f>'Waste 7'!P31</f>
        <v>9.307500000000001</v>
      </c>
      <c r="Q9" s="33">
        <f>'Waste 7'!Q31</f>
        <v>109.77375000000001</v>
      </c>
      <c r="R9" s="33">
        <f>'Waste 7'!R31</f>
        <v>2.7046500000000001E-2</v>
      </c>
      <c r="S9" s="33">
        <f>'Waste 7'!S31</f>
        <v>0.42595499999999997</v>
      </c>
      <c r="T9" s="33">
        <f>'Waste 7'!T31</f>
        <v>7.5883499999999989E-3</v>
      </c>
      <c r="U9" s="33">
        <f>'Waste 7'!U31</f>
        <v>3.8215499999999998</v>
      </c>
    </row>
    <row r="10" spans="1:21" x14ac:dyDescent="0.25">
      <c r="A10" s="36">
        <v>8</v>
      </c>
      <c r="B10" s="33">
        <f>'Waste 8'!B31</f>
        <v>195</v>
      </c>
      <c r="C10" s="33">
        <f>'Waste 8'!C31</f>
        <v>56.325749999999999</v>
      </c>
      <c r="D10" s="33">
        <f>'Waste 8'!D31</f>
        <v>75.294402299999987</v>
      </c>
      <c r="E10" s="33">
        <f>'Waste 8'!E31</f>
        <v>0.7160863125000001</v>
      </c>
      <c r="F10" s="33">
        <f>'Waste 8'!F31</f>
        <v>9.0817778999999987</v>
      </c>
      <c r="G10" s="33">
        <f>'Waste 8'!G31</f>
        <v>5.8392750000000007E-2</v>
      </c>
      <c r="H10" s="33">
        <f>'Waste 8'!H31</f>
        <v>2.4700650000000004</v>
      </c>
      <c r="I10" s="33">
        <f>'Waste 8'!I31</f>
        <v>0.23460450000000002</v>
      </c>
      <c r="J10" s="33">
        <f>'Waste 8'!J31</f>
        <v>8.0613000000000004E-3</v>
      </c>
      <c r="K10" s="33">
        <f>'Waste 8'!K31</f>
        <v>3.9272999999999999E-3</v>
      </c>
      <c r="L10" s="33">
        <f>'Waste 8'!L31</f>
        <v>0.16225949999999997</v>
      </c>
      <c r="M10" s="33">
        <f>'Waste 8'!M31</f>
        <v>3.6740925000000001E-2</v>
      </c>
      <c r="N10" s="33">
        <f>'Waste 8'!N31</f>
        <v>324.00225</v>
      </c>
      <c r="O10" s="33">
        <f>'Waste 8'!O31</f>
        <v>1317.7124999999999</v>
      </c>
      <c r="P10" s="33">
        <f>'Waste 8'!P31</f>
        <v>0</v>
      </c>
      <c r="Q10" s="33">
        <f>'Waste 8'!Q31</f>
        <v>45.344812499999996</v>
      </c>
      <c r="R10" s="33">
        <f>'Waste 8'!R31</f>
        <v>0</v>
      </c>
      <c r="S10" s="33">
        <f>'Waste 8'!S31</f>
        <v>0.11058449999999999</v>
      </c>
      <c r="T10" s="33">
        <f>'Waste 8'!T31</f>
        <v>0</v>
      </c>
      <c r="U10" s="33">
        <f>'Waste 8'!U31</f>
        <v>0</v>
      </c>
    </row>
    <row r="11" spans="1:21" x14ac:dyDescent="0.25">
      <c r="A11" s="36">
        <v>9</v>
      </c>
      <c r="B11" s="33">
        <f>'Waste 9'!B31</f>
        <v>42</v>
      </c>
      <c r="C11" s="33">
        <f>'Waste 9'!C31</f>
        <v>235.20000000000002</v>
      </c>
      <c r="D11" s="33">
        <f>'Waste 9'!D31</f>
        <v>46.475225999999992</v>
      </c>
      <c r="E11" s="33">
        <f>'Waste 9'!E31</f>
        <v>109.77309000000001</v>
      </c>
      <c r="F11" s="33">
        <f>'Waste 9'!F31</f>
        <v>5.0695008000000001</v>
      </c>
      <c r="G11" s="33">
        <f>'Waste 9'!G31</f>
        <v>5.2920000000000002E-2</v>
      </c>
      <c r="H11" s="33">
        <f>'Waste 9'!H31</f>
        <v>0.57960000000000012</v>
      </c>
      <c r="I11" s="33">
        <f>'Waste 9'!I31</f>
        <v>2.1000000000000001E-2</v>
      </c>
      <c r="J11" s="33">
        <f>'Waste 9'!J31</f>
        <v>4.2000000000000002E-4</v>
      </c>
      <c r="K11" s="33">
        <f>'Waste 9'!K31</f>
        <v>2.1000000000000003E-3</v>
      </c>
      <c r="L11" s="33">
        <f>'Waste 9'!L31</f>
        <v>1.47E-2</v>
      </c>
      <c r="M11" s="33">
        <f>'Waste 9'!M31</f>
        <v>2.1420000000000002E-2</v>
      </c>
      <c r="N11" s="33">
        <f>'Waste 9'!N31</f>
        <v>0</v>
      </c>
      <c r="O11" s="33">
        <f>'Waste 9'!O31</f>
        <v>0</v>
      </c>
      <c r="P11" s="33">
        <f>'Waste 9'!P31</f>
        <v>0</v>
      </c>
      <c r="Q11" s="33">
        <f>'Waste 9'!Q31</f>
        <v>43.575000000000003</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995</v>
      </c>
      <c r="C13" s="81">
        <f t="shared" ref="C13:U13" si="0">SUM(C3:C12)</f>
        <v>886.24964999999997</v>
      </c>
      <c r="D13" s="81">
        <f t="shared" si="0"/>
        <v>610.54996502999995</v>
      </c>
      <c r="E13" s="81">
        <f t="shared" si="0"/>
        <v>253.28335294950006</v>
      </c>
      <c r="F13" s="81">
        <f t="shared" si="0"/>
        <v>82.721761683999986</v>
      </c>
      <c r="G13" s="81">
        <f t="shared" si="0"/>
        <v>1.4390563300000003</v>
      </c>
      <c r="H13" s="81">
        <f t="shared" si="0"/>
        <v>11.719733600000001</v>
      </c>
      <c r="I13" s="81">
        <f t="shared" si="0"/>
        <v>1.80870614</v>
      </c>
      <c r="J13" s="81">
        <f t="shared" si="0"/>
        <v>3.5275229999999998E-2</v>
      </c>
      <c r="K13" s="81">
        <f t="shared" si="0"/>
        <v>3.6063367999999998E-2</v>
      </c>
      <c r="L13" s="81">
        <f t="shared" si="0"/>
        <v>1.3879206799999999</v>
      </c>
      <c r="M13" s="81">
        <f t="shared" si="0"/>
        <v>0.60495648499999999</v>
      </c>
      <c r="N13" s="81">
        <f t="shared" si="0"/>
        <v>4862.6540619999996</v>
      </c>
      <c r="O13" s="81">
        <f t="shared" si="0"/>
        <v>7045.5398499999992</v>
      </c>
      <c r="P13" s="81">
        <f t="shared" si="0"/>
        <v>67.597500000000011</v>
      </c>
      <c r="Q13" s="81">
        <f t="shared" si="0"/>
        <v>989.31157250000001</v>
      </c>
      <c r="R13" s="81">
        <f t="shared" si="0"/>
        <v>4.4746500000000002E-2</v>
      </c>
      <c r="S13" s="81">
        <f t="shared" si="0"/>
        <v>1.2264457799999999</v>
      </c>
      <c r="T13" s="81">
        <f t="shared" si="0"/>
        <v>2.2788349999999999E-2</v>
      </c>
      <c r="U13" s="81">
        <f t="shared" si="0"/>
        <v>7.8715500000000009</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95</v>
      </c>
      <c r="D3" s="33">
        <f>'Field data and Waste 1'!C31</f>
        <v>188.214</v>
      </c>
      <c r="E3" s="33">
        <f>'Field data and Waste 1'!D31</f>
        <v>74.356237799999988</v>
      </c>
      <c r="F3" s="33">
        <f>'Field data and Waste 1'!E31</f>
        <v>8.2325841000000022</v>
      </c>
      <c r="G3" s="33">
        <f>'Field data and Waste 1'!F31</f>
        <v>12.506924039999999</v>
      </c>
      <c r="H3" s="33">
        <f>'Field data and Waste 1'!G31</f>
        <v>0.60910200000000003</v>
      </c>
      <c r="I3" s="33">
        <f>'Field data and Waste 1'!H31</f>
        <v>0.85659600000000002</v>
      </c>
      <c r="J3" s="33">
        <f>'Field data and Waste 1'!I31</f>
        <v>3.15666E-2</v>
      </c>
      <c r="K3" s="33">
        <f>'Field data and Waste 1'!J31</f>
        <v>2.6676E-3</v>
      </c>
      <c r="L3" s="33">
        <f>'Field data and Waste 1'!K31</f>
        <v>4.8906000000000002E-3</v>
      </c>
      <c r="M3" s="33">
        <f>'Field data and Waste 1'!L31</f>
        <v>0.39865800000000001</v>
      </c>
      <c r="N3" s="33">
        <f>'Field data and Waste 1'!M31</f>
        <v>0.12967500000000001</v>
      </c>
      <c r="O3" s="33">
        <f>'Field data and Waste 1'!N31</f>
        <v>2208.1799999999998</v>
      </c>
      <c r="P3" s="33">
        <f>'Field data and Waste 1'!O31</f>
        <v>179.322</v>
      </c>
      <c r="Q3" s="33">
        <f>'Field data and Waste 1'!P31</f>
        <v>0</v>
      </c>
      <c r="R3" s="33">
        <f>'Field data and Waste 1'!Q31</f>
        <v>377.91</v>
      </c>
      <c r="S3" s="33">
        <f>'Field data and Waste 1'!R31</f>
        <v>0</v>
      </c>
      <c r="T3" s="33">
        <f>'Field data and Waste 1'!S31</f>
        <v>0.22378200000000001</v>
      </c>
      <c r="U3" s="33">
        <f>'Field data and Waste 1'!T31</f>
        <v>0</v>
      </c>
      <c r="V3" s="33">
        <f>'Field data and Waste 1'!U31</f>
        <v>0</v>
      </c>
    </row>
    <row r="4" spans="1:22" x14ac:dyDescent="0.25">
      <c r="A4" s="36">
        <v>2</v>
      </c>
      <c r="B4" s="91"/>
      <c r="C4" s="33">
        <f>'Waste 2'!B31</f>
        <v>121</v>
      </c>
      <c r="D4" s="33">
        <f>'Waste 2'!C31</f>
        <v>43.97140000000001</v>
      </c>
      <c r="E4" s="33">
        <f>'Waste 2'!D31</f>
        <v>74.896867979999996</v>
      </c>
      <c r="F4" s="33">
        <f>'Waste 2'!E31</f>
        <v>0.80169421200000013</v>
      </c>
      <c r="G4" s="33">
        <f>'Waste 2'!F31</f>
        <v>10.016455504000001</v>
      </c>
      <c r="H4" s="33">
        <f>'Waste 2'!G31</f>
        <v>2.9824080000000006E-2</v>
      </c>
      <c r="I4" s="33">
        <f>'Waste 2'!H31</f>
        <v>2.8332876000000002</v>
      </c>
      <c r="J4" s="33">
        <f>'Waste 2'!I31</f>
        <v>0.24432804000000002</v>
      </c>
      <c r="K4" s="33">
        <f>'Waste 2'!J31</f>
        <v>7.8383800000000007E-3</v>
      </c>
      <c r="L4" s="33">
        <f>'Waste 2'!K31</f>
        <v>2.4088680000000002E-3</v>
      </c>
      <c r="M4" s="33">
        <f>'Waste 2'!L31</f>
        <v>0.18659167999999998</v>
      </c>
      <c r="N4" s="33">
        <f>'Waste 2'!M31</f>
        <v>4.6265560000000004E-2</v>
      </c>
      <c r="O4" s="33">
        <f>'Waste 2'!N31</f>
        <v>26.459312000000001</v>
      </c>
      <c r="P4" s="33">
        <f>'Waste 2'!O31</f>
        <v>1311.4948000000002</v>
      </c>
      <c r="Q4" s="33">
        <f>'Waste 2'!P31</f>
        <v>0</v>
      </c>
      <c r="R4" s="33">
        <f>'Waste 2'!Q31</f>
        <v>25.235760000000003</v>
      </c>
      <c r="S4" s="33">
        <f>'Waste 2'!R31</f>
        <v>0</v>
      </c>
      <c r="T4" s="33">
        <f>'Waste 2'!S31</f>
        <v>5.6589280000000006E-2</v>
      </c>
      <c r="U4" s="33">
        <f>'Waste 2'!T31</f>
        <v>0</v>
      </c>
      <c r="V4" s="33">
        <f>'Waste 2'!U31</f>
        <v>0</v>
      </c>
    </row>
    <row r="5" spans="1:22" x14ac:dyDescent="0.25">
      <c r="A5" s="36">
        <v>3</v>
      </c>
      <c r="B5" s="91"/>
      <c r="C5" s="33">
        <f>'Waste 3'!B31</f>
        <v>17</v>
      </c>
      <c r="D5" s="33">
        <f>'Waste 3'!C31</f>
        <v>42.125999999999998</v>
      </c>
      <c r="E5" s="33">
        <f>'Waste 3'!D31</f>
        <v>72.219422099999989</v>
      </c>
      <c r="F5" s="33">
        <f>'Waste 3'!E31</f>
        <v>0.37426094999999998</v>
      </c>
      <c r="G5" s="33">
        <f>'Waste 3'!F31</f>
        <v>7.1620625999999996</v>
      </c>
      <c r="H5" s="33">
        <f>'Waste 3'!G31</f>
        <v>3.6056999999999992E-2</v>
      </c>
      <c r="I5" s="33">
        <f>'Waste 3'!H31</f>
        <v>1.3173299999999999</v>
      </c>
      <c r="J5" s="33">
        <f>'Waste 3'!I31</f>
        <v>0.21384300000000001</v>
      </c>
      <c r="K5" s="33">
        <f>'Waste 3'!J31</f>
        <v>3.7842000000000002E-3</v>
      </c>
      <c r="L5" s="33">
        <f>'Waste 3'!K31</f>
        <v>8.5680000000000001E-4</v>
      </c>
      <c r="M5" s="33">
        <f>'Waste 3'!L31</f>
        <v>9.6747000000000014E-2</v>
      </c>
      <c r="N5" s="33">
        <f>'Waste 3'!M31</f>
        <v>3.5699999999999996E-2</v>
      </c>
      <c r="O5" s="33">
        <f>'Waste 3'!N31</f>
        <v>22.669500000000003</v>
      </c>
      <c r="P5" s="33">
        <f>'Waste 3'!O31</f>
        <v>1253.07</v>
      </c>
      <c r="Q5" s="33">
        <f>'Waste 3'!P31</f>
        <v>0</v>
      </c>
      <c r="R5" s="33">
        <f>'Waste 3'!Q31</f>
        <v>21.241499999999998</v>
      </c>
      <c r="S5" s="33">
        <f>'Waste 3'!R31</f>
        <v>0</v>
      </c>
      <c r="T5" s="33">
        <f>'Waste 3'!S31</f>
        <v>6.0332999999999991E-2</v>
      </c>
      <c r="U5" s="33">
        <f>'Waste 3'!T31</f>
        <v>0</v>
      </c>
      <c r="V5" s="33">
        <f>'Waste 3'!U31</f>
        <v>0</v>
      </c>
    </row>
    <row r="6" spans="1:22" x14ac:dyDescent="0.25">
      <c r="A6" s="36">
        <v>4</v>
      </c>
      <c r="B6" s="91"/>
      <c r="C6" s="33">
        <f>'Waste 4'!B31</f>
        <v>65</v>
      </c>
      <c r="D6" s="33">
        <f>'Waste 4'!C31</f>
        <v>100.32749999999999</v>
      </c>
      <c r="E6" s="33">
        <f>'Waste 4'!D31</f>
        <v>73.771001850000005</v>
      </c>
      <c r="F6" s="33">
        <f>'Waste 4'!E31</f>
        <v>3.9722523750000005</v>
      </c>
      <c r="G6" s="33">
        <f>'Waste 4'!F31</f>
        <v>14.828289839999998</v>
      </c>
      <c r="H6" s="33">
        <f>'Waste 4'!G31</f>
        <v>0.24938550000000001</v>
      </c>
      <c r="I6" s="33">
        <f>'Waste 4'!H31</f>
        <v>1.5383550000000001</v>
      </c>
      <c r="J6" s="33">
        <f>'Waste 4'!I31</f>
        <v>0.27518400000000004</v>
      </c>
      <c r="K6" s="33">
        <f>'Waste 4'!J31</f>
        <v>1.05105E-3</v>
      </c>
      <c r="L6" s="33">
        <f>'Waste 4'!K31</f>
        <v>1.3377E-3</v>
      </c>
      <c r="M6" s="33">
        <f>'Waste 4'!L31</f>
        <v>0.23791949999999998</v>
      </c>
      <c r="N6" s="33">
        <f>'Waste 4'!M31</f>
        <v>0.10128299999999998</v>
      </c>
      <c r="O6" s="33">
        <f>'Waste 4'!N31</f>
        <v>35.735700000000001</v>
      </c>
      <c r="P6" s="33">
        <f>'Waste 4'!O31</f>
        <v>2618.0699999999997</v>
      </c>
      <c r="Q6" s="33">
        <f>'Waste 4'!P31</f>
        <v>0</v>
      </c>
      <c r="R6" s="33">
        <f>'Waste 4'!Q31</f>
        <v>68.318249999999992</v>
      </c>
      <c r="S6" s="33">
        <f>'Waste 4'!R31</f>
        <v>0</v>
      </c>
      <c r="T6" s="33">
        <f>'Waste 4'!S31</f>
        <v>0.15670199999999995</v>
      </c>
      <c r="U6" s="33">
        <f>'Waste 4'!T31</f>
        <v>0</v>
      </c>
      <c r="V6" s="33">
        <f>'Waste 4'!U31</f>
        <v>0</v>
      </c>
    </row>
    <row r="7" spans="1:22" x14ac:dyDescent="0.25">
      <c r="A7" s="36">
        <v>5</v>
      </c>
      <c r="B7" s="91"/>
      <c r="C7" s="33">
        <f>'Waste 5'!B31</f>
        <v>135</v>
      </c>
      <c r="D7" s="33">
        <f>'Waste 5'!C31</f>
        <v>13.5</v>
      </c>
      <c r="E7" s="33">
        <f>'Waste 5'!D31</f>
        <v>73.609830000000002</v>
      </c>
      <c r="F7" s="33">
        <f>'Waste 5'!E31</f>
        <v>111.43237500000002</v>
      </c>
      <c r="G7" s="33">
        <f>'Waste 5'!F31</f>
        <v>13.004523000000001</v>
      </c>
      <c r="H7" s="33">
        <f>'Waste 5'!G31</f>
        <v>2.7E-2</v>
      </c>
      <c r="I7" s="33">
        <f>'Waste 5'!H31</f>
        <v>6.7500000000000004E-2</v>
      </c>
      <c r="J7" s="33">
        <f>'Waste 5'!I31</f>
        <v>6.7500000000000004E-2</v>
      </c>
      <c r="K7" s="33">
        <f>'Waste 5'!J31</f>
        <v>1.3500000000000001E-3</v>
      </c>
      <c r="L7" s="33">
        <f>'Waste 5'!K31</f>
        <v>6.7499999999999999E-3</v>
      </c>
      <c r="M7" s="33">
        <f>'Waste 5'!L31</f>
        <v>2.7E-2</v>
      </c>
      <c r="N7" s="33">
        <f>'Waste 5'!M31</f>
        <v>2.7E-2</v>
      </c>
      <c r="O7" s="33">
        <f>'Waste 5'!N31</f>
        <v>0.27</v>
      </c>
      <c r="P7" s="33">
        <f>'Waste 5'!O31</f>
        <v>2.7</v>
      </c>
      <c r="Q7" s="33">
        <f>'Waste 5'!P31</f>
        <v>54.540000000000006</v>
      </c>
      <c r="R7" s="33">
        <f>'Waste 5'!Q31</f>
        <v>178.53750000000002</v>
      </c>
      <c r="S7" s="33">
        <f>'Waste 5'!R31</f>
        <v>2.7000000000000001E-3</v>
      </c>
      <c r="T7" s="33">
        <f>'Waste 5'!S31</f>
        <v>6.7500000000000004E-2</v>
      </c>
      <c r="U7" s="33">
        <f>'Waste 5'!T31</f>
        <v>2.7000000000000001E-3</v>
      </c>
      <c r="V7" s="33">
        <f>'Waste 5'!U31</f>
        <v>1.35</v>
      </c>
    </row>
    <row r="8" spans="1:22" x14ac:dyDescent="0.25">
      <c r="A8" s="36">
        <v>6</v>
      </c>
      <c r="B8" s="91"/>
      <c r="C8" s="33">
        <f>'Waste 6'!B31</f>
        <v>250</v>
      </c>
      <c r="D8" s="33">
        <f>'Waste 6'!C31</f>
        <v>50</v>
      </c>
      <c r="E8" s="33">
        <f>'Waste 6'!D31</f>
        <v>50.688375000000001</v>
      </c>
      <c r="F8" s="33">
        <f>'Waste 6'!E31</f>
        <v>7.9530000000000003</v>
      </c>
      <c r="G8" s="33">
        <f>'Waste 6'!F31</f>
        <v>5.9688000000000008</v>
      </c>
      <c r="H8" s="33">
        <f>'Waste 6'!G31</f>
        <v>0.13</v>
      </c>
      <c r="I8" s="33">
        <f>'Waste 6'!H31</f>
        <v>0.85250000000000004</v>
      </c>
      <c r="J8" s="33">
        <f>'Waste 6'!I31</f>
        <v>0.125</v>
      </c>
      <c r="K8" s="33">
        <f>'Waste 6'!J31</f>
        <v>5.0000000000000001E-3</v>
      </c>
      <c r="L8" s="33">
        <f>'Waste 6'!K31</f>
        <v>1.2500000000000001E-2</v>
      </c>
      <c r="M8" s="33">
        <f>'Waste 6'!L31</f>
        <v>0.14249999999999999</v>
      </c>
      <c r="N8" s="33">
        <f>'Waste 6'!M31</f>
        <v>0.1</v>
      </c>
      <c r="O8" s="33">
        <f>'Waste 6'!N31</f>
        <v>660.5</v>
      </c>
      <c r="P8" s="33">
        <f>'Waste 6'!O31</f>
        <v>81</v>
      </c>
      <c r="Q8" s="33">
        <f>'Waste 6'!P31</f>
        <v>3.75</v>
      </c>
      <c r="R8" s="33">
        <f>'Waste 6'!Q31</f>
        <v>119.375</v>
      </c>
      <c r="S8" s="33">
        <f>'Waste 6'!R31</f>
        <v>1.5000000000000001E-2</v>
      </c>
      <c r="T8" s="33">
        <f>'Waste 6'!S31</f>
        <v>0.125</v>
      </c>
      <c r="U8" s="33">
        <f>'Waste 6'!T31</f>
        <v>1.2500000000000001E-2</v>
      </c>
      <c r="V8" s="33">
        <f>'Waste 6'!U31</f>
        <v>2.7</v>
      </c>
    </row>
    <row r="9" spans="1:22" x14ac:dyDescent="0.25">
      <c r="A9" s="36">
        <v>7</v>
      </c>
      <c r="B9" s="91"/>
      <c r="C9" s="33">
        <f>'Waste 7'!B31</f>
        <v>75</v>
      </c>
      <c r="D9" s="33">
        <f>'Waste 7'!C31</f>
        <v>156.58499999999998</v>
      </c>
      <c r="E9" s="33">
        <f>'Waste 7'!D31</f>
        <v>69.238601999999986</v>
      </c>
      <c r="F9" s="33">
        <f>'Waste 7'!E31</f>
        <v>10.02801</v>
      </c>
      <c r="G9" s="33">
        <f>'Waste 7'!F31</f>
        <v>5.0834279999999996</v>
      </c>
      <c r="H9" s="33">
        <f>'Waste 7'!G31</f>
        <v>0.24637499999999998</v>
      </c>
      <c r="I9" s="33">
        <f>'Waste 7'!H31</f>
        <v>1.2044999999999999</v>
      </c>
      <c r="J9" s="33">
        <f>'Waste 7'!I31</f>
        <v>0.59567999999999988</v>
      </c>
      <c r="K9" s="33">
        <f>'Waste 7'!J31</f>
        <v>5.1026999999999999E-3</v>
      </c>
      <c r="L9" s="33">
        <f>'Waste 7'!K31</f>
        <v>1.2920999999999998E-3</v>
      </c>
      <c r="M9" s="33">
        <f>'Waste 7'!L31</f>
        <v>0.121545</v>
      </c>
      <c r="N9" s="33">
        <f>'Waste 7'!M31</f>
        <v>0.10687199999999999</v>
      </c>
      <c r="O9" s="33">
        <f>'Waste 7'!N31</f>
        <v>1584.8372999999999</v>
      </c>
      <c r="P9" s="33">
        <f>'Waste 7'!O31</f>
        <v>282.17054999999999</v>
      </c>
      <c r="Q9" s="33">
        <f>'Waste 7'!P31</f>
        <v>9.307500000000001</v>
      </c>
      <c r="R9" s="33">
        <f>'Waste 7'!Q31</f>
        <v>109.77375000000001</v>
      </c>
      <c r="S9" s="33">
        <f>'Waste 7'!R31</f>
        <v>2.7046500000000001E-2</v>
      </c>
      <c r="T9" s="33">
        <f>'Waste 7'!S31</f>
        <v>0.42595499999999997</v>
      </c>
      <c r="U9" s="33">
        <f>'Waste 7'!T31</f>
        <v>7.5883499999999989E-3</v>
      </c>
      <c r="V9" s="33">
        <f>'Waste 7'!U31</f>
        <v>3.8215499999999998</v>
      </c>
    </row>
    <row r="10" spans="1:22" x14ac:dyDescent="0.25">
      <c r="A10" s="36">
        <v>8</v>
      </c>
      <c r="B10" s="91"/>
      <c r="C10" s="33">
        <f>'Waste 8'!B31</f>
        <v>195</v>
      </c>
      <c r="D10" s="33">
        <f>'Waste 8'!C31</f>
        <v>56.325749999999999</v>
      </c>
      <c r="E10" s="33">
        <f>'Waste 8'!D31</f>
        <v>75.294402299999987</v>
      </c>
      <c r="F10" s="33">
        <f>'Waste 8'!E31</f>
        <v>0.7160863125000001</v>
      </c>
      <c r="G10" s="33">
        <f>'Waste 8'!F31</f>
        <v>9.0817778999999987</v>
      </c>
      <c r="H10" s="33">
        <f>'Waste 8'!G31</f>
        <v>5.8392750000000007E-2</v>
      </c>
      <c r="I10" s="33">
        <f>'Waste 8'!H31</f>
        <v>2.4700650000000004</v>
      </c>
      <c r="J10" s="33">
        <f>'Waste 8'!I31</f>
        <v>0.23460450000000002</v>
      </c>
      <c r="K10" s="33">
        <f>'Waste 8'!J31</f>
        <v>8.0613000000000004E-3</v>
      </c>
      <c r="L10" s="33">
        <f>'Waste 8'!K31</f>
        <v>3.9272999999999999E-3</v>
      </c>
      <c r="M10" s="33">
        <f>'Waste 8'!L31</f>
        <v>0.16225949999999997</v>
      </c>
      <c r="N10" s="33">
        <f>'Waste 8'!M31</f>
        <v>3.6740925000000001E-2</v>
      </c>
      <c r="O10" s="33">
        <f>'Waste 8'!N31</f>
        <v>324.00225</v>
      </c>
      <c r="P10" s="33">
        <f>'Waste 8'!O31</f>
        <v>1317.7124999999999</v>
      </c>
      <c r="Q10" s="33">
        <f>'Waste 8'!P31</f>
        <v>0</v>
      </c>
      <c r="R10" s="33">
        <f>'Waste 8'!Q31</f>
        <v>45.344812499999996</v>
      </c>
      <c r="S10" s="33">
        <f>'Waste 8'!R31</f>
        <v>0</v>
      </c>
      <c r="T10" s="33">
        <f>'Waste 8'!S31</f>
        <v>0.11058449999999999</v>
      </c>
      <c r="U10" s="33">
        <f>'Waste 8'!T31</f>
        <v>0</v>
      </c>
      <c r="V10" s="33">
        <f>'Waste 8'!U31</f>
        <v>0</v>
      </c>
    </row>
    <row r="11" spans="1:22" x14ac:dyDescent="0.25">
      <c r="A11" s="36">
        <v>9</v>
      </c>
      <c r="B11" s="91"/>
      <c r="C11" s="33">
        <f>'Waste 9'!B31</f>
        <v>42</v>
      </c>
      <c r="D11" s="33">
        <f>'Waste 9'!C31</f>
        <v>235.20000000000002</v>
      </c>
      <c r="E11" s="33">
        <f>'Waste 9'!D31</f>
        <v>46.475225999999992</v>
      </c>
      <c r="F11" s="33">
        <f>'Waste 9'!E31</f>
        <v>109.77309000000001</v>
      </c>
      <c r="G11" s="33">
        <f>'Waste 9'!F31</f>
        <v>5.0695008000000001</v>
      </c>
      <c r="H11" s="33">
        <f>'Waste 9'!G31</f>
        <v>5.2920000000000002E-2</v>
      </c>
      <c r="I11" s="33">
        <f>'Waste 9'!H31</f>
        <v>0.57960000000000012</v>
      </c>
      <c r="J11" s="33">
        <f>'Waste 9'!I31</f>
        <v>2.1000000000000001E-2</v>
      </c>
      <c r="K11" s="33">
        <f>'Waste 9'!J31</f>
        <v>4.2000000000000002E-4</v>
      </c>
      <c r="L11" s="33">
        <f>'Waste 9'!K31</f>
        <v>2.1000000000000003E-3</v>
      </c>
      <c r="M11" s="33">
        <f>'Waste 9'!L31</f>
        <v>1.47E-2</v>
      </c>
      <c r="N11" s="33">
        <f>'Waste 9'!M31</f>
        <v>2.1420000000000002E-2</v>
      </c>
      <c r="O11" s="33">
        <f>'Waste 9'!N31</f>
        <v>0</v>
      </c>
      <c r="P11" s="33">
        <f>'Waste 9'!O31</f>
        <v>0</v>
      </c>
      <c r="Q11" s="33">
        <f>'Waste 9'!P31</f>
        <v>0</v>
      </c>
      <c r="R11" s="33">
        <f>'Waste 9'!Q31</f>
        <v>43.575000000000003</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95</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121</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17</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65</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135</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250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75</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195</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42</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c56b6a276448f91542549031c83ab0e4">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3ad50a7a5e30211d5032a1b06522392f"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REGU-415-1630909</_dlc_DocId>
    <_dlc_DocIdUrl xmlns="9be56660-2c31-41ef-bc00-23e72f632f2a">
      <Url>https://cyfoethnaturiolcymru.sharepoint.com/teams/Regulatory/Permitting/_layouts/15/DocIdRedir.aspx?ID=REGU-415-1630909</Url>
      <Description>REGU-415-1630909</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2023-07-13T23:00:00+00:00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396EF8DA-D814-4E97-95C1-C6590F0F1A3A}"/>
</file>

<file path=customXml/itemProps4.xml><?xml version="1.0" encoding="utf-8"?>
<ds:datastoreItem xmlns:ds="http://schemas.openxmlformats.org/officeDocument/2006/customXml" ds:itemID="{52AA0AAA-8556-4C65-8BA7-B6D44E5B25D0}"/>
</file>

<file path=customXml/itemProps5.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2023-07-11T09:45:36Z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3ee489ca-9f76-4778-9613-e5fbb0e89ef5</vt:lpwstr>
  </property>
  <property fmtid="{D5CDD505-2E9C-101B-9397-08002B2CF9AE}" pid="4" name="Order">
    <vt:r8>11001400</vt:r8>
  </property>
  <property fmtid="{D5CDD505-2E9C-101B-9397-08002B2CF9AE}" pid="5" name="MediaServiceImageTags">
    <vt:lpwstr/>
  </property>
  <property fmtid="{D5CDD505-2E9C-101B-9397-08002B2CF9AE}" pid="6" name="TaxCatchAll">
    <vt:lpwstr/>
  </property>
  <property fmtid="{D5CDD505-2E9C-101B-9397-08002B2CF9AE}" pid="7" name="lcf76f155ced4ddcb4097134ff3c332f">
    <vt:lpwstr/>
  </property>
</Properties>
</file>