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2857/"/>
    </mc:Choice>
  </mc:AlternateContent>
  <xr:revisionPtr revIDLastSave="0" documentId="13_ncr:1_{4F64FE10-4126-4C9E-BA27-30966E7D44C2}" xr6:coauthVersionLast="47" xr6:coauthVersionMax="47" xr10:uidLastSave="{00000000-0000-0000-0000-000000000000}"/>
  <bookViews>
    <workbookView xWindow="-108" yWindow="-108" windowWidth="23256" windowHeight="12576" tabRatio="870" activeTab="2" xr2:uid="{00000000-000D-0000-FFFF-FFFF00000000}"/>
  </bookViews>
  <sheets>
    <sheet name="DCWW Alwen" sheetId="1" r:id="rId1"/>
    <sheet name="DCWW Bryn cowlyd" sheetId="21" r:id="rId2"/>
    <sheet name="DCWW Cefni " sheetId="27" r:id="rId3"/>
    <sheet name="DCWW Glascoed" sheetId="28" r:id="rId4"/>
    <sheet name="DCWW Glascoed (stockpiled)" sheetId="30" r:id="rId5"/>
    <sheet name="DCWW Llyn Conwy" sheetId="26" r:id="rId6"/>
    <sheet name="DCWW Myndd Llandegai"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4" l="1"/>
  <c r="L3" i="26"/>
  <c r="L3" i="30"/>
  <c r="L3" i="28"/>
  <c r="L3" i="27"/>
  <c r="L3" i="21"/>
  <c r="L3" i="1"/>
  <c r="N65" i="1" l="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Q22" i="30"/>
  <c r="I22" i="30"/>
  <c r="V20" i="30"/>
  <c r="U20" i="30"/>
  <c r="T20" i="30"/>
  <c r="S20" i="30"/>
  <c r="R20" i="30"/>
  <c r="Q20" i="30"/>
  <c r="P20" i="30"/>
  <c r="O20" i="30"/>
  <c r="N20" i="30"/>
  <c r="J20" i="30"/>
  <c r="I20" i="30"/>
  <c r="H20" i="30"/>
  <c r="G20" i="30"/>
  <c r="F20" i="30"/>
  <c r="E20" i="30"/>
  <c r="D20" i="30"/>
  <c r="V18" i="30"/>
  <c r="T18" i="30"/>
  <c r="Q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10" i="19"/>
  <c r="T24" i="19" s="1"/>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Q20" i="28"/>
  <c r="P20" i="28"/>
  <c r="O20" i="28"/>
  <c r="N20" i="28"/>
  <c r="V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U18" i="27"/>
  <c r="T18" i="27"/>
  <c r="S18" i="27"/>
  <c r="R18" i="27"/>
  <c r="O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K22" i="26"/>
  <c r="V20" i="26"/>
  <c r="U20" i="26"/>
  <c r="T20" i="26"/>
  <c r="S20" i="26"/>
  <c r="R20" i="26"/>
  <c r="Q20" i="26"/>
  <c r="P20" i="26"/>
  <c r="O20" i="26"/>
  <c r="N20" i="26"/>
  <c r="V18" i="26"/>
  <c r="S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U20" i="24"/>
  <c r="T20" i="24"/>
  <c r="S20" i="24"/>
  <c r="R20" i="24"/>
  <c r="Q20" i="24"/>
  <c r="P20" i="24"/>
  <c r="O20" i="24"/>
  <c r="N20" i="24"/>
  <c r="U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G12" i="19"/>
  <c r="G26" i="19" s="1"/>
  <c r="O12" i="19"/>
  <c r="O26" i="19" s="1"/>
  <c r="U63" i="24"/>
  <c r="F63" i="24"/>
  <c r="N63" i="24"/>
  <c r="D59" i="28"/>
  <c r="E17" i="28"/>
  <c r="E19" i="28" s="1"/>
  <c r="E20" i="28" s="1"/>
  <c r="E21" i="28"/>
  <c r="E23" i="28" s="1"/>
  <c r="E24" i="28" s="1"/>
  <c r="L59" i="28"/>
  <c r="M17" i="28"/>
  <c r="M21" i="28"/>
  <c r="T59" i="28"/>
  <c r="U17" i="28"/>
  <c r="U21" i="28"/>
  <c r="U23" i="28" s="1"/>
  <c r="U24" i="28" s="1"/>
  <c r="I4" i="20"/>
  <c r="J4" i="19"/>
  <c r="J18" i="19" s="1"/>
  <c r="I59" i="21"/>
  <c r="J17" i="21"/>
  <c r="J19" i="21" s="1"/>
  <c r="J20" i="21" s="1"/>
  <c r="J21" i="21"/>
  <c r="P12" i="19"/>
  <c r="P26" i="19" s="1"/>
  <c r="Q9" i="20"/>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I9" i="20"/>
  <c r="J9" i="19"/>
  <c r="J23" i="19" s="1"/>
  <c r="R4" i="20"/>
  <c r="S4" i="19"/>
  <c r="S18" i="19" s="1"/>
  <c r="S11" i="19"/>
  <c r="S25" i="19" s="1"/>
  <c r="I59" i="24"/>
  <c r="J21" i="24"/>
  <c r="J17" i="24"/>
  <c r="J19" i="24" s="1"/>
  <c r="J20" i="24" s="1"/>
  <c r="Q59" i="24"/>
  <c r="R21" i="24"/>
  <c r="R17" i="24"/>
  <c r="M10" i="19"/>
  <c r="M24" i="19" s="1"/>
  <c r="U10" i="19"/>
  <c r="U24" i="19" s="1"/>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H59" i="30"/>
  <c r="I17" i="30"/>
  <c r="I19" i="30" s="1"/>
  <c r="I21" i="30"/>
  <c r="I23" i="30" s="1"/>
  <c r="Q17" i="30"/>
  <c r="Q21" i="3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23" i="21" s="1"/>
  <c r="H24" i="21" s="1"/>
  <c r="H17" i="21"/>
  <c r="H19" i="21" s="1"/>
  <c r="H20" i="21" s="1"/>
  <c r="J59" i="24"/>
  <c r="K21" i="24"/>
  <c r="K17" i="24"/>
  <c r="R59" i="24"/>
  <c r="S21" i="24"/>
  <c r="S23" i="24" s="1"/>
  <c r="S24" i="24" s="1"/>
  <c r="S17" i="24"/>
  <c r="G21" i="26"/>
  <c r="G23" i="26" s="1"/>
  <c r="G24" i="26" s="1"/>
  <c r="G17" i="26"/>
  <c r="G19" i="26" s="1"/>
  <c r="G20" i="26" s="1"/>
  <c r="O17" i="26"/>
  <c r="O21" i="26"/>
  <c r="E59" i="27"/>
  <c r="F17" i="27"/>
  <c r="F19" i="27" s="1"/>
  <c r="F20" i="27" s="1"/>
  <c r="M59" i="27"/>
  <c r="N17" i="27"/>
  <c r="U59" i="27"/>
  <c r="V17" i="27"/>
  <c r="E59" i="28"/>
  <c r="F17" i="28"/>
  <c r="F21" i="28"/>
  <c r="F23" i="28" s="1"/>
  <c r="F24" i="28" s="1"/>
  <c r="M59" i="28"/>
  <c r="N17" i="28"/>
  <c r="N19" i="28" s="1"/>
  <c r="N21" i="28"/>
  <c r="U59" i="28"/>
  <c r="V17" i="28"/>
  <c r="V21" i="28"/>
  <c r="C59" i="30"/>
  <c r="D17" i="30"/>
  <c r="D19" i="30" s="1"/>
  <c r="D21" i="30"/>
  <c r="D23"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20" i="21" s="1"/>
  <c r="C59" i="24"/>
  <c r="D17" i="24"/>
  <c r="D19" i="24" s="1"/>
  <c r="D20" i="24" s="1"/>
  <c r="D21" i="24"/>
  <c r="K59" i="24"/>
  <c r="L21" i="24"/>
  <c r="L23" i="24" s="1"/>
  <c r="L24" i="24" s="1"/>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D59" i="30"/>
  <c r="E17" i="30"/>
  <c r="E19" i="30" s="1"/>
  <c r="E21" i="30"/>
  <c r="E23" i="30" s="1"/>
  <c r="L59" i="30"/>
  <c r="M17" i="30"/>
  <c r="M19" i="30" s="1"/>
  <c r="M20"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D59" i="24"/>
  <c r="E17" i="24"/>
  <c r="E19" i="24" s="1"/>
  <c r="E20" i="24" s="1"/>
  <c r="E21" i="24"/>
  <c r="E23" i="24" s="1"/>
  <c r="E24" i="24" s="1"/>
  <c r="L59" i="24"/>
  <c r="M17" i="24"/>
  <c r="M19" i="24" s="1"/>
  <c r="M20" i="24" s="1"/>
  <c r="M21" i="24"/>
  <c r="M23" i="24" s="1"/>
  <c r="M24" i="24" s="1"/>
  <c r="T59" i="24"/>
  <c r="U21" i="24"/>
  <c r="U17" i="24"/>
  <c r="H59" i="26"/>
  <c r="I17" i="26"/>
  <c r="I21" i="26"/>
  <c r="I23" i="26" s="1"/>
  <c r="I24" i="26" s="1"/>
  <c r="P59" i="26"/>
  <c r="Q17" i="26"/>
  <c r="Q19" i="26" s="1"/>
  <c r="Q21" i="26"/>
  <c r="E63" i="26"/>
  <c r="H17" i="27"/>
  <c r="H19" i="27" s="1"/>
  <c r="H20" i="27" s="1"/>
  <c r="P17" i="27"/>
  <c r="P19" i="27" s="1"/>
  <c r="H21" i="28"/>
  <c r="H23" i="28" s="1"/>
  <c r="H24" i="28" s="1"/>
  <c r="H17" i="28"/>
  <c r="P21" i="28"/>
  <c r="P17" i="28"/>
  <c r="P19" i="28" s="1"/>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E59" i="24"/>
  <c r="F21" i="24"/>
  <c r="F23" i="24" s="1"/>
  <c r="F24" i="24" s="1"/>
  <c r="F17" i="24"/>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0" i="24" s="1"/>
  <c r="G21" i="24"/>
  <c r="G23" i="24" s="1"/>
  <c r="G24" i="24" s="1"/>
  <c r="O17" i="24"/>
  <c r="O21" i="24"/>
  <c r="J59" i="26"/>
  <c r="K17" i="26"/>
  <c r="K19" i="26" s="1"/>
  <c r="K20" i="26" s="1"/>
  <c r="K21" i="26"/>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C19" i="26" s="1"/>
  <c r="C20" i="26" s="1"/>
  <c r="B59" i="21"/>
  <c r="C21" i="21"/>
  <c r="C17" i="21"/>
  <c r="C19" i="21" s="1"/>
  <c r="C20" i="21" s="1"/>
  <c r="S58" i="21"/>
  <c r="S61" i="21" s="1"/>
  <c r="C58" i="21"/>
  <c r="C61" i="21" s="1"/>
  <c r="K58" i="21"/>
  <c r="K61" i="21" s="1"/>
  <c r="K64" i="21" s="1"/>
  <c r="K65" i="21" s="1"/>
  <c r="R19" i="24"/>
  <c r="I21" i="27"/>
  <c r="I23" i="27" s="1"/>
  <c r="I24" i="27" s="1"/>
  <c r="Q21" i="27"/>
  <c r="R58" i="21"/>
  <c r="R61" i="21" s="1"/>
  <c r="R64" i="21" s="1"/>
  <c r="O57" i="21"/>
  <c r="A43" i="21"/>
  <c r="J58" i="21"/>
  <c r="J61" i="21"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L21" i="27"/>
  <c r="L23" i="27" s="1"/>
  <c r="L24" i="27" s="1"/>
  <c r="T21" i="27"/>
  <c r="P58" i="21"/>
  <c r="P61" i="21" s="1"/>
  <c r="H58" i="21"/>
  <c r="H61" i="21" s="1"/>
  <c r="R58" i="26"/>
  <c r="R61" i="26" s="1"/>
  <c r="R57" i="21"/>
  <c r="Q23" i="30"/>
  <c r="U23" i="30"/>
  <c r="J58" i="28"/>
  <c r="J61" i="28" s="1"/>
  <c r="J64" i="28" s="1"/>
  <c r="J58" i="24"/>
  <c r="J61" i="24" s="1"/>
  <c r="J64" i="24" s="1"/>
  <c r="R58" i="24"/>
  <c r="R61" i="24" s="1"/>
  <c r="F57" i="24"/>
  <c r="T58" i="30"/>
  <c r="T61" i="30" s="1"/>
  <c r="T64" i="30" s="1"/>
  <c r="F58" i="26"/>
  <c r="F61" i="26" s="1"/>
  <c r="D58" i="27"/>
  <c r="D61" i="27" s="1"/>
  <c r="L58" i="27"/>
  <c r="L61" i="27" s="1"/>
  <c r="T58" i="27"/>
  <c r="T61" i="27" s="1"/>
  <c r="T64" i="27" s="1"/>
  <c r="J58" i="30"/>
  <c r="J61" i="30" s="1"/>
  <c r="J64" i="30" s="1"/>
  <c r="J65" i="30" s="1"/>
  <c r="R58" i="30"/>
  <c r="R61" i="30" s="1"/>
  <c r="R64" i="30" s="1"/>
  <c r="P57" i="30"/>
  <c r="J57" i="21"/>
  <c r="H59" i="21"/>
  <c r="J19" i="27"/>
  <c r="J20" i="27" s="1"/>
  <c r="R21" i="27"/>
  <c r="R23" i="27" s="1"/>
  <c r="R24" i="27" s="1"/>
  <c r="E58" i="27"/>
  <c r="E61" i="27" s="1"/>
  <c r="E64"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L23" i="30"/>
  <c r="T23" i="30"/>
  <c r="G58" i="30"/>
  <c r="G61" i="30" s="1"/>
  <c r="O58" i="30"/>
  <c r="O61" i="30" s="1"/>
  <c r="Q57" i="30"/>
  <c r="G58" i="27"/>
  <c r="G61" i="27" s="1"/>
  <c r="T58" i="28"/>
  <c r="T61" i="28" s="1"/>
  <c r="T64" i="28" s="1"/>
  <c r="H58" i="30"/>
  <c r="H61" i="30" s="1"/>
  <c r="H64" i="30" s="1"/>
  <c r="H65" i="30" s="1"/>
  <c r="N59" i="30"/>
  <c r="K19" i="21"/>
  <c r="K20" i="21" s="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F64" i="26" s="1"/>
  <c r="O58" i="27"/>
  <c r="O61" i="27" s="1"/>
  <c r="A38" i="21"/>
  <c r="O23" i="24"/>
  <c r="O24" i="24" s="1"/>
  <c r="F58" i="24"/>
  <c r="F61" i="24" s="1"/>
  <c r="N58" i="24"/>
  <c r="N61" i="24" s="1"/>
  <c r="F59" i="24"/>
  <c r="I58" i="27"/>
  <c r="I61" i="27" s="1"/>
  <c r="I64" i="27" s="1"/>
  <c r="Q58" i="27"/>
  <c r="Q61" i="27" s="1"/>
  <c r="Q64" i="27" s="1"/>
  <c r="H57" i="27"/>
  <c r="F59" i="27"/>
  <c r="O23" i="28"/>
  <c r="O24" i="28" s="1"/>
  <c r="F58" i="28"/>
  <c r="F61" i="28" s="1"/>
  <c r="N58" i="28"/>
  <c r="N61" i="28" s="1"/>
  <c r="F57" i="30"/>
  <c r="N58" i="26"/>
  <c r="N61" i="26" s="1"/>
  <c r="T58" i="24"/>
  <c r="T61" i="24" s="1"/>
  <c r="T64" i="24" s="1"/>
  <c r="H58" i="26"/>
  <c r="H61" i="26" s="1"/>
  <c r="L58" i="28"/>
  <c r="L61" i="28" s="1"/>
  <c r="P19" i="21"/>
  <c r="D23" i="24"/>
  <c r="D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C58" i="30"/>
  <c r="C61" i="30" s="1"/>
  <c r="K58" i="30"/>
  <c r="K61" i="30" s="1"/>
  <c r="K64" i="30" s="1"/>
  <c r="S58" i="30"/>
  <c r="S61" i="30" s="1"/>
  <c r="H57" i="30"/>
  <c r="D58" i="24"/>
  <c r="D61" i="24" s="1"/>
  <c r="D58" i="28"/>
  <c r="D61" i="28" s="1"/>
  <c r="D64" i="28" s="1"/>
  <c r="P58" i="30"/>
  <c r="P61" i="30" s="1"/>
  <c r="Q58" i="21"/>
  <c r="Q61" i="21" s="1"/>
  <c r="Q64" i="21" s="1"/>
  <c r="I58" i="21"/>
  <c r="I61" i="21" s="1"/>
  <c r="I23" i="24"/>
  <c r="I24" i="24" s="1"/>
  <c r="H58" i="24"/>
  <c r="H61" i="24" s="1"/>
  <c r="P58" i="24"/>
  <c r="P61" i="24" s="1"/>
  <c r="Q23" i="26"/>
  <c r="Q24" i="26" s="1"/>
  <c r="D58" i="26"/>
  <c r="D61" i="26" s="1"/>
  <c r="L58" i="26"/>
  <c r="L61" i="26" s="1"/>
  <c r="L64" i="26" s="1"/>
  <c r="L65" i="26" s="1"/>
  <c r="T58" i="26"/>
  <c r="T61" i="26" s="1"/>
  <c r="F57" i="26"/>
  <c r="C58" i="27"/>
  <c r="C61" i="27" s="1"/>
  <c r="K58" i="27"/>
  <c r="K61" i="27" s="1"/>
  <c r="K64" i="27" s="1"/>
  <c r="S58" i="27"/>
  <c r="S61" i="27" s="1"/>
  <c r="S64" i="27" s="1"/>
  <c r="P57" i="27"/>
  <c r="N59" i="27"/>
  <c r="H58" i="28"/>
  <c r="H61" i="28" s="1"/>
  <c r="P58" i="28"/>
  <c r="P61" i="28" s="1"/>
  <c r="N57" i="28"/>
  <c r="I57" i="30"/>
  <c r="M19" i="21"/>
  <c r="M20" i="21" s="1"/>
  <c r="G57" i="2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E58" i="30"/>
  <c r="E61" i="30" s="1"/>
  <c r="E64" i="30" s="1"/>
  <c r="E65" i="30" s="1"/>
  <c r="M58" i="30"/>
  <c r="M61" i="30" s="1"/>
  <c r="U58" i="30"/>
  <c r="U61" i="30" s="1"/>
  <c r="U64" i="30" s="1"/>
  <c r="U66" i="30" s="1"/>
  <c r="N57" i="30"/>
  <c r="F59" i="30"/>
  <c r="B58" i="30"/>
  <c r="B61" i="30" s="1"/>
  <c r="B64" i="30" s="1"/>
  <c r="B65" i="30" s="1"/>
  <c r="B58" i="24"/>
  <c r="B61" i="24" s="1"/>
  <c r="B64" i="24" s="1"/>
  <c r="B58" i="26"/>
  <c r="B61" i="26" s="1"/>
  <c r="B58" i="27"/>
  <c r="B61" i="27" s="1"/>
  <c r="B58" i="28"/>
  <c r="B61" i="28" s="1"/>
  <c r="D5" i="20"/>
  <c r="D6" i="20"/>
  <c r="D4" i="20"/>
  <c r="E9" i="20"/>
  <c r="D9" i="20"/>
  <c r="E8" i="20"/>
  <c r="D8" i="20"/>
  <c r="E7" i="20"/>
  <c r="D7" i="20"/>
  <c r="E6" i="20"/>
  <c r="E5" i="20"/>
  <c r="E4" i="20"/>
  <c r="O23" i="30"/>
  <c r="G23" i="30"/>
  <c r="R19" i="30"/>
  <c r="F63" i="30"/>
  <c r="N63" i="30"/>
  <c r="K19" i="30"/>
  <c r="K20" i="30" s="1"/>
  <c r="S19" i="30"/>
  <c r="S23" i="30"/>
  <c r="A31" i="30"/>
  <c r="A33" i="30"/>
  <c r="A39" i="30"/>
  <c r="A41" i="30"/>
  <c r="A47" i="30"/>
  <c r="A49" i="30"/>
  <c r="G57" i="30"/>
  <c r="O57" i="30"/>
  <c r="G59" i="30"/>
  <c r="G64" i="30" s="1"/>
  <c r="G65" i="30" s="1"/>
  <c r="O59" i="30"/>
  <c r="G63" i="30"/>
  <c r="O63" i="30"/>
  <c r="P63" i="30"/>
  <c r="I63" i="30"/>
  <c r="Q63" i="30"/>
  <c r="T19" i="30"/>
  <c r="N19" i="30"/>
  <c r="V19" i="30"/>
  <c r="N23" i="30"/>
  <c r="B63" i="30"/>
  <c r="J63" i="30"/>
  <c r="R63" i="30"/>
  <c r="G19" i="30"/>
  <c r="A32" i="30"/>
  <c r="A34" i="30"/>
  <c r="A40" i="30"/>
  <c r="A42" i="30"/>
  <c r="A48" i="30"/>
  <c r="A50" i="30"/>
  <c r="C63" i="30"/>
  <c r="K63" i="30"/>
  <c r="S63" i="30"/>
  <c r="P19" i="30"/>
  <c r="D63" i="30"/>
  <c r="L63" i="30"/>
  <c r="T63" i="30"/>
  <c r="H63" i="30"/>
  <c r="Q19" i="30"/>
  <c r="E63" i="30"/>
  <c r="M63" i="30"/>
  <c r="K19" i="28"/>
  <c r="K20" i="28" s="1"/>
  <c r="S19" i="28"/>
  <c r="K23" i="28"/>
  <c r="K24" i="28" s="1"/>
  <c r="A31" i="28"/>
  <c r="A33" i="28"/>
  <c r="A37" i="28"/>
  <c r="A39" i="28"/>
  <c r="A41" i="28"/>
  <c r="A45" i="28"/>
  <c r="A47" i="28"/>
  <c r="A49" i="28"/>
  <c r="G57" i="28"/>
  <c r="O57" i="28"/>
  <c r="G59" i="28"/>
  <c r="O59" i="28"/>
  <c r="G63" i="28"/>
  <c r="O63" i="28"/>
  <c r="L19" i="28"/>
  <c r="L20" i="28" s="1"/>
  <c r="L23" i="28"/>
  <c r="L24" i="28" s="1"/>
  <c r="T23" i="28"/>
  <c r="T24" i="28" s="1"/>
  <c r="H59" i="28"/>
  <c r="P59" i="28"/>
  <c r="H63" i="28"/>
  <c r="P63" i="28"/>
  <c r="M19" i="28"/>
  <c r="M20" i="28" s="1"/>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O23" i="26"/>
  <c r="O24" i="26" s="1"/>
  <c r="J23" i="26"/>
  <c r="J24" i="26" s="1"/>
  <c r="H64" i="26"/>
  <c r="H65"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M23" i="26"/>
  <c r="M24" i="26" s="1"/>
  <c r="I57" i="26"/>
  <c r="Q57" i="26"/>
  <c r="I59" i="26"/>
  <c r="I64" i="26" s="1"/>
  <c r="Q59" i="26"/>
  <c r="Q64" i="26" s="1"/>
  <c r="I63" i="26"/>
  <c r="Q63" i="26"/>
  <c r="N19" i="26"/>
  <c r="N23" i="26"/>
  <c r="N24" i="26" s="1"/>
  <c r="V23" i="26"/>
  <c r="V24" i="26" s="1"/>
  <c r="B63" i="26"/>
  <c r="J63" i="26"/>
  <c r="R63" i="26"/>
  <c r="O19" i="26"/>
  <c r="A32" i="26"/>
  <c r="A34" i="26"/>
  <c r="A40" i="26"/>
  <c r="A42" i="26"/>
  <c r="A48" i="26"/>
  <c r="A50" i="26"/>
  <c r="C63" i="26"/>
  <c r="K63" i="26"/>
  <c r="S63" i="26"/>
  <c r="H19" i="26"/>
  <c r="H20" i="26" s="1"/>
  <c r="P19" i="26"/>
  <c r="D63" i="26"/>
  <c r="L63" i="26"/>
  <c r="I19" i="26"/>
  <c r="I20" i="26" s="1"/>
  <c r="J23" i="24"/>
  <c r="J24" i="24"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F19" i="24"/>
  <c r="F20" i="24" s="1"/>
  <c r="V23" i="24"/>
  <c r="V24" i="24" s="1"/>
  <c r="B63" i="24"/>
  <c r="J63" i="24"/>
  <c r="R63" i="24"/>
  <c r="O19" i="24"/>
  <c r="A32" i="24"/>
  <c r="A34" i="24"/>
  <c r="A40" i="24"/>
  <c r="A42" i="24"/>
  <c r="A48" i="24"/>
  <c r="A50" i="24"/>
  <c r="C63" i="24"/>
  <c r="K63" i="24"/>
  <c r="S63" i="24"/>
  <c r="R23" i="24"/>
  <c r="R24" i="24" s="1"/>
  <c r="P19" i="24"/>
  <c r="D63" i="24"/>
  <c r="L63" i="24"/>
  <c r="T63" i="24"/>
  <c r="E63" i="24"/>
  <c r="M63" i="24"/>
  <c r="P64" i="21"/>
  <c r="L23" i="21"/>
  <c r="L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Q19" i="21"/>
  <c r="J23" i="21"/>
  <c r="J24" i="21" s="1"/>
  <c r="R23" i="21"/>
  <c r="R24" i="21" s="1"/>
  <c r="I19" i="21"/>
  <c r="I20" i="21" s="1"/>
  <c r="L19" i="21"/>
  <c r="L20" i="21" s="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4" i="27" l="1"/>
  <c r="D65" i="27" s="1"/>
  <c r="D64" i="24"/>
  <c r="D65" i="24" s="1"/>
  <c r="J65" i="27"/>
  <c r="C23" i="21"/>
  <c r="C24" i="21" s="1"/>
  <c r="J65" i="24"/>
  <c r="B65" i="24"/>
  <c r="I65" i="26"/>
  <c r="L65" i="30"/>
  <c r="K65" i="30"/>
  <c r="K65" i="28"/>
  <c r="I65" i="28"/>
  <c r="J65" i="28"/>
  <c r="D65" i="28"/>
  <c r="K65" i="27"/>
  <c r="I65" i="27"/>
  <c r="E65" i="27"/>
  <c r="L64" i="28"/>
  <c r="L65" i="28" s="1"/>
  <c r="F66" i="26"/>
  <c r="F65" i="26"/>
  <c r="D64" i="30"/>
  <c r="D65" i="30" s="1"/>
  <c r="C64" i="27"/>
  <c r="C65" i="27" s="1"/>
  <c r="C64" i="30"/>
  <c r="C65" i="30" s="1"/>
  <c r="C64" i="26"/>
  <c r="C65" i="26" s="1"/>
  <c r="C64" i="21"/>
  <c r="C65" i="21"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S64" i="30"/>
  <c r="S66" i="30" s="1"/>
  <c r="F64" i="30"/>
  <c r="R64" i="26"/>
  <c r="E64" i="24"/>
  <c r="H64" i="21"/>
  <c r="H65" i="21" s="1"/>
  <c r="H64" i="28"/>
  <c r="G64" i="28"/>
  <c r="P64" i="26"/>
  <c r="E64" i="28"/>
  <c r="J64" i="26"/>
  <c r="J65" i="26" s="1"/>
  <c r="M64" i="27"/>
  <c r="M66" i="27" s="1"/>
  <c r="H64" i="27"/>
  <c r="G64" i="24"/>
  <c r="H64" i="24"/>
  <c r="K64" i="24"/>
  <c r="K65" i="24" s="1"/>
  <c r="P64" i="24"/>
  <c r="O66" i="21"/>
  <c r="M64" i="30"/>
  <c r="M66" i="30" s="1"/>
  <c r="K64" i="26"/>
  <c r="C64" i="28"/>
  <c r="C64" i="24"/>
  <c r="L64" i="27"/>
  <c r="R64" i="24"/>
  <c r="R66" i="24" s="1"/>
  <c r="M64" i="21"/>
  <c r="P64" i="28"/>
  <c r="P66" i="28" s="1"/>
  <c r="I64" i="21"/>
  <c r="U64" i="28"/>
  <c r="U66" i="28" s="1"/>
  <c r="U64" i="24"/>
  <c r="U66" i="24" s="1"/>
  <c r="U64" i="27"/>
  <c r="U66" i="27" s="1"/>
  <c r="S66" i="27"/>
  <c r="Q66" i="30"/>
  <c r="B64" i="28"/>
  <c r="B64" i="27"/>
  <c r="B64" i="26"/>
  <c r="B64" i="21"/>
  <c r="O64" i="27"/>
  <c r="O66" i="27" s="1"/>
  <c r="O64" i="28"/>
  <c r="O66" i="28" s="1"/>
  <c r="N64" i="27"/>
  <c r="N66" i="27" s="1"/>
  <c r="N64" i="30"/>
  <c r="N66" i="30" s="1"/>
  <c r="L66" i="30"/>
  <c r="J66" i="28"/>
  <c r="G64" i="26"/>
  <c r="O64" i="26"/>
  <c r="O66" i="26" s="1"/>
  <c r="T66" i="24"/>
  <c r="P64" i="30"/>
  <c r="P66" i="30" s="1"/>
  <c r="Q66" i="21"/>
  <c r="P66" i="21"/>
  <c r="K66" i="27"/>
  <c r="Q66" i="24"/>
  <c r="R66" i="27"/>
  <c r="C66" i="27"/>
  <c r="J66" i="27"/>
  <c r="G64" i="27"/>
  <c r="G66" i="30"/>
  <c r="J66" i="30"/>
  <c r="F64" i="27"/>
  <c r="T66" i="27"/>
  <c r="T66" i="21"/>
  <c r="H66" i="30"/>
  <c r="E66" i="30"/>
  <c r="S66" i="24"/>
  <c r="L66" i="21"/>
  <c r="S66" i="26"/>
  <c r="L66" i="26"/>
  <c r="T66" i="30"/>
  <c r="R66" i="28"/>
  <c r="N64" i="26"/>
  <c r="N66" i="26" s="1"/>
  <c r="S64" i="1"/>
  <c r="R66" i="26"/>
  <c r="R66" i="30"/>
  <c r="R64" i="1"/>
  <c r="Q64" i="1"/>
  <c r="U64" i="1"/>
  <c r="P64" i="1"/>
  <c r="E66" i="27"/>
  <c r="J66" i="24"/>
  <c r="O64" i="30"/>
  <c r="O66" i="30" s="1"/>
  <c r="N64" i="24"/>
  <c r="N66" i="24" s="1"/>
  <c r="B66" i="30"/>
  <c r="B66" i="24"/>
  <c r="K66" i="30"/>
  <c r="I66" i="30"/>
  <c r="T66" i="28"/>
  <c r="D66" i="28"/>
  <c r="M66" i="28"/>
  <c r="Q66" i="28"/>
  <c r="I66" i="28"/>
  <c r="S66" i="28"/>
  <c r="K66" i="28"/>
  <c r="Q66" i="27"/>
  <c r="I66" i="27"/>
  <c r="P66" i="27"/>
  <c r="Q66" i="26"/>
  <c r="P66" i="26"/>
  <c r="I66" i="26"/>
  <c r="H66" i="26"/>
  <c r="L66" i="24"/>
  <c r="P66" i="24"/>
  <c r="K66" i="24"/>
  <c r="M66" i="24"/>
  <c r="M66" i="21"/>
  <c r="K66" i="21"/>
  <c r="D66" i="21"/>
  <c r="R66" i="21"/>
  <c r="N64" i="1"/>
  <c r="M64" i="1"/>
  <c r="T64" i="1"/>
  <c r="L64" i="1"/>
  <c r="J64" i="1"/>
  <c r="K64" i="1"/>
  <c r="O64" i="1"/>
  <c r="C64" i="1"/>
  <c r="C65" i="1" s="1"/>
  <c r="I64" i="1"/>
  <c r="H64" i="1"/>
  <c r="H65" i="1" s="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M65" i="1" s="1"/>
  <c r="D65" i="1" l="1"/>
  <c r="D66" i="27"/>
  <c r="D66" i="24"/>
  <c r="D66" i="30"/>
  <c r="L65" i="1"/>
  <c r="K65" i="1"/>
  <c r="J65" i="1"/>
  <c r="I65" i="1"/>
  <c r="E65" i="1"/>
  <c r="B65" i="1"/>
  <c r="H66" i="21"/>
  <c r="J66" i="26"/>
  <c r="F66" i="27"/>
  <c r="F65" i="27"/>
  <c r="G66" i="21"/>
  <c r="G65" i="21"/>
  <c r="I66" i="24"/>
  <c r="G66" i="27"/>
  <c r="G65" i="27"/>
  <c r="L66" i="27"/>
  <c r="L65" i="27"/>
  <c r="H66" i="24"/>
  <c r="H65" i="24"/>
  <c r="H66" i="28"/>
  <c r="H65" i="28"/>
  <c r="F66" i="24"/>
  <c r="F65" i="24"/>
  <c r="G66" i="24"/>
  <c r="G65" i="24"/>
  <c r="J66" i="21"/>
  <c r="J65" i="21"/>
  <c r="H66" i="27"/>
  <c r="H65" i="27"/>
  <c r="E66" i="24"/>
  <c r="E65" i="24"/>
  <c r="E66" i="26"/>
  <c r="E65" i="26"/>
  <c r="E66" i="28"/>
  <c r="E65" i="28"/>
  <c r="G66" i="28"/>
  <c r="G65" i="28"/>
  <c r="F66" i="28"/>
  <c r="F65" i="28"/>
  <c r="G66" i="26"/>
  <c r="G65" i="26"/>
  <c r="K66" i="26"/>
  <c r="K65" i="26"/>
  <c r="F66" i="21"/>
  <c r="F65" i="21"/>
  <c r="L66" i="28"/>
  <c r="I66" i="21"/>
  <c r="I65" i="21"/>
  <c r="F66" i="30"/>
  <c r="F65" i="30"/>
  <c r="E66" i="21"/>
  <c r="E65" i="21"/>
  <c r="D66" i="26"/>
  <c r="C66" i="30"/>
  <c r="C66" i="26"/>
  <c r="C66" i="21"/>
  <c r="C66" i="24"/>
  <c r="C65" i="24"/>
  <c r="C66" i="28"/>
  <c r="C65" i="28"/>
  <c r="B66" i="21"/>
  <c r="B65" i="21"/>
  <c r="B66" i="26"/>
  <c r="B65" i="26"/>
  <c r="B66" i="27"/>
  <c r="B65" i="27"/>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<sst xmlns="http://schemas.openxmlformats.org/spreadsheetml/2006/main" count="1577" uniqueCount="174">
  <si>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</si>
  <si>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</si>
  <si>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</si>
  <si>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</si>
  <si>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</si>
  <si>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</si>
  <si>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</si>
  <si>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</si>
  <si>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</si>
  <si>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</si>
  <si>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</si>
  <si>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</si>
  <si>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</si>
  <si>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</si>
  <si>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</si>
  <si>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</si>
  <si>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</si>
  <si>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</si>
  <si>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</si>
  <si>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</si>
  <si>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</si>
  <si>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</si>
  <si>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</si>
  <si>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</si>
  <si>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</si>
  <si>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</si>
  <si>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</si>
  <si>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</si>
  <si>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</si>
  <si>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</si>
  <si>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</si>
  <si>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</si>
  <si>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</si>
  <si>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</si>
  <si>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</si>
  <si>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</si>
  <si>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</si>
  <si>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</si>
  <si>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</si>
  <si>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</si>
  <si>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</si>
  <si>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</si>
  <si>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</si>
  <si>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</si>
  <si>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</si>
  <si>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</si>
  <si>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</si>
  <si>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</si>
  <si>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</si>
  <si>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</si>
  <si>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</si>
  <si>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</si>
  <si>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</si>
  <si>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</si>
  <si>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</si>
  <si>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</si>
  <si>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</si>
  <si>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</si>
  <si>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</si>
  <si>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</si>
  <si>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</si>
  <si>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</si>
  <si>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</si>
  <si>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</si>
  <si>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</si>
  <si>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</si>
  <si>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</si>
  <si>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</si>
  <si>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</si>
  <si>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</si>
  <si>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</si>
  <si>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</si>
  <si>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</si>
  <si>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</si>
  <si>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</si>
  <si>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</si>
  <si>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</si>
  <si>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</si>
  <si>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</si>
  <si>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</si>
  <si>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</si>
  <si>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</si>
  <si>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</si>
  <si>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</si>
  <si>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</si>
  <si>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</si>
  <si>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</si>
  <si>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</si>
  <si>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</si>
  <si>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</si>
  <si>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</si>
  <si>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</si>
  <si>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</si>
  <si>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</si>
  <si>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</si>
  <si>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</si>
  <si>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</si>
  <si>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</si>
  <si>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</si>
  <si>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</si>
  <si>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</si>
  <si>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</si>
  <si>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</si>
  <si>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</si>
  <si>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</si>
  <si>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</si>
  <si>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</si>
  <si>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</si>
  <si>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</si>
  <si>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</si>
  <si>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</si>
  <si>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</si>
  <si>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</si>
  <si>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</si>
  <si>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</si>
  <si>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</si>
  <si>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</si>
  <si>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</si>
  <si>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</si>
  <si>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</si>
  <si>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</si>
  <si>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</si>
  <si>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</si>
  <si>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</si>
  <si>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</si>
  <si>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</si>
  <si>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</si>
  <si>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</si>
  <si>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</si>
  <si>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</si>
  <si>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</si>
  <si>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</si>
  <si>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</si>
  <si>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</si>
  <si>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</si>
  <si>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</si>
  <si>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</si>
  <si>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</si>
  <si>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</si>
  <si>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</si>
  <si>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</si>
  <si>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</si>
  <si>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</si>
  <si>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</si>
  <si>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</si>
  <si>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</si>
  <si>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</si>
  <si>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</si>
  <si>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</si>
  <si>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</si>
  <si>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</si>
  <si>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</si>
  <si>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</si>
  <si>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</si>
  <si>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</si>
  <si>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</si>
  <si>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</si>
  <si>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</si>
  <si>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</si>
  <si>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</si>
  <si>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PAN-022857</t>
  </si>
  <si>
    <t>EPR/GP3792SK</t>
  </si>
  <si>
    <t>BYPRODUCT RECOVERY LIMITED</t>
  </si>
  <si>
    <t>Bryn Carrog Farm, Rhuddlan, RHYL,LL18 5UH</t>
  </si>
  <si>
    <t>Owen Clee</t>
  </si>
  <si>
    <t xml:space="preserve">19 09 02 </t>
  </si>
  <si>
    <t>Alwen</t>
  </si>
  <si>
    <t>19 09 02</t>
  </si>
  <si>
    <t>Myndd</t>
  </si>
  <si>
    <t>Llyn</t>
  </si>
  <si>
    <t>Glascoed</t>
  </si>
  <si>
    <t>Cefni</t>
  </si>
  <si>
    <t>Bryn</t>
  </si>
  <si>
    <t>Glascoed (SP)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</si>
</sst>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29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360F44E4-7249-415F-8D5E-41D249F9A162}" name="Crop" dataDxfId="257"/>
    <tableColumn id="2" xr3:uid="{55E07717-B4EC-4E8A-B9A9-34F3CF85E32D}" name="P Offtake" dataDxfId="256"/>
    <tableColumn id="3" xr3:uid="{7B25FA52-8104-4FE3-AED4-B53CBFDF89B2}" name="K Offtake" dataDxfId="255"/>
    <tableColumn id="4" xr3:uid="{0DBAE461-2D09-43C8-9342-3980D552AE4D}" name="Order" dataDxfId="254"/>
    <tableColumn id="5" xr3:uid="{52CACE7B-0CBA-46FC-9F24-02CBD6100239}" name="Lime pH requirement" dataDxfId="253"/>
    <tableColumn id="6" xr3:uid="{F1432630-9B16-4266-8147-CE754A715307}" name="Column1" dataDxfId="25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7E96A84B-948F-445F-BD6E-30CC8E6E6DD1}" name="Crop" dataDxfId="215"/>
    <tableColumn id="2" xr3:uid="{12657DDB-F680-47DE-ABB1-8675D5F91E41}" name="P Offtake" dataDxfId="214"/>
    <tableColumn id="3" xr3:uid="{DEB99109-D325-4F98-8A71-E70C03433437}" name="K Offtake" dataDxfId="213"/>
    <tableColumn id="4" xr3:uid="{E96A561F-7E7F-4FB3-97AA-0B35D8C8E93A}" name="Order" dataDxfId="212"/>
    <tableColumn id="5" xr3:uid="{181DD475-0A71-4C52-AF1A-8BFF46F5A827}" name="Lime pH requirement" dataDxfId="211"/>
    <tableColumn id="6" xr3:uid="{AC3FA7E8-D76B-43A3-B715-04446DFF63C6}" name="Column1" dataDxfId="2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06008BA1-A1E9-4286-B67A-352533C06A26}" name="Crop" dataDxfId="173"/>
    <tableColumn id="2" xr3:uid="{2AEB5EEB-C9D1-41DC-913E-953A33D1A4AF}" name="P Offtake" dataDxfId="172"/>
    <tableColumn id="3" xr3:uid="{8FA16A0B-1017-4CEE-862E-0A8CBD8EB3D3}" name="K Offtake" dataDxfId="171"/>
    <tableColumn id="4" xr3:uid="{E7A3B8CD-4036-47F4-B818-C3F22E80C749}" name="Order" dataDxfId="170"/>
    <tableColumn id="5" xr3:uid="{8F3EBD84-7904-4559-9B5C-63088B792C98}" name="Lime pH requirement" dataDxfId="169"/>
    <tableColumn id="6" xr3:uid="{A21DD95A-C955-4510-9114-E3F1CB645370}" name="Column1" dataDxfId="1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1579FCC-3D9F-49AD-888D-5D79B801F6AE}" name="Crop" dataDxfId="131"/>
    <tableColumn id="2" xr3:uid="{05C08116-56D5-4CC6-A649-B06AF891B931}" name="P Offtake" dataDxfId="130"/>
    <tableColumn id="3" xr3:uid="{59CDE959-192B-4757-9203-A0F691CF0F96}" name="K Offtake" dataDxfId="129"/>
    <tableColumn id="4" xr3:uid="{9FB8E4F7-B91F-4CE0-AF39-D4895D0ECF2F}" name="Order" dataDxfId="128"/>
    <tableColumn id="5" xr3:uid="{688FF2A4-D7C6-4425-A915-A9ADD700A9EE}" name="Lime pH requirement" dataDxfId="127"/>
    <tableColumn id="6" xr3:uid="{05FC5CFF-3D81-4B5F-87C7-2364076F2714}" name="Column1" dataDxfId="1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973D7FFB-D248-4199-9B2E-B3C6CC09D382}" name="Crop" dataDxfId="89"/>
    <tableColumn id="2" xr3:uid="{7F2A3986-EC86-4CF9-BD10-791170BA6682}" name="P Offtake" dataDxfId="88"/>
    <tableColumn id="3" xr3:uid="{D6129C35-9DC6-42E5-AE3F-EA3A083168E6}" name="K Offtake" dataDxfId="87"/>
    <tableColumn id="4" xr3:uid="{C1CC42B5-564A-4DE7-B817-B7D686FE9A11}" name="Order" dataDxfId="86"/>
    <tableColumn id="5" xr3:uid="{620F3ABD-564C-411A-8DEA-CE1A34F9FC36}" name="Lime pH requirement" dataDxfId="85"/>
    <tableColumn id="6" xr3:uid="{76C9BC4F-4FF3-4AFB-8E7B-16DC0CC3E97C}" name="Column1"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D13A12FC-EAE6-4280-A219-C2622262E5F4}" name="Crop" dataDxfId="47"/>
    <tableColumn id="2" xr3:uid="{FD06C4A3-4B75-490D-88CF-232C7DC3EFC6}" name="P Offtake" dataDxfId="46"/>
    <tableColumn id="3" xr3:uid="{B043BEFF-10D4-4840-989B-BB13A502ECDF}" name="K Offtake" dataDxfId="45"/>
    <tableColumn id="4" xr3:uid="{48481FDC-5D20-466C-B554-D45886EA366A}" name="Order" dataDxfId="44"/>
    <tableColumn id="5" xr3:uid="{9E0852D2-9D0D-44AB-98B7-FBA51F331ACF}" name="Lime pH requirement" dataDxfId="43"/>
    <tableColumn id="6" xr3:uid="{29F9C4A5-6854-4F37-8BD1-0DD9B6024A55}" name="Column1" dataDxfId="4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B554ED3-7AAF-4192-827C-B071945474B8}" name="Crop" dataDxfId="5"/>
    <tableColumn id="2" xr3:uid="{35F435E0-8D8E-44D1-84BD-C2FF51C3F944}" name="P Offtake" dataDxfId="4"/>
    <tableColumn id="3" xr3:uid="{38465C9D-AA8F-443A-80F5-96D1F6258317}" name="K Offtake" dataDxfId="3"/>
    <tableColumn id="4" xr3:uid="{E0C0E6AF-5628-4BC3-9625-81A87B93D279}" name="Order" dataDxfId="2"/>
    <tableColumn id="5" xr3:uid="{ACDE1D9A-7F94-4404-BDDC-1235C32C758F}" name="Lime pH requirement" dataDxfId="1"/>
    <tableColumn id="6" xr3:uid="{B093C9DF-C4CF-4906-9658-89F446EB9C12}"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E4" zoomScale="90" zoomScaleNormal="90" workbookViewId="0">
      <selection activeCell="B35" sqref="B35"/>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13.109375"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1" width="13.109375" style="11" hidden="1" customWidth="1"/>
    <col min="42" max="42" width="0" style="11" hidden="1" customWidth="1"/>
    <col min="43" max="16384" width="13.109375" style="11"/>
  </cols>
  <sheetData>
    <row r="1" spans="1:40" x14ac:dyDescent="0.25">
      <c r="A1" s="120" t="s">
        <v>41</v>
      </c>
      <c r="B1" s="120"/>
      <c r="C1" s="139" t="s">
        <v>160</v>
      </c>
      <c r="D1" s="137"/>
      <c r="E1" s="93" t="s">
        <v>45</v>
      </c>
      <c r="F1" s="96">
        <v>50</v>
      </c>
      <c r="G1" s="121" t="s">
        <v>43</v>
      </c>
      <c r="H1" s="122"/>
      <c r="I1" s="96">
        <v>4.8</v>
      </c>
      <c r="J1" s="120" t="s">
        <v>153</v>
      </c>
      <c r="K1" s="120"/>
      <c r="L1" s="96">
        <v>59.5</v>
      </c>
      <c r="AB1" s="18"/>
      <c r="AC1" s="18"/>
      <c r="AD1" s="30" t="s">
        <v>126</v>
      </c>
      <c r="AE1" s="17"/>
      <c r="AF1" s="17"/>
      <c r="AG1" s="18"/>
      <c r="AH1" s="18"/>
      <c r="AI1" s="40" t="s">
        <v>79</v>
      </c>
      <c r="AJ1" s="41" t="s">
        <v>94</v>
      </c>
      <c r="AK1" s="42" t="s">
        <v>95</v>
      </c>
      <c r="AL1" s="43" t="s">
        <v>125</v>
      </c>
      <c r="AM1" s="43" t="s">
        <v>131</v>
      </c>
      <c r="AN1" s="43" t="s">
        <v>111</v>
      </c>
    </row>
    <row r="2" spans="1:40" x14ac:dyDescent="0.25">
      <c r="A2" s="120" t="s">
        <v>87</v>
      </c>
      <c r="B2" s="120"/>
      <c r="C2" s="134" t="s">
        <v>161</v>
      </c>
      <c r="D2" s="135"/>
      <c r="E2" s="93" t="s">
        <v>109</v>
      </c>
      <c r="F2" s="96" t="s">
        <v>165</v>
      </c>
      <c r="G2" s="140" t="s">
        <v>110</v>
      </c>
      <c r="H2" s="141"/>
      <c r="I2" s="96"/>
      <c r="J2" s="120" t="s">
        <v>158</v>
      </c>
      <c r="K2" s="120"/>
      <c r="L2" s="96">
        <v>0.66100000000000003</v>
      </c>
      <c r="AB2" s="30" t="s">
        <v>56</v>
      </c>
      <c r="AC2" s="17"/>
      <c r="AD2" s="30" t="s">
        <v>70</v>
      </c>
      <c r="AE2" s="17"/>
      <c r="AF2" s="17"/>
      <c r="AG2" s="44" t="s">
        <v>76</v>
      </c>
      <c r="AH2" s="18"/>
      <c r="AI2" s="45" t="s">
        <v>126</v>
      </c>
      <c r="AJ2" s="46">
        <v>0</v>
      </c>
      <c r="AK2" s="47">
        <v>0</v>
      </c>
      <c r="AL2" s="10">
        <v>0</v>
      </c>
      <c r="AM2" s="11">
        <v>0</v>
      </c>
      <c r="AN2" s="11">
        <v>0</v>
      </c>
    </row>
    <row r="3" spans="1:40" x14ac:dyDescent="0.25">
      <c r="A3" s="121" t="s">
        <v>42</v>
      </c>
      <c r="B3" s="122"/>
      <c r="C3" s="134" t="s">
        <v>162</v>
      </c>
      <c r="D3" s="135"/>
      <c r="E3" s="93" t="s">
        <v>108</v>
      </c>
      <c r="F3" s="31" t="s">
        <v>104</v>
      </c>
      <c r="G3" s="120" t="s">
        <v>159</v>
      </c>
      <c r="H3" s="120"/>
      <c r="I3" s="96"/>
      <c r="J3" s="121" t="s">
        <v>154</v>
      </c>
      <c r="K3" s="122"/>
      <c r="L3" s="96">
        <f>(L1/(L2*10000))*100</f>
        <v>0.90015128593040838</v>
      </c>
      <c r="AB3" s="30" t="s">
        <v>57</v>
      </c>
      <c r="AC3" s="17"/>
      <c r="AD3" s="30" t="s">
        <v>71</v>
      </c>
      <c r="AE3" s="17"/>
      <c r="AF3" s="17"/>
      <c r="AG3" s="44" t="s">
        <v>77</v>
      </c>
      <c r="AH3" s="18"/>
      <c r="AI3" s="48" t="s">
        <v>113</v>
      </c>
      <c r="AJ3" s="49">
        <v>1.7</v>
      </c>
      <c r="AK3" s="50">
        <v>6</v>
      </c>
      <c r="AL3" s="51">
        <v>1</v>
      </c>
      <c r="AM3" s="11">
        <v>6.2</v>
      </c>
      <c r="AN3" s="11" t="s">
        <v>112</v>
      </c>
    </row>
    <row r="4" spans="1:40" x14ac:dyDescent="0.25">
      <c r="A4" s="120" t="s">
        <v>0</v>
      </c>
      <c r="B4" s="120"/>
      <c r="C4" s="136" t="s">
        <v>163</v>
      </c>
      <c r="D4" s="137"/>
      <c r="E4" s="94" t="s">
        <v>1</v>
      </c>
      <c r="F4" s="95" t="s">
        <v>166</v>
      </c>
      <c r="G4" s="120"/>
      <c r="H4" s="120"/>
      <c r="I4" s="96"/>
      <c r="J4" s="121"/>
      <c r="K4" s="122"/>
      <c r="L4" s="96"/>
      <c r="AB4" s="30" t="s">
        <v>52</v>
      </c>
      <c r="AC4" s="17"/>
      <c r="AD4" s="52" t="s">
        <v>72</v>
      </c>
      <c r="AE4" s="17"/>
      <c r="AF4" s="17"/>
      <c r="AG4" s="44" t="s">
        <v>78</v>
      </c>
      <c r="AH4" s="18"/>
      <c r="AI4" s="53" t="s">
        <v>124</v>
      </c>
      <c r="AJ4" s="54">
        <v>7</v>
      </c>
      <c r="AK4" s="55">
        <v>10.5</v>
      </c>
      <c r="AL4" s="11">
        <v>2</v>
      </c>
      <c r="AM4" s="11">
        <v>6.7</v>
      </c>
      <c r="AN4" s="11" t="s">
        <v>135</v>
      </c>
    </row>
    <row r="5" spans="1:40" x14ac:dyDescent="0.25">
      <c r="A5" s="120" t="s">
        <v>47</v>
      </c>
      <c r="B5" s="120"/>
      <c r="C5" s="138" t="s">
        <v>164</v>
      </c>
      <c r="D5" s="138"/>
      <c r="E5" s="94"/>
      <c r="F5" s="95"/>
      <c r="G5" s="120"/>
      <c r="H5" s="120"/>
      <c r="I5" s="96"/>
      <c r="J5" s="121"/>
      <c r="K5" s="122"/>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0" t="s">
        <v>2</v>
      </c>
      <c r="B8" s="120"/>
      <c r="C8" s="15">
        <v>20</v>
      </c>
      <c r="D8" s="15">
        <v>22</v>
      </c>
      <c r="E8" s="15">
        <v>24</v>
      </c>
      <c r="F8" s="15">
        <v>27</v>
      </c>
      <c r="G8" s="15">
        <v>28</v>
      </c>
      <c r="H8" s="15">
        <v>29</v>
      </c>
      <c r="I8" s="15">
        <v>30</v>
      </c>
      <c r="J8" s="15">
        <v>31</v>
      </c>
      <c r="K8" s="15">
        <v>9973</v>
      </c>
      <c r="L8" s="15">
        <v>5392</v>
      </c>
      <c r="M8" s="15">
        <v>6909</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20" t="s">
        <v>3</v>
      </c>
      <c r="B9" s="120"/>
      <c r="C9" s="15">
        <v>1</v>
      </c>
      <c r="D9" s="15">
        <v>1</v>
      </c>
      <c r="E9" s="15">
        <v>1</v>
      </c>
      <c r="F9" s="15">
        <v>1</v>
      </c>
      <c r="G9" s="15">
        <v>1</v>
      </c>
      <c r="H9" s="15">
        <v>1</v>
      </c>
      <c r="I9" s="15">
        <v>1</v>
      </c>
      <c r="J9" s="15">
        <v>1</v>
      </c>
      <c r="K9" s="15">
        <v>1</v>
      </c>
      <c r="L9" s="15">
        <v>1</v>
      </c>
      <c r="M9" s="15">
        <v>1</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20" t="s">
        <v>4</v>
      </c>
      <c r="B10" s="120"/>
      <c r="C10" s="15">
        <v>7.6</v>
      </c>
      <c r="D10" s="15">
        <v>7.6</v>
      </c>
      <c r="E10" s="15">
        <v>7.2</v>
      </c>
      <c r="F10" s="15">
        <v>7.1</v>
      </c>
      <c r="G10" s="15">
        <v>7.3</v>
      </c>
      <c r="H10" s="15">
        <v>7.3</v>
      </c>
      <c r="I10" s="15">
        <v>7.3</v>
      </c>
      <c r="J10" s="15">
        <v>7.2</v>
      </c>
      <c r="K10" s="15">
        <v>7.2</v>
      </c>
      <c r="L10" s="15">
        <v>6.6</v>
      </c>
      <c r="M10" s="15">
        <v>6.9</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20" t="s">
        <v>5</v>
      </c>
      <c r="B11" s="120"/>
      <c r="C11" s="15">
        <v>3</v>
      </c>
      <c r="D11" s="15">
        <v>3</v>
      </c>
      <c r="E11" s="15">
        <v>2</v>
      </c>
      <c r="F11" s="15">
        <v>2</v>
      </c>
      <c r="G11" s="15">
        <v>3</v>
      </c>
      <c r="H11" s="15">
        <v>3</v>
      </c>
      <c r="I11" s="15">
        <v>3</v>
      </c>
      <c r="J11" s="15">
        <v>3</v>
      </c>
      <c r="K11" s="15">
        <v>3</v>
      </c>
      <c r="L11" s="15">
        <v>1</v>
      </c>
      <c r="M11" s="15">
        <v>1</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20" t="s">
        <v>6</v>
      </c>
      <c r="B12" s="120"/>
      <c r="C12" s="15">
        <v>2</v>
      </c>
      <c r="D12" s="15">
        <v>2</v>
      </c>
      <c r="E12" s="15">
        <v>2</v>
      </c>
      <c r="F12" s="15">
        <v>2</v>
      </c>
      <c r="G12" s="15">
        <v>2</v>
      </c>
      <c r="H12" s="15">
        <v>2</v>
      </c>
      <c r="I12" s="15">
        <v>2</v>
      </c>
      <c r="J12" s="15">
        <v>2</v>
      </c>
      <c r="K12" s="15">
        <v>3</v>
      </c>
      <c r="L12" s="15">
        <v>2</v>
      </c>
      <c r="M12" s="15">
        <v>3</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20" t="s">
        <v>7</v>
      </c>
      <c r="B13" s="120"/>
      <c r="C13" s="15">
        <v>3</v>
      </c>
      <c r="D13" s="15">
        <v>2</v>
      </c>
      <c r="E13" s="15">
        <v>2</v>
      </c>
      <c r="F13" s="15">
        <v>2</v>
      </c>
      <c r="G13" s="15">
        <v>2</v>
      </c>
      <c r="H13" s="15">
        <v>2</v>
      </c>
      <c r="I13" s="15">
        <v>2</v>
      </c>
      <c r="J13" s="15">
        <v>2</v>
      </c>
      <c r="K13" s="15">
        <v>4</v>
      </c>
      <c r="L13" s="15">
        <v>4</v>
      </c>
      <c r="M13" s="15">
        <v>4</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2" t="s">
        <v>8</v>
      </c>
      <c r="B14" s="132"/>
      <c r="C14" s="100" t="s">
        <v>123</v>
      </c>
      <c r="D14" s="100" t="s">
        <v>123</v>
      </c>
      <c r="E14" s="100" t="s">
        <v>123</v>
      </c>
      <c r="F14" s="100" t="s">
        <v>123</v>
      </c>
      <c r="G14" s="100" t="s">
        <v>123</v>
      </c>
      <c r="H14" s="100" t="s">
        <v>123</v>
      </c>
      <c r="I14" s="100" t="s">
        <v>123</v>
      </c>
      <c r="J14" s="100" t="s">
        <v>123</v>
      </c>
      <c r="K14" s="100" t="s">
        <v>123</v>
      </c>
      <c r="L14" s="100" t="s">
        <v>123</v>
      </c>
      <c r="M14" s="100" t="s">
        <v>123</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1" t="s">
        <v>9</v>
      </c>
      <c r="B15" s="131"/>
      <c r="C15" s="15">
        <v>8</v>
      </c>
      <c r="D15" s="15">
        <v>8</v>
      </c>
      <c r="E15" s="15">
        <v>8</v>
      </c>
      <c r="F15" s="15">
        <v>8</v>
      </c>
      <c r="G15" s="15">
        <v>8</v>
      </c>
      <c r="H15" s="15">
        <v>8</v>
      </c>
      <c r="I15" s="15">
        <v>8</v>
      </c>
      <c r="J15" s="15">
        <v>8</v>
      </c>
      <c r="K15" s="15">
        <v>8</v>
      </c>
      <c r="L15" s="15">
        <v>8</v>
      </c>
      <c r="M15" s="15">
        <v>8</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3" t="s">
        <v>44</v>
      </c>
      <c r="B16" s="133"/>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23" t="s">
        <v>69</v>
      </c>
      <c r="B17" s="124"/>
      <c r="C17" s="28">
        <f>(VLOOKUP(C$14,$AI2:$AK26,2,FALSE))*C$15</f>
        <v>52</v>
      </c>
      <c r="D17" s="28">
        <f t="shared" ref="D17:V17" si="0">(VLOOKUP(D$14,$AI2:$AK26,2,FALSE))*D$15</f>
        <v>52</v>
      </c>
      <c r="E17" s="28">
        <f t="shared" si="0"/>
        <v>52</v>
      </c>
      <c r="F17" s="28">
        <f t="shared" si="0"/>
        <v>52</v>
      </c>
      <c r="G17" s="28">
        <f t="shared" si="0"/>
        <v>52</v>
      </c>
      <c r="H17" s="28">
        <f t="shared" si="0"/>
        <v>52</v>
      </c>
      <c r="I17" s="28">
        <f t="shared" si="0"/>
        <v>52</v>
      </c>
      <c r="J17" s="28">
        <f t="shared" si="0"/>
        <v>52</v>
      </c>
      <c r="K17" s="28">
        <f t="shared" si="0"/>
        <v>52</v>
      </c>
      <c r="L17" s="28">
        <f t="shared" si="0"/>
        <v>52</v>
      </c>
      <c r="M17" s="28">
        <f t="shared" si="0"/>
        <v>52</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7.5708385999999992</v>
      </c>
      <c r="D18" s="16">
        <f>$D32</f>
        <v>7.5708385999999992</v>
      </c>
      <c r="E18" s="16">
        <f>$D33</f>
        <v>30.283354399999997</v>
      </c>
      <c r="F18" s="16">
        <f>$D34</f>
        <v>30.283354399999997</v>
      </c>
      <c r="G18" s="16">
        <f>$D35</f>
        <v>7.5708385999999992</v>
      </c>
      <c r="H18" s="16">
        <f>$D36</f>
        <v>7.5708385999999992</v>
      </c>
      <c r="I18" s="16">
        <f>$D37</f>
        <v>7.5708385999999992</v>
      </c>
      <c r="J18" s="16">
        <f>$D38</f>
        <v>7.5708385999999992</v>
      </c>
      <c r="K18" s="16">
        <f>$D39</f>
        <v>7.5708385999999992</v>
      </c>
      <c r="L18" s="16">
        <f>$D40</f>
        <v>30.283354399999997</v>
      </c>
      <c r="M18" s="16">
        <f>$D41</f>
        <v>30.283354399999997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-44.429161399999998</v>
      </c>
      <c r="D19" s="16">
        <f t="shared" ref="D19:V19" si="1">D18-D17</f>
        <v>-44.429161399999998</v>
      </c>
      <c r="E19" s="16">
        <f t="shared" si="1"/>
        <v>-21.716645600000003</v>
      </c>
      <c r="F19" s="16">
        <f t="shared" si="1"/>
        <v>-21.716645600000003</v>
      </c>
      <c r="G19" s="16">
        <f t="shared" si="1"/>
        <v>-44.429161399999998</v>
      </c>
      <c r="H19" s="16">
        <f t="shared" si="1"/>
        <v>-44.429161399999998</v>
      </c>
      <c r="I19" s="16">
        <f t="shared" si="1"/>
        <v>-44.429161399999998</v>
      </c>
      <c r="J19" s="16">
        <f t="shared" si="1"/>
        <v>-44.429161399999998</v>
      </c>
      <c r="K19" s="16">
        <f t="shared" si="1"/>
        <v>-44.429161399999998</v>
      </c>
      <c r="L19" s="16">
        <f t="shared" si="1"/>
        <v>-21.716645600000003</v>
      </c>
      <c r="M19" s="16">
        <f t="shared" si="1"/>
        <v>-21.716645600000003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44</v>
      </c>
      <c r="D21" s="28">
        <f t="shared" ref="D21:V21" si="2">(VLOOKUP(D$14,$AI2:$AK26,3,FALSE))*D$15</f>
        <v>44</v>
      </c>
      <c r="E21" s="28">
        <f t="shared" si="2"/>
        <v>44</v>
      </c>
      <c r="F21" s="28">
        <f t="shared" si="2"/>
        <v>44</v>
      </c>
      <c r="G21" s="28">
        <f t="shared" si="2"/>
        <v>44</v>
      </c>
      <c r="H21" s="28">
        <f t="shared" si="2"/>
        <v>44</v>
      </c>
      <c r="I21" s="28">
        <f t="shared" si="2"/>
        <v>44</v>
      </c>
      <c r="J21" s="28">
        <f t="shared" si="2"/>
        <v>44</v>
      </c>
      <c r="K21" s="28">
        <f t="shared" si="2"/>
        <v>44</v>
      </c>
      <c r="L21" s="28">
        <f t="shared" si="2"/>
        <v>44</v>
      </c>
      <c r="M21" s="28">
        <f t="shared" si="2"/>
        <v>44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0.98809999999999987</v>
      </c>
      <c r="D22" s="16">
        <f>$E32</f>
        <v>0.98809999999999987</v>
      </c>
      <c r="E22" s="16">
        <f>$E33</f>
        <v>3.9523999999999995</v>
      </c>
      <c r="F22" s="16">
        <f>$E34</f>
        <v>3.9523999999999995</v>
      </c>
      <c r="G22" s="16">
        <f>$E35</f>
        <v>0.98809999999999987</v>
      </c>
      <c r="H22" s="16">
        <f>$E36</f>
        <v>0.98809999999999987</v>
      </c>
      <c r="I22" s="16">
        <f>$E37</f>
        <v>0.98809999999999987</v>
      </c>
      <c r="J22" s="16">
        <f>$E38</f>
        <v>0.98809999999999987</v>
      </c>
      <c r="K22" s="16">
        <f>$E39</f>
        <v>0.98809999999999987</v>
      </c>
      <c r="L22" s="16">
        <f>$E40</f>
        <v>3.9523999999999995</v>
      </c>
      <c r="M22" s="16">
        <f>$E41</f>
        <v>3.9523999999999995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-43.011899999999997</v>
      </c>
      <c r="D23" s="16">
        <f t="shared" ref="D23:V23" si="3">D22-D21</f>
        <v>-43.011899999999997</v>
      </c>
      <c r="E23" s="16">
        <f t="shared" si="3"/>
        <v>-40.047600000000003</v>
      </c>
      <c r="F23" s="16">
        <f t="shared" si="3"/>
        <v>-40.047600000000003</v>
      </c>
      <c r="G23" s="16">
        <f t="shared" si="3"/>
        <v>-43.011899999999997</v>
      </c>
      <c r="H23" s="16">
        <f t="shared" si="3"/>
        <v>-43.011899999999997</v>
      </c>
      <c r="I23" s="16">
        <f t="shared" si="3"/>
        <v>-43.011899999999997</v>
      </c>
      <c r="J23" s="16">
        <f t="shared" si="3"/>
        <v>-43.011899999999997</v>
      </c>
      <c r="K23" s="16">
        <f t="shared" si="3"/>
        <v>-43.011899999999997</v>
      </c>
      <c r="L23" s="16">
        <f t="shared" si="3"/>
        <v>-40.047600000000003</v>
      </c>
      <c r="M23" s="16">
        <f t="shared" si="3"/>
        <v>-40.047600000000003</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16.399999999999999</v>
      </c>
      <c r="C28" s="15">
        <v>0.66100000000000003</v>
      </c>
      <c r="D28" s="15">
        <v>4.0300000000000002E-2</v>
      </c>
      <c r="E28" s="15">
        <v>0.01</v>
      </c>
      <c r="F28" s="15">
        <v>437</v>
      </c>
      <c r="G28" s="15">
        <v>1.76</v>
      </c>
      <c r="H28" s="15">
        <v>165</v>
      </c>
      <c r="I28" s="15">
        <v>41.3</v>
      </c>
      <c r="J28" s="15">
        <v>0.21</v>
      </c>
      <c r="K28" s="15">
        <v>0.31</v>
      </c>
      <c r="L28" s="15">
        <v>48.2</v>
      </c>
      <c r="M28" s="15">
        <v>8.07</v>
      </c>
      <c r="N28" s="15">
        <v>2780</v>
      </c>
      <c r="O28" s="15">
        <v>399000</v>
      </c>
      <c r="P28" s="15"/>
      <c r="Q28" s="15">
        <v>10000</v>
      </c>
      <c r="R28" s="15"/>
      <c r="S28" s="15">
        <v>11.9</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20</v>
      </c>
      <c r="B31" s="15">
        <v>50</v>
      </c>
      <c r="C31" s="77">
        <f>IF(C$27="%w/w SAR",((C$28*10)*$B31),IF(C$27="%w/w DM",(((C$28*10)*($B$28/100))*$B31),IF(C$27="kg/t SAR",(C$28*$B31),IF(C$27="kg/t DM",((C$28*($B$28/100))*$B31),IF(C$27="mg/kg SAR",((C$28*0.001)*$B31),IF(C$27="mg/kg DM",(((C$28*0.001)*($B$28/100))*$B31),0))))))</f>
        <v>54.201999999999998</v>
      </c>
      <c r="D31" s="77">
        <f>(IF(D$27="%w/w SAR",((D$28*10)*$B31),IF(D$27="%w/w DM",(((D$28*10)*($B$28/100))*$B31),IF(D$27="kg/t SAR",(D$28*$B31),IF(D$27="kg/t DM",((D$28*($B$28/100))*$B31),IF(D$27="mg/kg SAR",((D$28*0.001)*$B31),IF(D$27="mg/kg DM",(((D$28*0.001)*($B$28/100))*$B31),"0")))))))*2.291</f>
        <v>7.5708385999999992</v>
      </c>
      <c r="E31" s="77">
        <f>(IF(E$27="%w/w SAR",((E$28*10)*$B31),IF(E$27="%w/w DM",(((E$28*10)*($B$28/100))*$B31),IF(E$27="kg/t SAR",(E$28*$B31),IF(E$27="kg/t DM",((E$28*($B$28/100))*$B31),IF(E$27="mg/kg SAR",((E$28*0.001)*$B31),IF(E$27="mg/kg DM",(((E$28*0.001)*($B$28/100))*$B31),"0")))))))*1.205</f>
        <v>0.98809999999999987</v>
      </c>
      <c r="F31" s="77">
        <f>(IF(F$27="%w/w SAR",((F$28*10)*$B31),IF(F$27="%w/w DM",(((F$28*10)*($B$28/100))*$B31),IF(F$27="kg/t SAR",(F$28*$B31),IF(F$27="kg/t DM",((F$28*($B$28/100))*$B31),IF(F$27="mg/kg SAR",((F$28*0.001)*$B31),IF(F$27="mg/kg DM",(((F$28*0.001)*($B$28/100))*$B31),"0")))))))*1.658</f>
        <v>5.9412771999999991</v>
      </c>
      <c r="G31" s="77">
        <f t="shared" ref="G31:P31" si="5">IF(G$27="%w/w SAR",((G$28*10)*$B31),IF(G$27="%w/w DM",(((G$28*10)*($B$28/100))*$B31),IF(G$27="kg/t SAR",(G$28*$B31),IF(G$27="kg/t DM",((G$28*($B$28/100))*$B31),IF(G$27="mg/kg SAR",((G$28*0.001)*$B31),IF(G$27="mg/kg DM",(((G$28*0.001)*($B$28/100))*$B31),0))))))</f>
        <v>1.4431999999999997E-2</v>
      </c>
      <c r="H31" s="77">
        <f t="shared" si="5"/>
        <v>1.3529999999999998</v>
      </c>
      <c r="I31" s="77">
        <f t="shared" si="5"/>
        <v>0.33865999999999991</v>
      </c>
      <c r="J31" s="77">
        <f t="shared" si="5"/>
        <v>1.7219999999999998E-3</v>
      </c>
      <c r="K31" s="77">
        <f t="shared" si="5"/>
        <v>2.5419999999999996E-3</v>
      </c>
      <c r="L31" s="77">
        <f t="shared" si="5"/>
        <v>0.39523999999999998</v>
      </c>
      <c r="M31" s="77">
        <f t="shared" si="5"/>
        <v>6.6173999999999997E-2</v>
      </c>
      <c r="N31" s="77">
        <f t="shared" si="5"/>
        <v>22.795999999999999</v>
      </c>
      <c r="O31" s="77">
        <f t="shared" si="5"/>
        <v>3271.7999999999997</v>
      </c>
      <c r="P31" s="77">
        <f t="shared" si="5"/>
        <v>0</v>
      </c>
      <c r="Q31" s="77">
        <f>(IF(Q$27="%w/w SAR",((Q$28*10)*$B31),IF(Q$27="%w/w DM",(((Q$28*10)*($B$28/100))*$B31),IF(Q$27="kg/t SAR",(Q$28*$B31),IF(Q$27="kg/t DM",((Q$28*($B$28/100))*$B31),IF(Q$27="mg/kg SAR",((Q$28*0.001)*$B31),IF(Q$27="mg/kg DM",(((Q$28*0.001)*($B$28/100))*$B31),0)))))))*2.5</f>
        <v>204.99999999999997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9.758E-2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22</v>
      </c>
      <c r="B32" s="15">
        <v>50</v>
      </c>
      <c r="C32" s="77">
        <f t="shared" ref="C32:C50" si="6">IF(C$27="%w/w SAR",((C$28*10)*$B32),IF(C$27="%w/w DM",(((C$28*10)*($B$28/100))*$B32),IF(C$27="kg/t SAR",(C$28*$B32),IF(C$27="kg/t DM",((C$28*($B$28/100))*$B32),IF(C$27="mg/kg SAR",((C$28*0.001)*$B32),IF(C$27="mg/kg DM",(((C$28*0.001)*($B$28/100))*$B32),0))))))</f>
        <v>54.201999999999998</v>
      </c>
      <c r="D32" s="77">
        <f t="shared" ref="D32:D50" si="7">(IF(D$27="%w/w SAR",((D$28*10)*$B32),IF(D$27="%w/w DM",(((D$28*10)*($B$28/100))*$B32),IF(D$27="kg/t SAR",(D$28*$B32),IF(D$27="kg/t DM",((D$28*($B$28/100))*$B32),IF(D$27="mg/kg SAR",((D$28*0.001)*$B32),IF(D$27="mg/kg DM",(((D$28*0.001)*($B$28/100))*$B32),"0")))))))*2.291</f>
        <v>7.5708385999999992</v>
      </c>
      <c r="E32" s="77">
        <f t="shared" ref="E32:E50" si="8">(IF(E$27="%w/w SAR",((E$28*10)*$B32),IF(E$27="%w/w DM",(((E$28*10)*($B$28/100))*$B32),IF(E$27="kg/t SAR",(E$28*$B32),IF(E$27="kg/t DM",((E$28*($B$28/100))*$B32),IF(E$27="mg/kg SAR",((E$28*0.001)*$B32),IF(E$27="mg/kg DM",(((E$28*0.001)*($B$28/100))*$B32),"0")))))))*1.205</f>
        <v>0.98809999999999987</v>
      </c>
      <c r="F32" s="77">
        <f t="shared" ref="F32:F50" si="9">(IF(F$27="%w/w SAR",((F$28*10)*$B32),IF(F$27="%w/w DM",(((F$28*10)*($B$28/100))*$B32),IF(F$27="kg/t SAR",(F$28*$B32),IF(F$27="kg/t DM",((F$28*($B$28/100))*$B32),IF(F$27="mg/kg SAR",((F$28*0.001)*$B32),IF(F$27="mg/kg DM",(((F$28*0.001)*($B$28/100))*$B32),"0")))))))*1.658</f>
        <v>5.9412771999999991</v>
      </c>
      <c r="G32" s="77">
        <f t="shared" ref="G32:P50" si="10">IF(G$27="%w/w SAR",((G$28*10)*$B32),IF(G$27="%w/w DM",(((G$28*10)*($B$28/100))*$B32),IF(G$27="kg/t SAR",(G$28*$B32),IF(G$27="kg/t DM",((G$28*($B$28/100))*$B32),IF(G$27="mg/kg SAR",((G$28*0.001)*$B32),IF(G$27="mg/kg DM",(((G$28*0.001)*($B$28/100))*$B32),0))))))</f>
        <v>1.4431999999999997E-2</v>
      </c>
      <c r="H32" s="77">
        <f t="shared" si="10"/>
        <v>1.3529999999999998</v>
      </c>
      <c r="I32" s="77">
        <f t="shared" si="10"/>
        <v>0.33865999999999991</v>
      </c>
      <c r="J32" s="77">
        <f t="shared" si="10"/>
        <v>1.7219999999999998E-3</v>
      </c>
      <c r="K32" s="77">
        <f t="shared" si="10"/>
        <v>2.5419999999999996E-3</v>
      </c>
      <c r="L32" s="77">
        <f t="shared" si="10"/>
        <v>0.39523999999999998</v>
      </c>
      <c r="M32" s="77">
        <f t="shared" si="10"/>
        <v>6.6173999999999997E-2</v>
      </c>
      <c r="N32" s="77">
        <f t="shared" si="10"/>
        <v>22.795999999999999</v>
      </c>
      <c r="O32" s="77">
        <f t="shared" si="10"/>
        <v>3271.7999999999997</v>
      </c>
      <c r="P32" s="77">
        <f t="shared" si="10"/>
        <v>0</v>
      </c>
      <c r="Q32" s="77">
        <f t="shared" ref="Q32:Q50" si="11">(IF(Q$27="%w/w SAR",((Q$28*10)*$B32),IF(Q$27="%w/w DM",(((Q$28*10)*($B$28/100))*$B32),IF(Q$27="kg/t SAR",(Q$28*$B32),IF(Q$27="kg/t DM",((Q$28*($B$28/100))*$B32),IF(Q$27="mg/kg SAR",((Q$28*0.001)*$B32),IF(Q$27="mg/kg DM",(((Q$28*0.001)*($B$28/100))*$B32),0)))))))*2.5</f>
        <v>204.99999999999997</v>
      </c>
      <c r="R32" s="77">
        <f t="shared" ref="R32:U50" si="12">IF(R$27="%w/w SAR",((R$28*10)*$B32),IF(R$27="%w/w DM",(((R$28*10)*($B$28/100))*$B32),IF(R$27="kg/t SAR",(R$28*$B32),IF(R$27="kg/t DM",((R$28*($B$28/100))*$B32),IF(R$27="mg/kg SAR",((R$28*0.001)*$B32),IF(R$27="mg/kg DM",(((R$28*0.001)*($B$28/100))*$B32),0))))))</f>
        <v>0</v>
      </c>
      <c r="S32" s="77">
        <f t="shared" si="12"/>
        <v>9.758E-2</v>
      </c>
      <c r="T32" s="77">
        <f t="shared" si="12"/>
        <v>0</v>
      </c>
      <c r="U32" s="77">
        <f t="shared" si="12"/>
        <v>0</v>
      </c>
      <c r="AB32" s="59"/>
      <c r="AC32" s="59"/>
      <c r="AD32" s="59"/>
      <c r="AE32" s="59"/>
      <c r="AF32" s="59"/>
      <c r="AG32" s="59"/>
      <c r="AH32" s="59"/>
      <c r="AI32" s="59"/>
    </row>
    <row r="33" spans="1:35" s="72" customFormat="1" x14ac:dyDescent="0.3">
      <c r="A33" s="13">
        <f>E8</f>
        <v>24</v>
      </c>
      <c r="B33" s="15">
        <v>200</v>
      </c>
      <c r="C33" s="77">
        <f t="shared" si="6"/>
        <v>216.80799999999999</v>
      </c>
      <c r="D33" s="77">
        <f t="shared" si="7"/>
        <v>30.283354399999997</v>
      </c>
      <c r="E33" s="77">
        <f t="shared" si="8"/>
        <v>3.9523999999999995</v>
      </c>
      <c r="F33" s="77">
        <f t="shared" si="9"/>
        <v>23.765108799999997</v>
      </c>
      <c r="G33" s="77">
        <f t="shared" si="10"/>
        <v>5.7727999999999988E-2</v>
      </c>
      <c r="H33" s="77">
        <f t="shared" si="10"/>
        <v>5.411999999999999</v>
      </c>
      <c r="I33" s="77">
        <f t="shared" si="10"/>
        <v>1.3546399999999996</v>
      </c>
      <c r="J33" s="77">
        <f t="shared" si="10"/>
        <v>6.8879999999999992E-3</v>
      </c>
      <c r="K33" s="77">
        <f t="shared" si="10"/>
        <v>1.0167999999999998E-2</v>
      </c>
      <c r="L33" s="77">
        <f t="shared" si="10"/>
        <v>1.5809599999999999</v>
      </c>
      <c r="M33" s="77">
        <f t="shared" si="10"/>
        <v>0.26469599999999999</v>
      </c>
      <c r="N33" s="77">
        <f t="shared" si="10"/>
        <v>91.183999999999997</v>
      </c>
      <c r="O33" s="77">
        <f t="shared" si="10"/>
        <v>13087.199999999999</v>
      </c>
      <c r="P33" s="77">
        <f t="shared" si="10"/>
        <v>0</v>
      </c>
      <c r="Q33" s="77">
        <f t="shared" si="11"/>
        <v>819.99999999999989</v>
      </c>
      <c r="R33" s="77">
        <f t="shared" si="12"/>
        <v>0</v>
      </c>
      <c r="S33" s="77">
        <f t="shared" si="12"/>
        <v>0.39032</v>
      </c>
      <c r="T33" s="77">
        <f t="shared" si="12"/>
        <v>0</v>
      </c>
      <c r="U33" s="77">
        <f t="shared" si="12"/>
        <v>0</v>
      </c>
      <c r="AB33" s="59"/>
      <c r="AC33" s="59"/>
      <c r="AD33" s="59"/>
      <c r="AE33" s="59"/>
      <c r="AF33" s="59"/>
      <c r="AG33" s="59"/>
      <c r="AH33" s="59"/>
      <c r="AI33" s="59"/>
    </row>
    <row r="34" spans="1:35" s="72" customFormat="1" x14ac:dyDescent="0.3">
      <c r="A34" s="13">
        <f>F8</f>
        <v>27</v>
      </c>
      <c r="B34" s="15">
        <v>200</v>
      </c>
      <c r="C34" s="77">
        <f t="shared" si="6"/>
        <v>216.80799999999999</v>
      </c>
      <c r="D34" s="77">
        <f t="shared" si="7"/>
        <v>30.283354399999997</v>
      </c>
      <c r="E34" s="77">
        <f t="shared" si="8"/>
        <v>3.9523999999999995</v>
      </c>
      <c r="F34" s="77">
        <f t="shared" si="9"/>
        <v>23.765108799999997</v>
      </c>
      <c r="G34" s="77">
        <f t="shared" si="10"/>
        <v>5.7727999999999988E-2</v>
      </c>
      <c r="H34" s="77">
        <f t="shared" si="10"/>
        <v>5.411999999999999</v>
      </c>
      <c r="I34" s="77">
        <f t="shared" si="10"/>
        <v>1.3546399999999996</v>
      </c>
      <c r="J34" s="77">
        <f t="shared" si="10"/>
        <v>6.8879999999999992E-3</v>
      </c>
      <c r="K34" s="77">
        <f t="shared" si="10"/>
        <v>1.0167999999999998E-2</v>
      </c>
      <c r="L34" s="77">
        <f t="shared" si="10"/>
        <v>1.5809599999999999</v>
      </c>
      <c r="M34" s="77">
        <f t="shared" si="10"/>
        <v>0.26469599999999999</v>
      </c>
      <c r="N34" s="77">
        <f t="shared" si="10"/>
        <v>91.183999999999997</v>
      </c>
      <c r="O34" s="77">
        <f t="shared" si="10"/>
        <v>13087.199999999999</v>
      </c>
      <c r="P34" s="77">
        <f t="shared" si="10"/>
        <v>0</v>
      </c>
      <c r="Q34" s="77">
        <f t="shared" si="11"/>
        <v>819.99999999999989</v>
      </c>
      <c r="R34" s="77">
        <f t="shared" si="12"/>
        <v>0</v>
      </c>
      <c r="S34" s="77">
        <f t="shared" si="12"/>
        <v>0.39032</v>
      </c>
      <c r="T34" s="77">
        <f t="shared" si="12"/>
        <v>0</v>
      </c>
      <c r="U34" s="77">
        <f t="shared" si="12"/>
        <v>0</v>
      </c>
      <c r="AB34" s="59"/>
      <c r="AC34" s="59"/>
      <c r="AD34" s="59"/>
      <c r="AE34" s="59"/>
      <c r="AF34" s="59"/>
      <c r="AG34" s="59"/>
      <c r="AH34" s="59"/>
      <c r="AI34" s="59"/>
    </row>
    <row r="35" spans="1:35" s="72" customFormat="1" x14ac:dyDescent="0.3">
      <c r="A35" s="13">
        <f>G8</f>
        <v>28</v>
      </c>
      <c r="B35" s="15">
        <v>50</v>
      </c>
      <c r="C35" s="77">
        <f t="shared" si="6"/>
        <v>54.201999999999998</v>
      </c>
      <c r="D35" s="77">
        <f t="shared" si="7"/>
        <v>7.5708385999999992</v>
      </c>
      <c r="E35" s="77">
        <f t="shared" si="8"/>
        <v>0.98809999999999987</v>
      </c>
      <c r="F35" s="77">
        <f t="shared" si="9"/>
        <v>5.9412771999999991</v>
      </c>
      <c r="G35" s="77">
        <f t="shared" si="10"/>
        <v>1.4431999999999997E-2</v>
      </c>
      <c r="H35" s="77">
        <f t="shared" si="10"/>
        <v>1.3529999999999998</v>
      </c>
      <c r="I35" s="77">
        <f t="shared" si="10"/>
        <v>0.33865999999999991</v>
      </c>
      <c r="J35" s="77">
        <f t="shared" si="10"/>
        <v>1.7219999999999998E-3</v>
      </c>
      <c r="K35" s="77">
        <f t="shared" si="10"/>
        <v>2.5419999999999996E-3</v>
      </c>
      <c r="L35" s="77">
        <f t="shared" si="10"/>
        <v>0.39523999999999998</v>
      </c>
      <c r="M35" s="77">
        <f t="shared" si="10"/>
        <v>6.6173999999999997E-2</v>
      </c>
      <c r="N35" s="77">
        <f t="shared" si="10"/>
        <v>22.795999999999999</v>
      </c>
      <c r="O35" s="77">
        <f t="shared" si="10"/>
        <v>3271.7999999999997</v>
      </c>
      <c r="P35" s="77">
        <f t="shared" si="10"/>
        <v>0</v>
      </c>
      <c r="Q35" s="77">
        <f t="shared" si="11"/>
        <v>204.99999999999997</v>
      </c>
      <c r="R35" s="77">
        <f t="shared" si="12"/>
        <v>0</v>
      </c>
      <c r="S35" s="77">
        <f t="shared" si="12"/>
        <v>9.758E-2</v>
      </c>
      <c r="T35" s="77">
        <f t="shared" si="12"/>
        <v>0</v>
      </c>
      <c r="U35" s="77">
        <f t="shared" si="12"/>
        <v>0</v>
      </c>
      <c r="AB35" s="59"/>
      <c r="AC35" s="59"/>
      <c r="AD35" s="59"/>
      <c r="AE35" s="59"/>
      <c r="AF35" s="59"/>
      <c r="AG35" s="59"/>
      <c r="AH35" s="59"/>
      <c r="AI35" s="59"/>
    </row>
    <row r="36" spans="1:35" s="72" customFormat="1" x14ac:dyDescent="0.3">
      <c r="A36" s="13">
        <f>H8</f>
        <v>29</v>
      </c>
      <c r="B36" s="15">
        <v>50</v>
      </c>
      <c r="C36" s="77">
        <f t="shared" si="6"/>
        <v>54.201999999999998</v>
      </c>
      <c r="D36" s="77">
        <f t="shared" si="7"/>
        <v>7.5708385999999992</v>
      </c>
      <c r="E36" s="77">
        <f t="shared" si="8"/>
        <v>0.98809999999999987</v>
      </c>
      <c r="F36" s="77">
        <f t="shared" si="9"/>
        <v>5.9412771999999991</v>
      </c>
      <c r="G36" s="77">
        <f t="shared" si="10"/>
        <v>1.4431999999999997E-2</v>
      </c>
      <c r="H36" s="77">
        <f t="shared" si="10"/>
        <v>1.3529999999999998</v>
      </c>
      <c r="I36" s="77">
        <f t="shared" si="10"/>
        <v>0.33865999999999991</v>
      </c>
      <c r="J36" s="77">
        <f t="shared" si="10"/>
        <v>1.7219999999999998E-3</v>
      </c>
      <c r="K36" s="77">
        <f t="shared" si="10"/>
        <v>2.5419999999999996E-3</v>
      </c>
      <c r="L36" s="77">
        <f t="shared" si="10"/>
        <v>0.39523999999999998</v>
      </c>
      <c r="M36" s="77">
        <f t="shared" si="10"/>
        <v>6.6173999999999997E-2</v>
      </c>
      <c r="N36" s="77">
        <f t="shared" si="10"/>
        <v>22.795999999999999</v>
      </c>
      <c r="O36" s="77">
        <f t="shared" si="10"/>
        <v>3271.7999999999997</v>
      </c>
      <c r="P36" s="77">
        <f t="shared" si="10"/>
        <v>0</v>
      </c>
      <c r="Q36" s="77">
        <f t="shared" si="11"/>
        <v>204.99999999999997</v>
      </c>
      <c r="R36" s="77">
        <f t="shared" si="12"/>
        <v>0</v>
      </c>
      <c r="S36" s="77">
        <f t="shared" si="12"/>
        <v>9.758E-2</v>
      </c>
      <c r="T36" s="77">
        <f t="shared" si="12"/>
        <v>0</v>
      </c>
      <c r="U36" s="77">
        <f t="shared" si="12"/>
        <v>0</v>
      </c>
      <c r="AB36" s="59"/>
      <c r="AC36" s="59"/>
      <c r="AD36" s="59"/>
      <c r="AE36" s="59"/>
      <c r="AF36" s="59"/>
      <c r="AG36" s="59"/>
      <c r="AH36" s="59"/>
      <c r="AI36" s="59"/>
    </row>
    <row r="37" spans="1:35" s="72" customFormat="1" x14ac:dyDescent="0.3">
      <c r="A37" s="13">
        <f>I8</f>
        <v>30</v>
      </c>
      <c r="B37" s="15">
        <v>50</v>
      </c>
      <c r="C37" s="77">
        <f t="shared" si="6"/>
        <v>54.201999999999998</v>
      </c>
      <c r="D37" s="77">
        <f t="shared" si="7"/>
        <v>7.5708385999999992</v>
      </c>
      <c r="E37" s="77">
        <f t="shared" si="8"/>
        <v>0.98809999999999987</v>
      </c>
      <c r="F37" s="77">
        <f t="shared" si="9"/>
        <v>5.9412771999999991</v>
      </c>
      <c r="G37" s="77">
        <f t="shared" si="10"/>
        <v>1.4431999999999997E-2</v>
      </c>
      <c r="H37" s="77">
        <f t="shared" si="10"/>
        <v>1.3529999999999998</v>
      </c>
      <c r="I37" s="77">
        <f t="shared" si="10"/>
        <v>0.33865999999999991</v>
      </c>
      <c r="J37" s="77">
        <f t="shared" si="10"/>
        <v>1.7219999999999998E-3</v>
      </c>
      <c r="K37" s="77">
        <f t="shared" si="10"/>
        <v>2.5419999999999996E-3</v>
      </c>
      <c r="L37" s="77">
        <f t="shared" si="10"/>
        <v>0.39523999999999998</v>
      </c>
      <c r="M37" s="77">
        <f t="shared" si="10"/>
        <v>6.6173999999999997E-2</v>
      </c>
      <c r="N37" s="77">
        <f t="shared" si="10"/>
        <v>22.795999999999999</v>
      </c>
      <c r="O37" s="77">
        <f t="shared" si="10"/>
        <v>3271.7999999999997</v>
      </c>
      <c r="P37" s="77">
        <f t="shared" si="10"/>
        <v>0</v>
      </c>
      <c r="Q37" s="77">
        <f t="shared" si="11"/>
        <v>204.99999999999997</v>
      </c>
      <c r="R37" s="77">
        <f t="shared" si="12"/>
        <v>0</v>
      </c>
      <c r="S37" s="77">
        <f t="shared" si="12"/>
        <v>9.758E-2</v>
      </c>
      <c r="T37" s="77">
        <f t="shared" si="12"/>
        <v>0</v>
      </c>
      <c r="U37" s="77">
        <f t="shared" si="12"/>
        <v>0</v>
      </c>
      <c r="AB37" s="59"/>
      <c r="AC37" s="59"/>
      <c r="AD37" s="59"/>
      <c r="AE37" s="59"/>
      <c r="AF37" s="59"/>
      <c r="AG37" s="59"/>
      <c r="AH37" s="59"/>
      <c r="AI37" s="59"/>
    </row>
    <row r="38" spans="1:35" s="72" customFormat="1" x14ac:dyDescent="0.3">
      <c r="A38" s="13">
        <f>J8</f>
        <v>31</v>
      </c>
      <c r="B38" s="15">
        <v>50</v>
      </c>
      <c r="C38" s="77">
        <f t="shared" si="6"/>
        <v>54.201999999999998</v>
      </c>
      <c r="D38" s="77">
        <f t="shared" si="7"/>
        <v>7.5708385999999992</v>
      </c>
      <c r="E38" s="77">
        <f t="shared" si="8"/>
        <v>0.98809999999999987</v>
      </c>
      <c r="F38" s="77">
        <f t="shared" si="9"/>
        <v>5.9412771999999991</v>
      </c>
      <c r="G38" s="77">
        <f t="shared" si="10"/>
        <v>1.4431999999999997E-2</v>
      </c>
      <c r="H38" s="77">
        <f t="shared" si="10"/>
        <v>1.3529999999999998</v>
      </c>
      <c r="I38" s="77">
        <f t="shared" si="10"/>
        <v>0.33865999999999991</v>
      </c>
      <c r="J38" s="77">
        <f t="shared" si="10"/>
        <v>1.7219999999999998E-3</v>
      </c>
      <c r="K38" s="77">
        <f t="shared" si="10"/>
        <v>2.5419999999999996E-3</v>
      </c>
      <c r="L38" s="77">
        <f t="shared" si="10"/>
        <v>0.39523999999999998</v>
      </c>
      <c r="M38" s="77">
        <f t="shared" si="10"/>
        <v>6.6173999999999997E-2</v>
      </c>
      <c r="N38" s="77">
        <f t="shared" si="10"/>
        <v>22.795999999999999</v>
      </c>
      <c r="O38" s="77">
        <f t="shared" si="10"/>
        <v>3271.7999999999997</v>
      </c>
      <c r="P38" s="77">
        <f t="shared" si="10"/>
        <v>0</v>
      </c>
      <c r="Q38" s="77">
        <f t="shared" si="11"/>
        <v>204.99999999999997</v>
      </c>
      <c r="R38" s="77">
        <f t="shared" si="12"/>
        <v>0</v>
      </c>
      <c r="S38" s="77">
        <f t="shared" si="12"/>
        <v>9.758E-2</v>
      </c>
      <c r="T38" s="77">
        <f t="shared" si="12"/>
        <v>0</v>
      </c>
      <c r="U38" s="77">
        <f t="shared" si="12"/>
        <v>0</v>
      </c>
      <c r="AB38" s="59"/>
      <c r="AC38" s="59"/>
      <c r="AD38" s="59"/>
      <c r="AE38" s="59"/>
      <c r="AF38" s="59"/>
      <c r="AG38" s="59"/>
      <c r="AH38" s="59"/>
      <c r="AI38" s="59"/>
    </row>
    <row r="39" spans="1:35" s="72" customFormat="1" x14ac:dyDescent="0.3">
      <c r="A39" s="13">
        <f>K8</f>
        <v>9973</v>
      </c>
      <c r="B39" s="15">
        <v>50</v>
      </c>
      <c r="C39" s="77">
        <f t="shared" si="6"/>
        <v>54.201999999999998</v>
      </c>
      <c r="D39" s="77">
        <f t="shared" si="7"/>
        <v>7.5708385999999992</v>
      </c>
      <c r="E39" s="77">
        <f t="shared" si="8"/>
        <v>0.98809999999999987</v>
      </c>
      <c r="F39" s="77">
        <f t="shared" si="9"/>
        <v>5.9412771999999991</v>
      </c>
      <c r="G39" s="77">
        <f t="shared" si="10"/>
        <v>1.4431999999999997E-2</v>
      </c>
      <c r="H39" s="77">
        <f t="shared" si="10"/>
        <v>1.3529999999999998</v>
      </c>
      <c r="I39" s="77">
        <f t="shared" si="10"/>
        <v>0.33865999999999991</v>
      </c>
      <c r="J39" s="77">
        <f t="shared" si="10"/>
        <v>1.7219999999999998E-3</v>
      </c>
      <c r="K39" s="77">
        <f t="shared" si="10"/>
        <v>2.5419999999999996E-3</v>
      </c>
      <c r="L39" s="77">
        <f t="shared" si="10"/>
        <v>0.39523999999999998</v>
      </c>
      <c r="M39" s="77">
        <f t="shared" si="10"/>
        <v>6.6173999999999997E-2</v>
      </c>
      <c r="N39" s="77">
        <f t="shared" si="10"/>
        <v>22.795999999999999</v>
      </c>
      <c r="O39" s="77">
        <f t="shared" si="10"/>
        <v>3271.7999999999997</v>
      </c>
      <c r="P39" s="77">
        <f t="shared" si="10"/>
        <v>0</v>
      </c>
      <c r="Q39" s="77">
        <f t="shared" si="11"/>
        <v>204.99999999999997</v>
      </c>
      <c r="R39" s="77">
        <f t="shared" si="12"/>
        <v>0</v>
      </c>
      <c r="S39" s="77">
        <f t="shared" si="12"/>
        <v>9.758E-2</v>
      </c>
      <c r="T39" s="77">
        <f t="shared" si="12"/>
        <v>0</v>
      </c>
      <c r="U39" s="77">
        <f t="shared" si="12"/>
        <v>0</v>
      </c>
      <c r="AB39" s="59"/>
      <c r="AC39" s="59"/>
      <c r="AD39" s="59"/>
      <c r="AE39" s="59"/>
      <c r="AF39" s="59"/>
      <c r="AG39" s="59"/>
      <c r="AH39" s="59"/>
      <c r="AI39" s="59"/>
    </row>
    <row r="40" spans="1:35" s="72" customFormat="1" x14ac:dyDescent="0.3">
      <c r="A40" s="13">
        <f>L8</f>
        <v>5392</v>
      </c>
      <c r="B40" s="15">
        <v>200</v>
      </c>
      <c r="C40" s="77">
        <f t="shared" si="6"/>
        <v>216.80799999999999</v>
      </c>
      <c r="D40" s="77">
        <f t="shared" si="7"/>
        <v>30.283354399999997</v>
      </c>
      <c r="E40" s="77">
        <f t="shared" si="8"/>
        <v>3.9523999999999995</v>
      </c>
      <c r="F40" s="77">
        <f t="shared" si="9"/>
        <v>23.765108799999997</v>
      </c>
      <c r="G40" s="77">
        <f t="shared" si="10"/>
        <v>5.7727999999999988E-2</v>
      </c>
      <c r="H40" s="77">
        <f t="shared" si="10"/>
        <v>5.411999999999999</v>
      </c>
      <c r="I40" s="77">
        <f t="shared" si="10"/>
        <v>1.3546399999999996</v>
      </c>
      <c r="J40" s="77">
        <f t="shared" si="10"/>
        <v>6.8879999999999992E-3</v>
      </c>
      <c r="K40" s="77">
        <f t="shared" si="10"/>
        <v>1.0167999999999998E-2</v>
      </c>
      <c r="L40" s="77">
        <f t="shared" si="10"/>
        <v>1.5809599999999999</v>
      </c>
      <c r="M40" s="77">
        <f t="shared" si="10"/>
        <v>0.26469599999999999</v>
      </c>
      <c r="N40" s="77">
        <f t="shared" si="10"/>
        <v>91.183999999999997</v>
      </c>
      <c r="O40" s="77">
        <f t="shared" si="10"/>
        <v>13087.199999999999</v>
      </c>
      <c r="P40" s="77">
        <f t="shared" si="10"/>
        <v>0</v>
      </c>
      <c r="Q40" s="77">
        <f t="shared" si="11"/>
        <v>819.99999999999989</v>
      </c>
      <c r="R40" s="77">
        <f t="shared" si="12"/>
        <v>0</v>
      </c>
      <c r="S40" s="77">
        <f t="shared" si="12"/>
        <v>0.39032</v>
      </c>
      <c r="T40" s="77">
        <f t="shared" si="12"/>
        <v>0</v>
      </c>
      <c r="U40" s="77">
        <f t="shared" si="12"/>
        <v>0</v>
      </c>
      <c r="AB40" s="59"/>
      <c r="AC40" s="59"/>
      <c r="AD40" s="59"/>
      <c r="AE40" s="59"/>
      <c r="AF40" s="59"/>
      <c r="AG40" s="59"/>
      <c r="AH40" s="59"/>
      <c r="AI40" s="59"/>
    </row>
    <row r="41" spans="1:35" s="72" customFormat="1" x14ac:dyDescent="0.3">
      <c r="A41" s="13">
        <f>M8</f>
        <v>6909</v>
      </c>
      <c r="B41" s="15">
        <v>200</v>
      </c>
      <c r="C41" s="77">
        <f t="shared" si="6"/>
        <v>216.80799999999999</v>
      </c>
      <c r="D41" s="77">
        <f t="shared" si="7"/>
        <v>30.283354399999997</v>
      </c>
      <c r="E41" s="77">
        <f t="shared" si="8"/>
        <v>3.9523999999999995</v>
      </c>
      <c r="F41" s="77">
        <f t="shared" si="9"/>
        <v>23.765108799999997</v>
      </c>
      <c r="G41" s="77">
        <f t="shared" si="10"/>
        <v>5.7727999999999988E-2</v>
      </c>
      <c r="H41" s="77">
        <f t="shared" si="10"/>
        <v>5.411999999999999</v>
      </c>
      <c r="I41" s="77">
        <f t="shared" si="10"/>
        <v>1.3546399999999996</v>
      </c>
      <c r="J41" s="77">
        <f t="shared" si="10"/>
        <v>6.8879999999999992E-3</v>
      </c>
      <c r="K41" s="77">
        <f t="shared" si="10"/>
        <v>1.0167999999999998E-2</v>
      </c>
      <c r="L41" s="77">
        <f t="shared" si="10"/>
        <v>1.5809599999999999</v>
      </c>
      <c r="M41" s="77">
        <f t="shared" si="10"/>
        <v>0.26469599999999999</v>
      </c>
      <c r="N41" s="77">
        <f t="shared" si="10"/>
        <v>91.183999999999997</v>
      </c>
      <c r="O41" s="77">
        <f t="shared" si="10"/>
        <v>13087.199999999999</v>
      </c>
      <c r="P41" s="77">
        <f t="shared" si="10"/>
        <v>0</v>
      </c>
      <c r="Q41" s="77">
        <f t="shared" si="11"/>
        <v>819.99999999999989</v>
      </c>
      <c r="R41" s="77">
        <f t="shared" si="12"/>
        <v>0</v>
      </c>
      <c r="S41" s="77">
        <f t="shared" si="12"/>
        <v>0.39032</v>
      </c>
      <c r="T41" s="77">
        <f t="shared" si="12"/>
        <v>0</v>
      </c>
      <c r="U41" s="77">
        <f t="shared" si="12"/>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20</v>
      </c>
      <c r="C57" s="8">
        <f t="shared" ref="C57:U57" si="13">D8</f>
        <v>22</v>
      </c>
      <c r="D57" s="8">
        <f t="shared" si="13"/>
        <v>24</v>
      </c>
      <c r="E57" s="8">
        <f t="shared" si="13"/>
        <v>27</v>
      </c>
      <c r="F57" s="8">
        <f t="shared" si="13"/>
        <v>28</v>
      </c>
      <c r="G57" s="8">
        <f t="shared" si="13"/>
        <v>29</v>
      </c>
      <c r="H57" s="8">
        <f t="shared" si="13"/>
        <v>30</v>
      </c>
      <c r="I57" s="8">
        <f t="shared" si="13"/>
        <v>31</v>
      </c>
      <c r="J57" s="8">
        <f t="shared" si="13"/>
        <v>9973</v>
      </c>
      <c r="K57" s="8">
        <f t="shared" si="13"/>
        <v>5392</v>
      </c>
      <c r="L57" s="8">
        <f t="shared" si="13"/>
        <v>6909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Arable</v>
      </c>
      <c r="K58" s="13" t="str">
        <f>L16&amp;" I "&amp;(VLOOKUP(L14,Table24[],6,FALSE))</f>
        <v>Medium/Clay I Arable</v>
      </c>
      <c r="L58" s="13" t="str">
        <f>M16&amp;" I "&amp;(VLOOKUP(M14,Table24[],6,FALSE))</f>
        <v>Medium/Clay I Arable</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6.7</v>
      </c>
      <c r="H59" s="76">
        <f>VLOOKUP(I$14,Table24[],5,FALSE)</f>
        <v>6.7</v>
      </c>
      <c r="I59" s="76">
        <f>VLOOKUP(J$14,Table24[],5,FALSE)</f>
        <v>6.7</v>
      </c>
      <c r="J59" s="76">
        <f>VLOOKUP(K$14,Table24[],5,FALSE)</f>
        <v>6.7</v>
      </c>
      <c r="K59" s="76">
        <f>VLOOKUP(L$14,Table24[],5,FALSE)</f>
        <v>6.7</v>
      </c>
      <c r="L59" s="76">
        <f>VLOOKUP(M$14,Table24[],5,FALSE)</f>
        <v>6.7</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7.6</v>
      </c>
      <c r="C60" s="76">
        <f t="shared" ref="C60:U60" si="14">D10</f>
        <v>7.6</v>
      </c>
      <c r="D60" s="76">
        <f t="shared" si="14"/>
        <v>7.2</v>
      </c>
      <c r="E60" s="76">
        <f t="shared" si="14"/>
        <v>7.1</v>
      </c>
      <c r="F60" s="76">
        <f t="shared" si="14"/>
        <v>7.3</v>
      </c>
      <c r="G60" s="76">
        <f t="shared" si="14"/>
        <v>7.3</v>
      </c>
      <c r="H60" s="76">
        <f t="shared" si="14"/>
        <v>7.3</v>
      </c>
      <c r="I60" s="76">
        <f t="shared" si="14"/>
        <v>7.2</v>
      </c>
      <c r="J60" s="76">
        <f t="shared" si="14"/>
        <v>7.2</v>
      </c>
      <c r="K60" s="76">
        <f t="shared" si="14"/>
        <v>6.6</v>
      </c>
      <c r="L60" s="76">
        <f t="shared" si="14"/>
        <v>6.9</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50</v>
      </c>
      <c r="C62" s="77">
        <f>B32</f>
        <v>50</v>
      </c>
      <c r="D62" s="77">
        <f>B33</f>
        <v>200</v>
      </c>
      <c r="E62" s="77">
        <f>B34</f>
        <v>200</v>
      </c>
      <c r="F62" s="77">
        <f>B35</f>
        <v>50</v>
      </c>
      <c r="G62" s="77">
        <f>B36</f>
        <v>50</v>
      </c>
      <c r="H62" s="77">
        <f>B37</f>
        <v>50</v>
      </c>
      <c r="I62" s="77">
        <f>B38</f>
        <v>50</v>
      </c>
      <c r="J62" s="77">
        <f>B39</f>
        <v>50</v>
      </c>
      <c r="K62" s="77">
        <f>B40</f>
        <v>200</v>
      </c>
      <c r="L62" s="77">
        <f>B41</f>
        <v>200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-7.1999999999999957</v>
      </c>
      <c r="D64" s="77">
        <f t="shared" si="17"/>
        <v>-4</v>
      </c>
      <c r="E64" s="77">
        <f t="shared" si="17"/>
        <v>-3.1999999999999957</v>
      </c>
      <c r="F64" s="77">
        <f t="shared" si="17"/>
        <v>-4.7999999999999972</v>
      </c>
      <c r="G64" s="77">
        <f t="shared" si="17"/>
        <v>-4.7999999999999972</v>
      </c>
      <c r="H64" s="77">
        <f t="shared" si="17"/>
        <v>-4.7999999999999972</v>
      </c>
      <c r="I64" s="77">
        <f t="shared" si="17"/>
        <v>-4</v>
      </c>
      <c r="J64" s="77">
        <f t="shared" si="17"/>
        <v>-4</v>
      </c>
      <c r="K64" s="77">
        <f t="shared" si="17"/>
        <v>0.80000000000000426</v>
      </c>
      <c r="L64" s="77">
        <f t="shared" si="17"/>
        <v>-1.6000000000000014</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7.1999999999999957</v>
      </c>
      <c r="D65" s="77">
        <f t="shared" si="18"/>
        <v>4</v>
      </c>
      <c r="E65" s="77">
        <f t="shared" si="18"/>
        <v>3.1999999999999957</v>
      </c>
      <c r="F65" s="77">
        <f t="shared" si="18"/>
        <v>4.7999999999999972</v>
      </c>
      <c r="G65" s="77">
        <f t="shared" si="18"/>
        <v>4.7999999999999972</v>
      </c>
      <c r="H65" s="77">
        <f t="shared" si="18"/>
        <v>4.7999999999999972</v>
      </c>
      <c r="I65" s="77">
        <f t="shared" si="18"/>
        <v>4</v>
      </c>
      <c r="J65" s="77">
        <f t="shared" si="18"/>
        <v>4</v>
      </c>
      <c r="K65" s="77">
        <f t="shared" si="18"/>
        <v>-0.80000000000000426</v>
      </c>
      <c r="L65" s="77">
        <f t="shared" si="18"/>
        <v>1.6000000000000014</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293" priority="43" operator="equal">
      <formula>"DECREASE"</formula>
    </cfRule>
    <cfRule type="cellIs" dxfId="292" priority="44" operator="equal">
      <formula>"INCREASE"</formula>
    </cfRule>
  </conditionalFormatting>
  <conditionalFormatting sqref="B62:U66 B31:B50">
    <cfRule type="cellIs" dxfId="291" priority="42" operator="greaterThan">
      <formula>$B$51</formula>
    </cfRule>
  </conditionalFormatting>
  <conditionalFormatting sqref="C31:C50">
    <cfRule type="cellIs" dxfId="290" priority="41" operator="greaterThan">
      <formula>$C$51</formula>
    </cfRule>
  </conditionalFormatting>
  <conditionalFormatting sqref="C18:V18">
    <cfRule type="cellIs" dxfId="289" priority="37" operator="equal">
      <formula>0</formula>
    </cfRule>
  </conditionalFormatting>
  <conditionalFormatting sqref="C17:V17">
    <cfRule type="cellIs" dxfId="288" priority="35" operator="equal">
      <formula>0</formula>
    </cfRule>
  </conditionalFormatting>
  <conditionalFormatting sqref="C19:V19">
    <cfRule type="cellIs" dxfId="287" priority="34"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7" operator="greaterThan">
      <formula>$K$51</formula>
    </cfRule>
  </conditionalFormatting>
  <conditionalFormatting sqref="L31:L50">
    <cfRule type="cellIs" dxfId="282" priority="26" operator="greaterThan">
      <formula>$L$51</formula>
    </cfRule>
  </conditionalFormatting>
  <conditionalFormatting sqref="M31:M50">
    <cfRule type="cellIs" dxfId="281" priority="25" operator="greaterThan">
      <formula>$M$51</formula>
    </cfRule>
  </conditionalFormatting>
  <conditionalFormatting sqref="P31:P50">
    <cfRule type="cellIs" dxfId="280" priority="24" operator="greaterThan">
      <formula>$P$51</formula>
    </cfRule>
  </conditionalFormatting>
  <conditionalFormatting sqref="R31:R50">
    <cfRule type="cellIs" dxfId="279" priority="23" operator="greaterThan">
      <formula>$R$51</formula>
    </cfRule>
  </conditionalFormatting>
  <conditionalFormatting sqref="S31:S50">
    <cfRule type="cellIs" dxfId="278" priority="22" operator="greaterThan">
      <formula>$S$51</formula>
    </cfRule>
  </conditionalFormatting>
  <conditionalFormatting sqref="T31:T50">
    <cfRule type="cellIs" dxfId="277" priority="21" operator="greaterThan">
      <formula>$T$51</formula>
    </cfRule>
  </conditionalFormatting>
  <conditionalFormatting sqref="U31:U50">
    <cfRule type="cellIs" dxfId="276" priority="20" operator="greaterThan">
      <formula>$U$51</formula>
    </cfRule>
  </conditionalFormatting>
  <conditionalFormatting sqref="C22:V22">
    <cfRule type="cellIs" dxfId="275" priority="18" operator="equal">
      <formula>0</formula>
    </cfRule>
  </conditionalFormatting>
  <conditionalFormatting sqref="C24:V24">
    <cfRule type="cellIs" dxfId="274" priority="16" operator="equal">
      <formula>"DECREASE"</formula>
    </cfRule>
    <cfRule type="cellIs" dxfId="273" priority="17" operator="equal">
      <formula>"INCREASE"</formula>
    </cfRule>
  </conditionalFormatting>
  <conditionalFormatting sqref="C23:V23">
    <cfRule type="cellIs" dxfId="272" priority="15" operator="equal">
      <formula>0</formula>
    </cfRule>
  </conditionalFormatting>
  <conditionalFormatting sqref="I1">
    <cfRule type="cellIs" dxfId="271" priority="11" operator="between">
      <formula>0.1</formula>
      <formula>5</formula>
    </cfRule>
  </conditionalFormatting>
  <conditionalFormatting sqref="I2">
    <cfRule type="cellIs" dxfId="270" priority="10" operator="greaterThan">
      <formula>5000.1</formula>
    </cfRule>
  </conditionalFormatting>
  <conditionalFormatting sqref="I3">
    <cfRule type="cellIs" dxfId="269" priority="9" operator="greaterThan">
      <formula>40000.01</formula>
    </cfRule>
  </conditionalFormatting>
  <conditionalFormatting sqref="C21:V21">
    <cfRule type="cellIs" dxfId="268" priority="8" operator="equal">
      <formula>0</formula>
    </cfRule>
  </conditionalFormatting>
  <conditionalFormatting sqref="B66:U66">
    <cfRule type="cellIs" dxfId="267" priority="4" operator="equal">
      <formula>"UNDER"</formula>
    </cfRule>
    <cfRule type="cellIs" dxfId="266" priority="5" operator="equal">
      <formula>"OVER"</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F1" zoomScale="90" zoomScaleNormal="90" workbookViewId="0">
      <selection activeCell="L3" sqref="L3"/>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'DCWW Alwen'!C1:D1</f>
        <v>PAN-022857</v>
      </c>
      <c r="D1" s="143"/>
      <c r="E1" s="93" t="s">
        <v>45</v>
      </c>
      <c r="F1" s="39">
        <f>'DCWW Alwen'!F1</f>
        <v>50</v>
      </c>
      <c r="G1" s="121" t="s">
        <v>43</v>
      </c>
      <c r="H1" s="122"/>
      <c r="I1" s="118">
        <v>5.8</v>
      </c>
      <c r="J1" s="120" t="s">
        <v>153</v>
      </c>
      <c r="K1" s="120"/>
      <c r="L1" s="97">
        <v>268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'DCWW Alwen'!C2:D2</f>
        <v>EPR/GP3792SK</v>
      </c>
      <c r="D2" s="145"/>
      <c r="E2" s="93" t="s">
        <v>109</v>
      </c>
      <c r="F2" s="96" t="s">
        <v>167</v>
      </c>
      <c r="G2" s="140" t="s">
        <v>110</v>
      </c>
      <c r="H2" s="141"/>
      <c r="I2" s="118"/>
      <c r="J2" s="120" t="s">
        <v>158</v>
      </c>
      <c r="K2" s="120"/>
      <c r="L2" s="97">
        <v>0.71</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'DCWW Alwen'!C3:D3</f>
        <v>BYPRODUCT RECOVERY LIMITED</v>
      </c>
      <c r="D3" s="145"/>
      <c r="E3" s="93" t="s">
        <v>108</v>
      </c>
      <c r="F3" s="31" t="s">
        <v>77</v>
      </c>
      <c r="G3" s="120" t="s">
        <v>159</v>
      </c>
      <c r="H3" s="120"/>
      <c r="I3" s="118"/>
      <c r="J3" s="121" t="s">
        <v>154</v>
      </c>
      <c r="K3" s="122"/>
      <c r="L3" s="97">
        <f>(L1/(L2*10000))*100</f>
        <v>3.774647887323944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'DCWW Alwen'!C4:D4</f>
        <v>Bryn Carrog Farm, Rhuddlan, RHYL,LL18 5UH</v>
      </c>
      <c r="D4" s="143"/>
      <c r="E4" s="94" t="s">
        <v>1</v>
      </c>
      <c r="F4" s="96" t="s">
        <v>172</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'DCWW Alwen'!C5:D5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'DCWW Alwen'!C8</f>
        <v>20</v>
      </c>
      <c r="D8" s="60">
        <f>'DCWW Alwen'!D8</f>
        <v>22</v>
      </c>
      <c r="E8" s="60">
        <f>'DCWW Alwen'!E8</f>
        <v>24</v>
      </c>
      <c r="F8" s="60">
        <f>'DCWW Alwen'!F8</f>
        <v>27</v>
      </c>
      <c r="G8" s="60">
        <f>'DCWW Alwen'!G8</f>
        <v>28</v>
      </c>
      <c r="H8" s="60">
        <f>'DCWW Alwen'!H8</f>
        <v>29</v>
      </c>
      <c r="I8" s="60">
        <f>'DCWW Alwen'!I8</f>
        <v>30</v>
      </c>
      <c r="J8" s="60">
        <f>'DCWW Alwen'!J8</f>
        <v>31</v>
      </c>
      <c r="K8" s="60">
        <f>'DCWW Alwen'!K8</f>
        <v>9973</v>
      </c>
      <c r="L8" s="60">
        <f>'DCWW Alwen'!L8</f>
        <v>5392</v>
      </c>
      <c r="M8" s="60">
        <f>'DCWW Alwen'!M8</f>
        <v>6909</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'DCWW Alwen'!C9</f>
        <v>1</v>
      </c>
      <c r="D9" s="60">
        <f>'DCWW Alwen'!D9</f>
        <v>1</v>
      </c>
      <c r="E9" s="60">
        <f>'DCWW Alwen'!E9</f>
        <v>1</v>
      </c>
      <c r="F9" s="60">
        <f>'DCWW Alwen'!F9</f>
        <v>1</v>
      </c>
      <c r="G9" s="60">
        <f>'DCWW Alwen'!G9</f>
        <v>1</v>
      </c>
      <c r="H9" s="60">
        <f>'DCWW Alwen'!H9</f>
        <v>1</v>
      </c>
      <c r="I9" s="60">
        <f>'DCWW Alwen'!I9</f>
        <v>1</v>
      </c>
      <c r="J9" s="60">
        <f>'DCWW Alwen'!J9</f>
        <v>1</v>
      </c>
      <c r="K9" s="60">
        <f>'DCWW Alwen'!K9</f>
        <v>1</v>
      </c>
      <c r="L9" s="60">
        <f>'DCWW Alwen'!L9</f>
        <v>1</v>
      </c>
      <c r="M9" s="60">
        <f>'DCWW Alwen'!M9</f>
        <v>1</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'DCWW Alwen'!C10</f>
        <v>7.6</v>
      </c>
      <c r="D10" s="60">
        <f>'DCWW Alwen'!D10</f>
        <v>7.6</v>
      </c>
      <c r="E10" s="60">
        <f>'DCWW Alwen'!E10</f>
        <v>7.2</v>
      </c>
      <c r="F10" s="60">
        <f>'DCWW Alwen'!F10</f>
        <v>7.1</v>
      </c>
      <c r="G10" s="60">
        <f>'DCWW Alwen'!G10</f>
        <v>7.3</v>
      </c>
      <c r="H10" s="60">
        <f>'DCWW Alwen'!H10</f>
        <v>7.3</v>
      </c>
      <c r="I10" s="60">
        <f>'DCWW Alwen'!I10</f>
        <v>7.3</v>
      </c>
      <c r="J10" s="60">
        <f>'DCWW Alwen'!J10</f>
        <v>7.2</v>
      </c>
      <c r="K10" s="60">
        <f>'DCWW Alwen'!K10</f>
        <v>7.2</v>
      </c>
      <c r="L10" s="60">
        <f>'DCWW Alwen'!L10</f>
        <v>6.6</v>
      </c>
      <c r="M10" s="60">
        <f>'DCWW Alwen'!M10</f>
        <v>6.9</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Alwen'!C11</f>
        <v>3</v>
      </c>
      <c r="D11" s="60">
        <f>'DCWW Alwen'!D11</f>
        <v>3</v>
      </c>
      <c r="E11" s="60">
        <f>'DCWW Alwen'!E11</f>
        <v>2</v>
      </c>
      <c r="F11" s="60">
        <f>'DCWW Alwen'!F11</f>
        <v>2</v>
      </c>
      <c r="G11" s="60">
        <f>'DCWW Alwen'!G11</f>
        <v>3</v>
      </c>
      <c r="H11" s="60">
        <f>'DCWW Alwen'!H11</f>
        <v>3</v>
      </c>
      <c r="I11" s="60">
        <f>'DCWW Alwen'!I11</f>
        <v>3</v>
      </c>
      <c r="J11" s="60">
        <f>'DCWW Alwen'!J11</f>
        <v>3</v>
      </c>
      <c r="K11" s="60">
        <f>'DCWW Alwen'!K11</f>
        <v>3</v>
      </c>
      <c r="L11" s="60">
        <f>'DCWW Alwen'!L11</f>
        <v>1</v>
      </c>
      <c r="M11" s="60">
        <f>'DCWW Alwen'!M11</f>
        <v>1</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Alwen'!C12</f>
        <v>2</v>
      </c>
      <c r="D12" s="60">
        <f>'DCWW Alwen'!D12</f>
        <v>2</v>
      </c>
      <c r="E12" s="60">
        <f>'DCWW Alwen'!E12</f>
        <v>2</v>
      </c>
      <c r="F12" s="60">
        <f>'DCWW Alwen'!F12</f>
        <v>2</v>
      </c>
      <c r="G12" s="60">
        <f>'DCWW Alwen'!G12</f>
        <v>2</v>
      </c>
      <c r="H12" s="60">
        <f>'DCWW Alwen'!H12</f>
        <v>2</v>
      </c>
      <c r="I12" s="60">
        <f>'DCWW Alwen'!I12</f>
        <v>2</v>
      </c>
      <c r="J12" s="60">
        <f>'DCWW Alwen'!J12</f>
        <v>2</v>
      </c>
      <c r="K12" s="60">
        <f>'DCWW Alwen'!K12</f>
        <v>3</v>
      </c>
      <c r="L12" s="60">
        <f>'DCWW Alwen'!L12</f>
        <v>2</v>
      </c>
      <c r="M12" s="60">
        <f>'DCWW Alwen'!M12</f>
        <v>3</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Alwen'!C13</f>
        <v>3</v>
      </c>
      <c r="D13" s="60">
        <f>'DCWW Alwen'!D13</f>
        <v>2</v>
      </c>
      <c r="E13" s="60">
        <f>'DCWW Alwen'!E13</f>
        <v>2</v>
      </c>
      <c r="F13" s="60">
        <f>'DCWW Alwen'!F13</f>
        <v>2</v>
      </c>
      <c r="G13" s="60">
        <f>'DCWW Alwen'!G13</f>
        <v>2</v>
      </c>
      <c r="H13" s="60">
        <f>'DCWW Alwen'!H13</f>
        <v>2</v>
      </c>
      <c r="I13" s="60">
        <f>'DCWW Alwen'!I13</f>
        <v>2</v>
      </c>
      <c r="J13" s="60">
        <f>'DCWW Alwen'!J13</f>
        <v>2</v>
      </c>
      <c r="K13" s="60">
        <f>'DCWW Alwen'!K13</f>
        <v>4</v>
      </c>
      <c r="L13" s="60">
        <f>'DCWW Alwen'!L13</f>
        <v>4</v>
      </c>
      <c r="M13" s="60">
        <f>'DCWW Alwen'!M13</f>
        <v>4</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'DCWW Alwen'!C14</f>
        <v xml:space="preserve">Winter wheat- grain only </v>
      </c>
      <c r="D14" s="102" t="str">
        <f>'DCWW Alwen'!D14</f>
        <v xml:space="preserve">Winter wheat- grain only </v>
      </c>
      <c r="E14" s="102" t="str">
        <f>'DCWW Alwen'!E14</f>
        <v xml:space="preserve">Winter wheat- grain only </v>
      </c>
      <c r="F14" s="102" t="str">
        <f>'DCWW Alwen'!F14</f>
        <v xml:space="preserve">Winter wheat- grain only </v>
      </c>
      <c r="G14" s="102" t="str">
        <f>'DCWW Alwen'!G14</f>
        <v xml:space="preserve">Winter wheat- grain only </v>
      </c>
      <c r="H14" s="102" t="str">
        <f>'DCWW Alwen'!H14</f>
        <v xml:space="preserve">Winter wheat- grain only </v>
      </c>
      <c r="I14" s="102" t="str">
        <f>'DCWW Alwen'!I14</f>
        <v xml:space="preserve">Winter wheat- grain only </v>
      </c>
      <c r="J14" s="102" t="str">
        <f>'DCWW Alwen'!J14</f>
        <v xml:space="preserve">Winter wheat- grain only </v>
      </c>
      <c r="K14" s="102" t="str">
        <f>'DCWW Alwen'!K14</f>
        <v xml:space="preserve">Winter wheat- grain only </v>
      </c>
      <c r="L14" s="102" t="str">
        <f>'DCWW Alwen'!L14</f>
        <v xml:space="preserve">Winter wheat- grain only </v>
      </c>
      <c r="M14" s="102" t="str">
        <f>'DCWW Alwen'!M14</f>
        <v xml:space="preserve">Winter wheat- grain only </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x14ac:dyDescent="0.25">
      <c r="A15" s="131" t="s">
        <v>9</v>
      </c>
      <c r="B15" s="131"/>
      <c r="C15" s="60">
        <f>'DCWW Alwen'!C15</f>
        <v>8</v>
      </c>
      <c r="D15" s="60">
        <f>'DCWW Alwen'!D15</f>
        <v>8</v>
      </c>
      <c r="E15" s="60">
        <f>'DCWW Alwen'!E15</f>
        <v>8</v>
      </c>
      <c r="F15" s="60">
        <f>'DCWW Alwen'!F15</f>
        <v>8</v>
      </c>
      <c r="G15" s="60">
        <f>'DCWW Alwen'!G15</f>
        <v>8</v>
      </c>
      <c r="H15" s="60">
        <f>'DCWW Alwen'!H15</f>
        <v>8</v>
      </c>
      <c r="I15" s="60">
        <f>'DCWW Alwen'!I15</f>
        <v>8</v>
      </c>
      <c r="J15" s="60">
        <f>'DCWW Alwen'!J15</f>
        <v>8</v>
      </c>
      <c r="K15" s="60">
        <f>'DCWW Alwen'!K15</f>
        <v>8</v>
      </c>
      <c r="L15" s="60">
        <f>'DCWW Alwen'!L15</f>
        <v>8</v>
      </c>
      <c r="M15" s="60">
        <f>'DCWW Alwen'!M15</f>
        <v>8</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t="str">
        <f>'DCWW Alwen'!I16</f>
        <v>Medium/Clay</v>
      </c>
      <c r="J16" s="103" t="str">
        <f>'DCWW Alwen'!J16</f>
        <v>Medium/Clay</v>
      </c>
      <c r="K16" s="103" t="str">
        <f>'DCWW Alwen'!K16</f>
        <v>Medium/Clay</v>
      </c>
      <c r="L16" s="103" t="str">
        <f>'DCWW Alwen'!L16</f>
        <v>Medium/Clay</v>
      </c>
      <c r="M16" s="103" t="str">
        <f>'DCWW Alwen'!M16</f>
        <v>Medium/Clay</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52</v>
      </c>
      <c r="D17" s="28">
        <f t="shared" ref="D17:V17" si="0">(VLOOKUP(D$14,$AI2:$AK26,2,FALSE))*D$15</f>
        <v>52</v>
      </c>
      <c r="E17" s="28">
        <f t="shared" si="0"/>
        <v>52</v>
      </c>
      <c r="F17" s="28">
        <f t="shared" si="0"/>
        <v>52</v>
      </c>
      <c r="G17" s="28">
        <f t="shared" si="0"/>
        <v>52</v>
      </c>
      <c r="H17" s="28">
        <f t="shared" si="0"/>
        <v>52</v>
      </c>
      <c r="I17" s="28">
        <f t="shared" si="0"/>
        <v>52</v>
      </c>
      <c r="J17" s="28">
        <f t="shared" si="0"/>
        <v>52</v>
      </c>
      <c r="K17" s="28">
        <f t="shared" si="0"/>
        <v>52</v>
      </c>
      <c r="L17" s="28">
        <f t="shared" si="0"/>
        <v>52</v>
      </c>
      <c r="M17" s="28">
        <f t="shared" si="0"/>
        <v>52</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2.0022194500000001</v>
      </c>
      <c r="D18" s="16">
        <f>$D32</f>
        <v>2.0022194500000001</v>
      </c>
      <c r="E18" s="16">
        <f>$D33</f>
        <v>2.0022194500000001</v>
      </c>
      <c r="F18" s="16">
        <f>$D34</f>
        <v>2.0022194500000001</v>
      </c>
      <c r="G18" s="16">
        <f>$D35</f>
        <v>2.0022194500000001</v>
      </c>
      <c r="H18" s="16">
        <f>$D36</f>
        <v>2.0022194500000001</v>
      </c>
      <c r="I18" s="16">
        <f>$D37</f>
        <v>2.0022194500000001</v>
      </c>
      <c r="J18" s="16">
        <f>$D38</f>
        <v>2.0022194500000001</v>
      </c>
      <c r="K18" s="16">
        <f>$D39</f>
        <v>2.0022194500000001</v>
      </c>
      <c r="L18" s="16">
        <f>$D40</f>
        <v>2.0022194500000001</v>
      </c>
      <c r="M18" s="16">
        <f>$D41</f>
        <v>2.0022194500000001</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-49.997780550000002</v>
      </c>
      <c r="D19" s="16">
        <f t="shared" ref="D19:V19" si="1">D18-D17</f>
        <v>-49.997780550000002</v>
      </c>
      <c r="E19" s="16">
        <f t="shared" si="1"/>
        <v>-49.997780550000002</v>
      </c>
      <c r="F19" s="16">
        <f t="shared" si="1"/>
        <v>-49.997780550000002</v>
      </c>
      <c r="G19" s="16">
        <f t="shared" si="1"/>
        <v>-49.997780550000002</v>
      </c>
      <c r="H19" s="16">
        <f t="shared" si="1"/>
        <v>-49.997780550000002</v>
      </c>
      <c r="I19" s="16">
        <f t="shared" si="1"/>
        <v>-49.997780550000002</v>
      </c>
      <c r="J19" s="16">
        <f t="shared" si="1"/>
        <v>-49.997780550000002</v>
      </c>
      <c r="K19" s="16">
        <f t="shared" si="1"/>
        <v>-49.997780550000002</v>
      </c>
      <c r="L19" s="16">
        <f t="shared" si="1"/>
        <v>-49.997780550000002</v>
      </c>
      <c r="M19" s="16">
        <f t="shared" si="1"/>
        <v>-49.997780550000002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44</v>
      </c>
      <c r="D21" s="28">
        <f t="shared" ref="D21:V21" si="2">(VLOOKUP(D$14,$AI2:$AK26,3,FALSE))*D$15</f>
        <v>44</v>
      </c>
      <c r="E21" s="28">
        <f t="shared" si="2"/>
        <v>44</v>
      </c>
      <c r="F21" s="28">
        <f t="shared" si="2"/>
        <v>44</v>
      </c>
      <c r="G21" s="28">
        <f t="shared" si="2"/>
        <v>44</v>
      </c>
      <c r="H21" s="28">
        <f t="shared" si="2"/>
        <v>44</v>
      </c>
      <c r="I21" s="28">
        <f t="shared" si="2"/>
        <v>44</v>
      </c>
      <c r="J21" s="28">
        <f t="shared" si="2"/>
        <v>44</v>
      </c>
      <c r="K21" s="28">
        <f t="shared" si="2"/>
        <v>44</v>
      </c>
      <c r="L21" s="28">
        <f t="shared" si="2"/>
        <v>44</v>
      </c>
      <c r="M21" s="28">
        <f t="shared" si="2"/>
        <v>44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1.3676750000000004</v>
      </c>
      <c r="D22" s="16">
        <f>$E32</f>
        <v>1.3676750000000004</v>
      </c>
      <c r="E22" s="16">
        <f>$E33</f>
        <v>1.3676750000000004</v>
      </c>
      <c r="F22" s="16">
        <f>$E34</f>
        <v>1.3676750000000004</v>
      </c>
      <c r="G22" s="16">
        <f>$E35</f>
        <v>1.3676750000000004</v>
      </c>
      <c r="H22" s="16">
        <f>$E36</f>
        <v>1.3676750000000004</v>
      </c>
      <c r="I22" s="16">
        <f>$E37</f>
        <v>1.3676750000000004</v>
      </c>
      <c r="J22" s="16">
        <f>$E38</f>
        <v>1.3676750000000004</v>
      </c>
      <c r="K22" s="16">
        <f>$E39</f>
        <v>1.3676750000000004</v>
      </c>
      <c r="L22" s="16">
        <f>$E40</f>
        <v>1.3676750000000004</v>
      </c>
      <c r="M22" s="16">
        <f>$E41</f>
        <v>1.3676750000000004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-42.632325000000002</v>
      </c>
      <c r="D23" s="16">
        <f t="shared" ref="D23:V23" si="3">D22-D21</f>
        <v>-42.632325000000002</v>
      </c>
      <c r="E23" s="16">
        <f t="shared" si="3"/>
        <v>-42.632325000000002</v>
      </c>
      <c r="F23" s="16">
        <f t="shared" si="3"/>
        <v>-42.632325000000002</v>
      </c>
      <c r="G23" s="16">
        <f t="shared" si="3"/>
        <v>-42.632325000000002</v>
      </c>
      <c r="H23" s="16">
        <f t="shared" si="3"/>
        <v>-42.632325000000002</v>
      </c>
      <c r="I23" s="16">
        <f t="shared" si="3"/>
        <v>-42.632325000000002</v>
      </c>
      <c r="J23" s="16">
        <f t="shared" si="3"/>
        <v>-42.632325000000002</v>
      </c>
      <c r="K23" s="16">
        <f t="shared" si="3"/>
        <v>-42.632325000000002</v>
      </c>
      <c r="L23" s="16">
        <f t="shared" si="3"/>
        <v>-42.632325000000002</v>
      </c>
      <c r="M23" s="16">
        <f t="shared" si="3"/>
        <v>-42.632325000000002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2.27</v>
      </c>
      <c r="C28" s="15">
        <v>0.71</v>
      </c>
      <c r="D28" s="15">
        <v>1.54E-2</v>
      </c>
      <c r="E28" s="15">
        <v>0.02</v>
      </c>
      <c r="F28" s="15">
        <v>384</v>
      </c>
      <c r="G28" s="15">
        <v>5.12</v>
      </c>
      <c r="H28" s="15">
        <v>187</v>
      </c>
      <c r="I28" s="15">
        <v>26.7</v>
      </c>
      <c r="J28" s="15">
        <v>0.41</v>
      </c>
      <c r="K28" s="23">
        <v>0.89</v>
      </c>
      <c r="L28" s="15">
        <v>63.1</v>
      </c>
      <c r="M28" s="15">
        <v>7.38</v>
      </c>
      <c r="N28" s="15">
        <v>2700</v>
      </c>
      <c r="O28" s="15">
        <v>455000</v>
      </c>
      <c r="P28" s="15"/>
      <c r="Q28" s="15">
        <v>4620</v>
      </c>
      <c r="R28" s="15"/>
      <c r="S28" s="15"/>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20</v>
      </c>
      <c r="B31" s="15">
        <v>250</v>
      </c>
      <c r="C31" s="77">
        <f>IF(C$27="%w/w SAR",((C$28*10)*$B31),IF(C$27="%w/w DM",(((C$28*10)*($B$28/100))*$B31),IF(C$27="kg/t SAR",(C$28*$B31),IF(C$27="kg/t DM",((C$28*($B$28/100))*$B31),IF(C$27="mg/kg SAR",((C$28*0.001)*$B31),IF(C$27="mg/kg DM",(((C$28*0.001)*($B$28/100))*$B31),0))))))</f>
        <v>40.292500000000004</v>
      </c>
      <c r="D31" s="77">
        <f>(IF(D$27="%w/w SAR",((D$28*10)*$B31),IF(D$27="%w/w DM",(((D$28*10)*($B$28/100))*$B31),IF(D$27="kg/t SAR",(D$28*$B31),IF(D$27="kg/t DM",((D$28*($B$28/100))*$B31),IF(D$27="mg/kg SAR",((D$28*0.001)*$B31),IF(D$27="mg/kg DM",(((D$28*0.001)*($B$28/100))*$B31),"0")))))))*2.291</f>
        <v>2.0022194500000001</v>
      </c>
      <c r="E31" s="77">
        <f>(IF(E$27="%w/w SAR",((E$28*10)*$B31),IF(E$27="%w/w DM",(((E$28*10)*($B$28/100))*$B31),IF(E$27="kg/t SAR",(E$28*$B31),IF(E$27="kg/t DM",((E$28*($B$28/100))*$B31),IF(E$27="mg/kg SAR",((E$28*0.001)*$B31),IF(E$27="mg/kg DM",(((E$28*0.001)*($B$28/100))*$B31),"0")))))))*1.205</f>
        <v>1.3676750000000004</v>
      </c>
      <c r="F31" s="77">
        <f>(IF(F$27="%w/w SAR",((F$28*10)*$B31),IF(F$27="%w/w DM",(((F$28*10)*($B$28/100))*$B31),IF(F$27="kg/t SAR",(F$28*$B31),IF(F$27="kg/t DM",((F$28*($B$28/100))*$B31),IF(F$27="mg/kg SAR",((F$28*0.001)*$B31),IF(F$27="mg/kg DM",(((F$28*0.001)*($B$28/100))*$B31),"0")))))))*1.658</f>
        <v>3.6131136000000001</v>
      </c>
      <c r="G31" s="77">
        <f t="shared" ref="G31:P46" si="5">IF(G$27="%w/w SAR",((G$28*10)*$B31),IF(G$27="%w/w DM",(((G$28*10)*($B$28/100))*$B31),IF(G$27="kg/t SAR",(G$28*$B31),IF(G$27="kg/t DM",((G$28*($B$28/100))*$B31),IF(G$27="mg/kg SAR",((G$28*0.001)*$B31),IF(G$27="mg/kg DM",(((G$28*0.001)*($B$28/100))*$B31),0))))))</f>
        <v>2.9056000000000005E-2</v>
      </c>
      <c r="H31" s="77">
        <f t="shared" si="5"/>
        <v>1.0612250000000001</v>
      </c>
      <c r="I31" s="77">
        <f t="shared" si="5"/>
        <v>0.15152250000000003</v>
      </c>
      <c r="J31" s="77">
        <f t="shared" si="5"/>
        <v>2.3267500000000003E-3</v>
      </c>
      <c r="K31" s="77">
        <f t="shared" si="5"/>
        <v>5.0507500000000006E-3</v>
      </c>
      <c r="L31" s="77">
        <f t="shared" si="5"/>
        <v>0.35809250000000004</v>
      </c>
      <c r="M31" s="77">
        <f t="shared" si="5"/>
        <v>4.1881500000000002E-2</v>
      </c>
      <c r="N31" s="77">
        <f t="shared" si="5"/>
        <v>15.322500000000003</v>
      </c>
      <c r="O31" s="77">
        <f t="shared" si="5"/>
        <v>2582.125</v>
      </c>
      <c r="P31" s="77">
        <f t="shared" si="5"/>
        <v>0</v>
      </c>
      <c r="Q31" s="77">
        <f>(IF(Q$27="%w/w SAR",((Q$28*10)*$B31),IF(Q$27="%w/w DM",(((Q$28*10)*($B$28/100))*$B31),IF(Q$27="kg/t SAR",(Q$28*$B31),IF(Q$27="kg/t DM",((Q$28*($B$28/100))*$B31),IF(Q$27="mg/kg SAR",((Q$28*0.001)*$B31),IF(Q$27="mg/kg DM",(((Q$28*0.001)*($B$28/100))*$B31),0)))))))*2.5</f>
        <v>65.546250000000001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22</v>
      </c>
      <c r="B32" s="15">
        <v>250</v>
      </c>
      <c r="C32" s="77">
        <f t="shared" ref="C32:C50" si="6">IF(C$27="%w/w SAR",((C$28*10)*$B32),IF(C$27="%w/w DM",(((C$28*10)*($B$28/100))*$B32),IF(C$27="kg/t SAR",(C$28*$B32),IF(C$27="kg/t DM",((C$28*($B$28/100))*$B32),IF(C$27="mg/kg SAR",((C$28*0.001)*$B32),IF(C$27="mg/kg DM",(((C$28*0.001)*($B$28/100))*$B32),0))))))</f>
        <v>40.292500000000004</v>
      </c>
      <c r="D32" s="77">
        <f t="shared" ref="D32:D50" si="7">(IF(D$27="%w/w SAR",((D$28*10)*$B32),IF(D$27="%w/w DM",(((D$28*10)*($B$28/100))*$B32),IF(D$27="kg/t SAR",(D$28*$B32),IF(D$27="kg/t DM",((D$28*($B$28/100))*$B32),IF(D$27="mg/kg SAR",((D$28*0.001)*$B32),IF(D$27="mg/kg DM",(((D$28*0.001)*($B$28/100))*$B32),"0")))))))*2.291</f>
        <v>2.0022194500000001</v>
      </c>
      <c r="E32" s="77">
        <f t="shared" ref="E32:E50" si="8">(IF(E$27="%w/w SAR",((E$28*10)*$B32),IF(E$27="%w/w DM",(((E$28*10)*($B$28/100))*$B32),IF(E$27="kg/t SAR",(E$28*$B32),IF(E$27="kg/t DM",((E$28*($B$28/100))*$B32),IF(E$27="mg/kg SAR",((E$28*0.001)*$B32),IF(E$27="mg/kg DM",(((E$28*0.001)*($B$28/100))*$B32),"0")))))))*1.205</f>
        <v>1.3676750000000004</v>
      </c>
      <c r="F32" s="77">
        <f t="shared" ref="F32:F50" si="9">(IF(F$27="%w/w SAR",((F$28*10)*$B32),IF(F$27="%w/w DM",(((F$28*10)*($B$28/100))*$B32),IF(F$27="kg/t SAR",(F$28*$B32),IF(F$27="kg/t DM",((F$28*($B$28/100))*$B32),IF(F$27="mg/kg SAR",((F$28*0.001)*$B32),IF(F$27="mg/kg DM",(((F$28*0.001)*($B$28/100))*$B32),"0")))))))*1.658</f>
        <v>3.6131136000000001</v>
      </c>
      <c r="G32" s="77">
        <f t="shared" si="5"/>
        <v>2.9056000000000005E-2</v>
      </c>
      <c r="H32" s="77">
        <f t="shared" si="5"/>
        <v>1.0612250000000001</v>
      </c>
      <c r="I32" s="77">
        <f t="shared" si="5"/>
        <v>0.15152250000000003</v>
      </c>
      <c r="J32" s="77">
        <f t="shared" si="5"/>
        <v>2.3267500000000003E-3</v>
      </c>
      <c r="K32" s="77">
        <f t="shared" si="5"/>
        <v>5.0507500000000006E-3</v>
      </c>
      <c r="L32" s="77">
        <f t="shared" si="5"/>
        <v>0.35809250000000004</v>
      </c>
      <c r="M32" s="77">
        <f t="shared" si="5"/>
        <v>4.1881500000000002E-2</v>
      </c>
      <c r="N32" s="77">
        <f t="shared" si="5"/>
        <v>15.322500000000003</v>
      </c>
      <c r="O32" s="77">
        <f t="shared" si="5"/>
        <v>2582.125</v>
      </c>
      <c r="P32" s="77">
        <f t="shared" si="5"/>
        <v>0</v>
      </c>
      <c r="Q32" s="77">
        <f t="shared" ref="Q32:Q50" si="10">(IF(Q$27="%w/w SAR",((Q$28*10)*$B32),IF(Q$27="%w/w DM",(((Q$28*10)*($B$28/100))*$B32),IF(Q$27="kg/t SAR",(Q$28*$B32),IF(Q$27="kg/t DM",((Q$28*($B$28/100))*$B32),IF(Q$27="mg/kg SAR",((Q$28*0.001)*$B32),IF(Q$27="mg/kg DM",(((Q$28*0.001)*($B$28/100))*$B32),0)))))))*2.5</f>
        <v>65.546250000000001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24</v>
      </c>
      <c r="B33" s="15">
        <v>250</v>
      </c>
      <c r="C33" s="77">
        <f t="shared" si="6"/>
        <v>40.292500000000004</v>
      </c>
      <c r="D33" s="77">
        <f t="shared" si="7"/>
        <v>2.0022194500000001</v>
      </c>
      <c r="E33" s="77">
        <f t="shared" si="8"/>
        <v>1.3676750000000004</v>
      </c>
      <c r="F33" s="77">
        <f t="shared" si="9"/>
        <v>3.6131136000000001</v>
      </c>
      <c r="G33" s="77">
        <f t="shared" si="5"/>
        <v>2.9056000000000005E-2</v>
      </c>
      <c r="H33" s="77">
        <f t="shared" si="5"/>
        <v>1.0612250000000001</v>
      </c>
      <c r="I33" s="77">
        <f t="shared" si="5"/>
        <v>0.15152250000000003</v>
      </c>
      <c r="J33" s="77">
        <f t="shared" si="5"/>
        <v>2.3267500000000003E-3</v>
      </c>
      <c r="K33" s="77">
        <f t="shared" si="5"/>
        <v>5.0507500000000006E-3</v>
      </c>
      <c r="L33" s="77">
        <f t="shared" si="5"/>
        <v>0.35809250000000004</v>
      </c>
      <c r="M33" s="77">
        <f t="shared" si="5"/>
        <v>4.1881500000000002E-2</v>
      </c>
      <c r="N33" s="77">
        <f t="shared" si="5"/>
        <v>15.322500000000003</v>
      </c>
      <c r="O33" s="77">
        <f t="shared" si="5"/>
        <v>2582.125</v>
      </c>
      <c r="P33" s="77">
        <f t="shared" si="5"/>
        <v>0</v>
      </c>
      <c r="Q33" s="77">
        <f t="shared" si="10"/>
        <v>65.546250000000001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27</v>
      </c>
      <c r="B34" s="15">
        <v>250</v>
      </c>
      <c r="C34" s="77">
        <f t="shared" si="6"/>
        <v>40.292500000000004</v>
      </c>
      <c r="D34" s="77">
        <f t="shared" si="7"/>
        <v>2.0022194500000001</v>
      </c>
      <c r="E34" s="77">
        <f t="shared" si="8"/>
        <v>1.3676750000000004</v>
      </c>
      <c r="F34" s="77">
        <f t="shared" si="9"/>
        <v>3.6131136000000001</v>
      </c>
      <c r="G34" s="77">
        <f t="shared" si="5"/>
        <v>2.9056000000000005E-2</v>
      </c>
      <c r="H34" s="77">
        <f t="shared" si="5"/>
        <v>1.0612250000000001</v>
      </c>
      <c r="I34" s="77">
        <f t="shared" si="5"/>
        <v>0.15152250000000003</v>
      </c>
      <c r="J34" s="77">
        <f t="shared" si="5"/>
        <v>2.3267500000000003E-3</v>
      </c>
      <c r="K34" s="77">
        <f t="shared" si="5"/>
        <v>5.0507500000000006E-3</v>
      </c>
      <c r="L34" s="77">
        <f t="shared" si="5"/>
        <v>0.35809250000000004</v>
      </c>
      <c r="M34" s="77">
        <f t="shared" si="5"/>
        <v>4.1881500000000002E-2</v>
      </c>
      <c r="N34" s="77">
        <f t="shared" si="5"/>
        <v>15.322500000000003</v>
      </c>
      <c r="O34" s="77">
        <f t="shared" si="5"/>
        <v>2582.125</v>
      </c>
      <c r="P34" s="77">
        <f t="shared" si="5"/>
        <v>0</v>
      </c>
      <c r="Q34" s="77">
        <f t="shared" si="10"/>
        <v>65.546250000000001</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28</v>
      </c>
      <c r="B35" s="15">
        <v>250</v>
      </c>
      <c r="C35" s="77">
        <f t="shared" si="6"/>
        <v>40.292500000000004</v>
      </c>
      <c r="D35" s="77">
        <f t="shared" si="7"/>
        <v>2.0022194500000001</v>
      </c>
      <c r="E35" s="77">
        <f t="shared" si="8"/>
        <v>1.3676750000000004</v>
      </c>
      <c r="F35" s="77">
        <f t="shared" si="9"/>
        <v>3.6131136000000001</v>
      </c>
      <c r="G35" s="77">
        <f t="shared" si="5"/>
        <v>2.9056000000000005E-2</v>
      </c>
      <c r="H35" s="77">
        <f t="shared" si="5"/>
        <v>1.0612250000000001</v>
      </c>
      <c r="I35" s="77">
        <f t="shared" si="5"/>
        <v>0.15152250000000003</v>
      </c>
      <c r="J35" s="77">
        <f t="shared" si="5"/>
        <v>2.3267500000000003E-3</v>
      </c>
      <c r="K35" s="77">
        <f t="shared" si="5"/>
        <v>5.0507500000000006E-3</v>
      </c>
      <c r="L35" s="77">
        <f t="shared" si="5"/>
        <v>0.35809250000000004</v>
      </c>
      <c r="M35" s="77">
        <f t="shared" si="5"/>
        <v>4.1881500000000002E-2</v>
      </c>
      <c r="N35" s="77">
        <f t="shared" si="5"/>
        <v>15.322500000000003</v>
      </c>
      <c r="O35" s="77">
        <f t="shared" si="5"/>
        <v>2582.125</v>
      </c>
      <c r="P35" s="77">
        <f t="shared" si="5"/>
        <v>0</v>
      </c>
      <c r="Q35" s="77">
        <f t="shared" si="10"/>
        <v>65.546250000000001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29</v>
      </c>
      <c r="B36" s="15">
        <v>250</v>
      </c>
      <c r="C36" s="77">
        <f t="shared" si="6"/>
        <v>40.292500000000004</v>
      </c>
      <c r="D36" s="77">
        <f t="shared" si="7"/>
        <v>2.0022194500000001</v>
      </c>
      <c r="E36" s="77">
        <f t="shared" si="8"/>
        <v>1.3676750000000004</v>
      </c>
      <c r="F36" s="77">
        <f t="shared" si="9"/>
        <v>3.6131136000000001</v>
      </c>
      <c r="G36" s="77">
        <f t="shared" si="5"/>
        <v>2.9056000000000005E-2</v>
      </c>
      <c r="H36" s="77">
        <f t="shared" si="5"/>
        <v>1.0612250000000001</v>
      </c>
      <c r="I36" s="77">
        <f t="shared" si="5"/>
        <v>0.15152250000000003</v>
      </c>
      <c r="J36" s="77">
        <f t="shared" si="5"/>
        <v>2.3267500000000003E-3</v>
      </c>
      <c r="K36" s="77">
        <f t="shared" si="5"/>
        <v>5.0507500000000006E-3</v>
      </c>
      <c r="L36" s="77">
        <f t="shared" si="5"/>
        <v>0.35809250000000004</v>
      </c>
      <c r="M36" s="77">
        <f t="shared" si="5"/>
        <v>4.1881500000000002E-2</v>
      </c>
      <c r="N36" s="77">
        <f t="shared" si="5"/>
        <v>15.322500000000003</v>
      </c>
      <c r="O36" s="77">
        <f t="shared" si="5"/>
        <v>2582.125</v>
      </c>
      <c r="P36" s="77">
        <f t="shared" si="5"/>
        <v>0</v>
      </c>
      <c r="Q36" s="77">
        <f t="shared" si="10"/>
        <v>65.546250000000001</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30</v>
      </c>
      <c r="B37" s="15">
        <v>250</v>
      </c>
      <c r="C37" s="77">
        <f t="shared" si="6"/>
        <v>40.292500000000004</v>
      </c>
      <c r="D37" s="77">
        <f t="shared" si="7"/>
        <v>2.0022194500000001</v>
      </c>
      <c r="E37" s="77">
        <f t="shared" si="8"/>
        <v>1.3676750000000004</v>
      </c>
      <c r="F37" s="77">
        <f t="shared" si="9"/>
        <v>3.6131136000000001</v>
      </c>
      <c r="G37" s="77">
        <f t="shared" si="5"/>
        <v>2.9056000000000005E-2</v>
      </c>
      <c r="H37" s="77">
        <f t="shared" si="5"/>
        <v>1.0612250000000001</v>
      </c>
      <c r="I37" s="77">
        <f t="shared" si="5"/>
        <v>0.15152250000000003</v>
      </c>
      <c r="J37" s="77">
        <f t="shared" si="5"/>
        <v>2.3267500000000003E-3</v>
      </c>
      <c r="K37" s="77">
        <f t="shared" si="5"/>
        <v>5.0507500000000006E-3</v>
      </c>
      <c r="L37" s="77">
        <f t="shared" si="5"/>
        <v>0.35809250000000004</v>
      </c>
      <c r="M37" s="77">
        <f t="shared" si="5"/>
        <v>4.1881500000000002E-2</v>
      </c>
      <c r="N37" s="77">
        <f t="shared" si="5"/>
        <v>15.322500000000003</v>
      </c>
      <c r="O37" s="77">
        <f t="shared" si="5"/>
        <v>2582.125</v>
      </c>
      <c r="P37" s="77">
        <f t="shared" si="5"/>
        <v>0</v>
      </c>
      <c r="Q37" s="77">
        <f t="shared" si="10"/>
        <v>65.546250000000001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31</v>
      </c>
      <c r="B38" s="15">
        <v>250</v>
      </c>
      <c r="C38" s="77">
        <f t="shared" si="6"/>
        <v>40.292500000000004</v>
      </c>
      <c r="D38" s="77">
        <f t="shared" si="7"/>
        <v>2.0022194500000001</v>
      </c>
      <c r="E38" s="77">
        <f t="shared" si="8"/>
        <v>1.3676750000000004</v>
      </c>
      <c r="F38" s="77">
        <f t="shared" si="9"/>
        <v>3.6131136000000001</v>
      </c>
      <c r="G38" s="77">
        <f t="shared" si="5"/>
        <v>2.9056000000000005E-2</v>
      </c>
      <c r="H38" s="77">
        <f t="shared" si="5"/>
        <v>1.0612250000000001</v>
      </c>
      <c r="I38" s="77">
        <f t="shared" si="5"/>
        <v>0.15152250000000003</v>
      </c>
      <c r="J38" s="77">
        <f t="shared" si="5"/>
        <v>2.3267500000000003E-3</v>
      </c>
      <c r="K38" s="77">
        <f t="shared" si="5"/>
        <v>5.0507500000000006E-3</v>
      </c>
      <c r="L38" s="77">
        <f t="shared" si="5"/>
        <v>0.35809250000000004</v>
      </c>
      <c r="M38" s="77">
        <f t="shared" si="5"/>
        <v>4.1881500000000002E-2</v>
      </c>
      <c r="N38" s="77">
        <f t="shared" si="5"/>
        <v>15.322500000000003</v>
      </c>
      <c r="O38" s="77">
        <f t="shared" si="5"/>
        <v>2582.125</v>
      </c>
      <c r="P38" s="77">
        <f t="shared" si="5"/>
        <v>0</v>
      </c>
      <c r="Q38" s="77">
        <f t="shared" si="10"/>
        <v>65.546250000000001</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9973</v>
      </c>
      <c r="B39" s="15">
        <v>250</v>
      </c>
      <c r="C39" s="77">
        <f t="shared" si="6"/>
        <v>40.292500000000004</v>
      </c>
      <c r="D39" s="77">
        <f t="shared" si="7"/>
        <v>2.0022194500000001</v>
      </c>
      <c r="E39" s="77">
        <f t="shared" si="8"/>
        <v>1.3676750000000004</v>
      </c>
      <c r="F39" s="77">
        <f t="shared" si="9"/>
        <v>3.6131136000000001</v>
      </c>
      <c r="G39" s="77">
        <f t="shared" si="5"/>
        <v>2.9056000000000005E-2</v>
      </c>
      <c r="H39" s="77">
        <f t="shared" si="5"/>
        <v>1.0612250000000001</v>
      </c>
      <c r="I39" s="77">
        <f t="shared" si="5"/>
        <v>0.15152250000000003</v>
      </c>
      <c r="J39" s="77">
        <f t="shared" si="5"/>
        <v>2.3267500000000003E-3</v>
      </c>
      <c r="K39" s="77">
        <f t="shared" si="5"/>
        <v>5.0507500000000006E-3</v>
      </c>
      <c r="L39" s="77">
        <f t="shared" si="5"/>
        <v>0.35809250000000004</v>
      </c>
      <c r="M39" s="77">
        <f t="shared" si="5"/>
        <v>4.1881500000000002E-2</v>
      </c>
      <c r="N39" s="77">
        <f t="shared" si="5"/>
        <v>15.322500000000003</v>
      </c>
      <c r="O39" s="77">
        <f t="shared" si="5"/>
        <v>2582.125</v>
      </c>
      <c r="P39" s="77">
        <f t="shared" si="5"/>
        <v>0</v>
      </c>
      <c r="Q39" s="77">
        <f t="shared" si="10"/>
        <v>65.546250000000001</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5392</v>
      </c>
      <c r="B40" s="15">
        <v>250</v>
      </c>
      <c r="C40" s="77">
        <f t="shared" si="6"/>
        <v>40.292500000000004</v>
      </c>
      <c r="D40" s="77">
        <f t="shared" si="7"/>
        <v>2.0022194500000001</v>
      </c>
      <c r="E40" s="77">
        <f t="shared" si="8"/>
        <v>1.3676750000000004</v>
      </c>
      <c r="F40" s="77">
        <f t="shared" si="9"/>
        <v>3.6131136000000001</v>
      </c>
      <c r="G40" s="77">
        <f t="shared" si="5"/>
        <v>2.9056000000000005E-2</v>
      </c>
      <c r="H40" s="77">
        <f t="shared" si="5"/>
        <v>1.0612250000000001</v>
      </c>
      <c r="I40" s="77">
        <f t="shared" si="5"/>
        <v>0.15152250000000003</v>
      </c>
      <c r="J40" s="77">
        <f t="shared" si="5"/>
        <v>2.3267500000000003E-3</v>
      </c>
      <c r="K40" s="77">
        <f t="shared" si="5"/>
        <v>5.0507500000000006E-3</v>
      </c>
      <c r="L40" s="77">
        <f t="shared" si="5"/>
        <v>0.35809250000000004</v>
      </c>
      <c r="M40" s="77">
        <f t="shared" si="5"/>
        <v>4.1881500000000002E-2</v>
      </c>
      <c r="N40" s="77">
        <f t="shared" si="5"/>
        <v>15.322500000000003</v>
      </c>
      <c r="O40" s="77">
        <f t="shared" si="5"/>
        <v>2582.125</v>
      </c>
      <c r="P40" s="77">
        <f t="shared" si="5"/>
        <v>0</v>
      </c>
      <c r="Q40" s="77">
        <f t="shared" si="10"/>
        <v>65.546250000000001</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6909</v>
      </c>
      <c r="B41" s="15">
        <v>250</v>
      </c>
      <c r="C41" s="77">
        <f t="shared" si="6"/>
        <v>40.292500000000004</v>
      </c>
      <c r="D41" s="77">
        <f t="shared" si="7"/>
        <v>2.0022194500000001</v>
      </c>
      <c r="E41" s="77">
        <f t="shared" si="8"/>
        <v>1.3676750000000004</v>
      </c>
      <c r="F41" s="77">
        <f t="shared" si="9"/>
        <v>3.6131136000000001</v>
      </c>
      <c r="G41" s="77">
        <f t="shared" si="5"/>
        <v>2.9056000000000005E-2</v>
      </c>
      <c r="H41" s="77">
        <f t="shared" si="5"/>
        <v>1.0612250000000001</v>
      </c>
      <c r="I41" s="77">
        <f t="shared" si="5"/>
        <v>0.15152250000000003</v>
      </c>
      <c r="J41" s="77">
        <f t="shared" si="5"/>
        <v>2.3267500000000003E-3</v>
      </c>
      <c r="K41" s="77">
        <f t="shared" si="5"/>
        <v>5.0507500000000006E-3</v>
      </c>
      <c r="L41" s="77">
        <f t="shared" si="5"/>
        <v>0.35809250000000004</v>
      </c>
      <c r="M41" s="77">
        <f t="shared" si="5"/>
        <v>4.1881500000000002E-2</v>
      </c>
      <c r="N41" s="77">
        <f t="shared" si="5"/>
        <v>15.322500000000003</v>
      </c>
      <c r="O41" s="77">
        <f t="shared" si="5"/>
        <v>2582.125</v>
      </c>
      <c r="P41" s="77">
        <f t="shared" si="5"/>
        <v>0</v>
      </c>
      <c r="Q41" s="77">
        <f t="shared" si="10"/>
        <v>65.546250000000001</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20</v>
      </c>
      <c r="C57" s="8">
        <f t="shared" ref="C57:U57" si="13">D8</f>
        <v>22</v>
      </c>
      <c r="D57" s="8">
        <f t="shared" si="13"/>
        <v>24</v>
      </c>
      <c r="E57" s="8">
        <f t="shared" si="13"/>
        <v>27</v>
      </c>
      <c r="F57" s="8">
        <f t="shared" si="13"/>
        <v>28</v>
      </c>
      <c r="G57" s="8">
        <f t="shared" si="13"/>
        <v>29</v>
      </c>
      <c r="H57" s="8">
        <f t="shared" si="13"/>
        <v>30</v>
      </c>
      <c r="I57" s="8">
        <f t="shared" si="13"/>
        <v>31</v>
      </c>
      <c r="J57" s="8">
        <f t="shared" si="13"/>
        <v>9973</v>
      </c>
      <c r="K57" s="8">
        <f t="shared" si="13"/>
        <v>5392</v>
      </c>
      <c r="L57" s="8">
        <f t="shared" si="13"/>
        <v>6909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Arable</v>
      </c>
      <c r="K58" s="13" t="str">
        <f>L16&amp;" I "&amp;(VLOOKUP(L14,Table245[],6,FALSE))</f>
        <v>Medium/Clay I Arable</v>
      </c>
      <c r="L58" s="13" t="str">
        <f>M16&amp;" I "&amp;(VLOOKUP(M14,Table245[],6,FALSE))</f>
        <v>Medium/Clay I Arable</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f>VLOOKUP(I$14,Table245[],5,FALSE)</f>
        <v>6.7</v>
      </c>
      <c r="I59" s="76">
        <f>VLOOKUP(J$14,Table245[],5,FALSE)</f>
        <v>6.7</v>
      </c>
      <c r="J59" s="76">
        <f>VLOOKUP(K$14,Table245[],5,FALSE)</f>
        <v>6.7</v>
      </c>
      <c r="K59" s="76">
        <f>VLOOKUP(L$14,Table245[],5,FALSE)</f>
        <v>6.7</v>
      </c>
      <c r="L59" s="76">
        <f>VLOOKUP(M$14,Table245[],5,FALSE)</f>
        <v>6.7</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7.6</v>
      </c>
      <c r="C60" s="76">
        <f t="shared" ref="C60:U60" si="14">D10</f>
        <v>7.6</v>
      </c>
      <c r="D60" s="76">
        <f t="shared" si="14"/>
        <v>7.2</v>
      </c>
      <c r="E60" s="76">
        <f t="shared" si="14"/>
        <v>7.1</v>
      </c>
      <c r="F60" s="76">
        <f t="shared" si="14"/>
        <v>7.3</v>
      </c>
      <c r="G60" s="76">
        <f t="shared" si="14"/>
        <v>7.3</v>
      </c>
      <c r="H60" s="76">
        <f t="shared" si="14"/>
        <v>7.3</v>
      </c>
      <c r="I60" s="76">
        <f t="shared" si="14"/>
        <v>7.2</v>
      </c>
      <c r="J60" s="76">
        <f t="shared" si="14"/>
        <v>7.2</v>
      </c>
      <c r="K60" s="76">
        <f t="shared" si="14"/>
        <v>6.6</v>
      </c>
      <c r="L60" s="76">
        <f t="shared" si="14"/>
        <v>6.9</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-7.1999999999999957</v>
      </c>
      <c r="D64" s="77">
        <f t="shared" si="17"/>
        <v>-4</v>
      </c>
      <c r="E64" s="77">
        <f t="shared" si="17"/>
        <v>-3.1999999999999957</v>
      </c>
      <c r="F64" s="77">
        <f t="shared" si="17"/>
        <v>-4.7999999999999972</v>
      </c>
      <c r="G64" s="77">
        <f t="shared" si="17"/>
        <v>-4.7999999999999972</v>
      </c>
      <c r="H64" s="77">
        <f t="shared" si="17"/>
        <v>-4.7999999999999972</v>
      </c>
      <c r="I64" s="77">
        <f t="shared" si="17"/>
        <v>-4</v>
      </c>
      <c r="J64" s="77">
        <f t="shared" si="17"/>
        <v>-4</v>
      </c>
      <c r="K64" s="77">
        <f t="shared" si="17"/>
        <v>0.80000000000000426</v>
      </c>
      <c r="L64" s="77">
        <f t="shared" si="17"/>
        <v>-1.6000000000000014</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7.1999999999999957</v>
      </c>
      <c r="D65" s="77">
        <f t="shared" si="18"/>
        <v>4</v>
      </c>
      <c r="E65" s="77">
        <f t="shared" si="18"/>
        <v>3.1999999999999957</v>
      </c>
      <c r="F65" s="77">
        <f t="shared" si="18"/>
        <v>4.7999999999999972</v>
      </c>
      <c r="G65" s="77">
        <f t="shared" si="18"/>
        <v>4.7999999999999972</v>
      </c>
      <c r="H65" s="77">
        <f t="shared" si="18"/>
        <v>4.7999999999999972</v>
      </c>
      <c r="I65" s="77">
        <f t="shared" si="18"/>
        <v>4</v>
      </c>
      <c r="J65" s="77">
        <f t="shared" si="18"/>
        <v>4</v>
      </c>
      <c r="K65" s="77">
        <f t="shared" si="18"/>
        <v>-0.80000000000000426</v>
      </c>
      <c r="L65" s="77">
        <f t="shared" si="18"/>
        <v>1.6000000000000014</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D23" sqref="D23"/>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'DCWW Alwen'!C1:D1</f>
        <v>PAN-022857</v>
      </c>
      <c r="D1" s="143"/>
      <c r="E1" s="93" t="s">
        <v>45</v>
      </c>
      <c r="F1" s="39">
        <f>'DCWW Alwen'!F1</f>
        <v>50</v>
      </c>
      <c r="G1" s="121" t="s">
        <v>43</v>
      </c>
      <c r="H1" s="122"/>
      <c r="I1" s="118">
        <v>6.7</v>
      </c>
      <c r="J1" s="120" t="s">
        <v>153</v>
      </c>
      <c r="K1" s="120"/>
      <c r="L1" s="97">
        <v>640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'DCWW Alwen'!C2:D2</f>
        <v>EPR/GP3792SK</v>
      </c>
      <c r="D2" s="145"/>
      <c r="E2" s="93" t="s">
        <v>109</v>
      </c>
      <c r="F2" s="119" t="s">
        <v>167</v>
      </c>
      <c r="G2" s="140" t="s">
        <v>110</v>
      </c>
      <c r="H2" s="141"/>
      <c r="I2" s="118"/>
      <c r="J2" s="120" t="s">
        <v>158</v>
      </c>
      <c r="K2" s="120"/>
      <c r="L2" s="97">
        <v>1.28</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'DCWW Alwen'!C3:D3</f>
        <v>BYPRODUCT RECOVERY LIMITED</v>
      </c>
      <c r="D3" s="145"/>
      <c r="E3" s="93" t="s">
        <v>108</v>
      </c>
      <c r="F3" s="31" t="s">
        <v>77</v>
      </c>
      <c r="G3" s="120" t="s">
        <v>159</v>
      </c>
      <c r="H3" s="120"/>
      <c r="I3" s="118"/>
      <c r="J3" s="121" t="s">
        <v>154</v>
      </c>
      <c r="K3" s="122"/>
      <c r="L3" s="97">
        <f>(L1/(L2*10000))*100</f>
        <v>5</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'DCWW Alwen'!C4:D4</f>
        <v>Bryn Carrog Farm, Rhuddlan, RHYL,LL18 5UH</v>
      </c>
      <c r="D4" s="143"/>
      <c r="E4" s="94" t="s">
        <v>1</v>
      </c>
      <c r="F4" s="96" t="s">
        <v>171</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'DCWW Alwen'!C5:D5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'DCWW Alwen'!C8</f>
        <v>20</v>
      </c>
      <c r="D8" s="60">
        <f>'DCWW Alwen'!D8</f>
        <v>22</v>
      </c>
      <c r="E8" s="60">
        <f>'DCWW Alwen'!E8</f>
        <v>24</v>
      </c>
      <c r="F8" s="60">
        <f>'DCWW Alwen'!F8</f>
        <v>27</v>
      </c>
      <c r="G8" s="60">
        <f>'DCWW Alwen'!G8</f>
        <v>28</v>
      </c>
      <c r="H8" s="60">
        <f>'DCWW Alwen'!H8</f>
        <v>29</v>
      </c>
      <c r="I8" s="60">
        <f>'DCWW Alwen'!I8</f>
        <v>30</v>
      </c>
      <c r="J8" s="60">
        <f>'DCWW Alwen'!J8</f>
        <v>31</v>
      </c>
      <c r="K8" s="60">
        <f>'DCWW Alwen'!K8</f>
        <v>9973</v>
      </c>
      <c r="L8" s="60">
        <f>'DCWW Alwen'!L8</f>
        <v>5392</v>
      </c>
      <c r="M8" s="60">
        <f>'DCWW Alwen'!M8</f>
        <v>6909</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'DCWW Alwen'!C9</f>
        <v>1</v>
      </c>
      <c r="D9" s="60">
        <f>'DCWW Alwen'!D9</f>
        <v>1</v>
      </c>
      <c r="E9" s="60">
        <f>'DCWW Alwen'!E9</f>
        <v>1</v>
      </c>
      <c r="F9" s="60">
        <f>'DCWW Alwen'!F9</f>
        <v>1</v>
      </c>
      <c r="G9" s="60">
        <f>'DCWW Alwen'!G9</f>
        <v>1</v>
      </c>
      <c r="H9" s="60">
        <f>'DCWW Alwen'!H9</f>
        <v>1</v>
      </c>
      <c r="I9" s="60">
        <f>'DCWW Alwen'!I9</f>
        <v>1</v>
      </c>
      <c r="J9" s="60">
        <f>'DCWW Alwen'!J9</f>
        <v>1</v>
      </c>
      <c r="K9" s="60">
        <f>'DCWW Alwen'!K9</f>
        <v>1</v>
      </c>
      <c r="L9" s="60">
        <f>'DCWW Alwen'!L9</f>
        <v>1</v>
      </c>
      <c r="M9" s="60">
        <f>'DCWW Alwen'!M9</f>
        <v>1</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'DCWW Alwen'!C10</f>
        <v>7.6</v>
      </c>
      <c r="D10" s="60">
        <f>'DCWW Alwen'!D10</f>
        <v>7.6</v>
      </c>
      <c r="E10" s="60">
        <f>'DCWW Alwen'!E10</f>
        <v>7.2</v>
      </c>
      <c r="F10" s="60">
        <f>'DCWW Alwen'!F10</f>
        <v>7.1</v>
      </c>
      <c r="G10" s="60">
        <f>'DCWW Alwen'!G10</f>
        <v>7.3</v>
      </c>
      <c r="H10" s="60">
        <f>'DCWW Alwen'!H10</f>
        <v>7.3</v>
      </c>
      <c r="I10" s="60">
        <f>'DCWW Alwen'!I10</f>
        <v>7.3</v>
      </c>
      <c r="J10" s="60">
        <f>'DCWW Alwen'!J10</f>
        <v>7.2</v>
      </c>
      <c r="K10" s="60">
        <f>'DCWW Alwen'!K10</f>
        <v>7.2</v>
      </c>
      <c r="L10" s="60">
        <f>'DCWW Alwen'!L10</f>
        <v>6.6</v>
      </c>
      <c r="M10" s="60">
        <f>'DCWW Alwen'!M10</f>
        <v>6.9</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Alwen'!C11</f>
        <v>3</v>
      </c>
      <c r="D11" s="60">
        <f>'DCWW Alwen'!D11</f>
        <v>3</v>
      </c>
      <c r="E11" s="60">
        <f>'DCWW Alwen'!E11</f>
        <v>2</v>
      </c>
      <c r="F11" s="60">
        <f>'DCWW Alwen'!F11</f>
        <v>2</v>
      </c>
      <c r="G11" s="60">
        <f>'DCWW Alwen'!G11</f>
        <v>3</v>
      </c>
      <c r="H11" s="60">
        <f>'DCWW Alwen'!H11</f>
        <v>3</v>
      </c>
      <c r="I11" s="60">
        <f>'DCWW Alwen'!I11</f>
        <v>3</v>
      </c>
      <c r="J11" s="60">
        <f>'DCWW Alwen'!J11</f>
        <v>3</v>
      </c>
      <c r="K11" s="60">
        <f>'DCWW Alwen'!K11</f>
        <v>3</v>
      </c>
      <c r="L11" s="60">
        <f>'DCWW Alwen'!L11</f>
        <v>1</v>
      </c>
      <c r="M11" s="60">
        <f>'DCWW Alwen'!M11</f>
        <v>1</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Alwen'!C12</f>
        <v>2</v>
      </c>
      <c r="D12" s="60">
        <f>'DCWW Alwen'!D12</f>
        <v>2</v>
      </c>
      <c r="E12" s="60">
        <f>'DCWW Alwen'!E12</f>
        <v>2</v>
      </c>
      <c r="F12" s="60">
        <f>'DCWW Alwen'!F12</f>
        <v>2</v>
      </c>
      <c r="G12" s="60">
        <f>'DCWW Alwen'!G12</f>
        <v>2</v>
      </c>
      <c r="H12" s="60">
        <f>'DCWW Alwen'!H12</f>
        <v>2</v>
      </c>
      <c r="I12" s="60">
        <f>'DCWW Alwen'!I12</f>
        <v>2</v>
      </c>
      <c r="J12" s="60">
        <f>'DCWW Alwen'!J12</f>
        <v>2</v>
      </c>
      <c r="K12" s="60">
        <f>'DCWW Alwen'!K12</f>
        <v>3</v>
      </c>
      <c r="L12" s="60">
        <f>'DCWW Alwen'!L12</f>
        <v>2</v>
      </c>
      <c r="M12" s="60">
        <f>'DCWW Alwen'!M12</f>
        <v>3</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Alwen'!C13</f>
        <v>3</v>
      </c>
      <c r="D13" s="60">
        <f>'DCWW Alwen'!D13</f>
        <v>2</v>
      </c>
      <c r="E13" s="60">
        <f>'DCWW Alwen'!E13</f>
        <v>2</v>
      </c>
      <c r="F13" s="60">
        <f>'DCWW Alwen'!F13</f>
        <v>2</v>
      </c>
      <c r="G13" s="60">
        <f>'DCWW Alwen'!G13</f>
        <v>2</v>
      </c>
      <c r="H13" s="60">
        <f>'DCWW Alwen'!H13</f>
        <v>2</v>
      </c>
      <c r="I13" s="60">
        <f>'DCWW Alwen'!I13</f>
        <v>2</v>
      </c>
      <c r="J13" s="60">
        <f>'DCWW Alwen'!J13</f>
        <v>2</v>
      </c>
      <c r="K13" s="60">
        <f>'DCWW Alwen'!K13</f>
        <v>4</v>
      </c>
      <c r="L13" s="60">
        <f>'DCWW Alwen'!L13</f>
        <v>4</v>
      </c>
      <c r="M13" s="60">
        <f>'DCWW Alwen'!M13</f>
        <v>4</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'DCWW Alwen'!C14</f>
        <v xml:space="preserve">Winter wheat- grain only </v>
      </c>
      <c r="D14" s="102" t="str">
        <f>'DCWW Alwen'!D14</f>
        <v xml:space="preserve">Winter wheat- grain only </v>
      </c>
      <c r="E14" s="102" t="str">
        <f>'DCWW Alwen'!E14</f>
        <v xml:space="preserve">Winter wheat- grain only </v>
      </c>
      <c r="F14" s="102" t="str">
        <f>'DCWW Alwen'!F14</f>
        <v xml:space="preserve">Winter wheat- grain only </v>
      </c>
      <c r="G14" s="102" t="str">
        <f>'DCWW Alwen'!G14</f>
        <v xml:space="preserve">Winter wheat- grain only </v>
      </c>
      <c r="H14" s="102" t="str">
        <f>'DCWW Alwen'!H14</f>
        <v xml:space="preserve">Winter wheat- grain only </v>
      </c>
      <c r="I14" s="102" t="str">
        <f>'DCWW Alwen'!I14</f>
        <v xml:space="preserve">Winter wheat- grain only </v>
      </c>
      <c r="J14" s="102" t="str">
        <f>'DCWW Alwen'!J14</f>
        <v xml:space="preserve">Winter wheat- grain only </v>
      </c>
      <c r="K14" s="102" t="str">
        <f>'DCWW Alwen'!K14</f>
        <v xml:space="preserve">Winter wheat- grain only </v>
      </c>
      <c r="L14" s="102" t="str">
        <f>'DCWW Alwen'!L14</f>
        <v xml:space="preserve">Winter wheat- grain only </v>
      </c>
      <c r="M14" s="102" t="str">
        <f>'DCWW Alwen'!M14</f>
        <v xml:space="preserve">Winter wheat- grain only </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x14ac:dyDescent="0.25">
      <c r="A15" s="131" t="s">
        <v>9</v>
      </c>
      <c r="B15" s="131"/>
      <c r="C15" s="60">
        <f>'DCWW Alwen'!C15</f>
        <v>8</v>
      </c>
      <c r="D15" s="60">
        <f>'DCWW Alwen'!D15</f>
        <v>8</v>
      </c>
      <c r="E15" s="60">
        <f>'DCWW Alwen'!E15</f>
        <v>8</v>
      </c>
      <c r="F15" s="60">
        <f>'DCWW Alwen'!F15</f>
        <v>8</v>
      </c>
      <c r="G15" s="60">
        <f>'DCWW Alwen'!G15</f>
        <v>8</v>
      </c>
      <c r="H15" s="60">
        <f>'DCWW Alwen'!H15</f>
        <v>8</v>
      </c>
      <c r="I15" s="60">
        <f>'DCWW Alwen'!I15</f>
        <v>8</v>
      </c>
      <c r="J15" s="60">
        <f>'DCWW Alwen'!J15</f>
        <v>8</v>
      </c>
      <c r="K15" s="60">
        <f>'DCWW Alwen'!K15</f>
        <v>8</v>
      </c>
      <c r="L15" s="60">
        <f>'DCWW Alwen'!L15</f>
        <v>8</v>
      </c>
      <c r="M15" s="60">
        <f>'DCWW Alwen'!M15</f>
        <v>8</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t="str">
        <f>'DCWW Alwen'!I16</f>
        <v>Medium/Clay</v>
      </c>
      <c r="J16" s="103" t="str">
        <f>'DCWW Alwen'!J16</f>
        <v>Medium/Clay</v>
      </c>
      <c r="K16" s="103" t="str">
        <f>'DCWW Alwen'!K16</f>
        <v>Medium/Clay</v>
      </c>
      <c r="L16" s="103" t="str">
        <f>'DCWW Alwen'!L16</f>
        <v>Medium/Clay</v>
      </c>
      <c r="M16" s="103" t="str">
        <f>'DCWW Alwen'!M16</f>
        <v>Medium/Clay</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52</v>
      </c>
      <c r="D17" s="28">
        <f t="shared" ref="D17:V17" si="0">(VLOOKUP(D$14,$AI2:$AK26,2,FALSE))*D$15</f>
        <v>52</v>
      </c>
      <c r="E17" s="28">
        <f t="shared" si="0"/>
        <v>52</v>
      </c>
      <c r="F17" s="28">
        <f t="shared" si="0"/>
        <v>52</v>
      </c>
      <c r="G17" s="28">
        <f t="shared" si="0"/>
        <v>52</v>
      </c>
      <c r="H17" s="28">
        <f t="shared" si="0"/>
        <v>52</v>
      </c>
      <c r="I17" s="28">
        <f t="shared" si="0"/>
        <v>52</v>
      </c>
      <c r="J17" s="28">
        <f t="shared" si="0"/>
        <v>52</v>
      </c>
      <c r="K17" s="28">
        <f t="shared" si="0"/>
        <v>52</v>
      </c>
      <c r="L17" s="28">
        <f t="shared" si="0"/>
        <v>52</v>
      </c>
      <c r="M17" s="28">
        <f t="shared" si="0"/>
        <v>52</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10.729474665</v>
      </c>
      <c r="D18" s="16">
        <f>$D32</f>
        <v>10.729474665</v>
      </c>
      <c r="E18" s="16">
        <f>$D33</f>
        <v>55.180155420000006</v>
      </c>
      <c r="F18" s="16">
        <f>$D34</f>
        <v>55.180155420000006</v>
      </c>
      <c r="G18" s="16">
        <f>$D35</f>
        <v>10.729474665</v>
      </c>
      <c r="H18" s="16">
        <f>$D36</f>
        <v>10.729474665</v>
      </c>
      <c r="I18" s="16">
        <f>$D37</f>
        <v>10.729474665</v>
      </c>
      <c r="J18" s="16">
        <f>$D38</f>
        <v>10.729474665</v>
      </c>
      <c r="K18" s="16">
        <f>$D39</f>
        <v>10.729474665</v>
      </c>
      <c r="L18" s="16">
        <f>$D40</f>
        <v>76.639104750000001</v>
      </c>
      <c r="M18" s="16">
        <f>$D41</f>
        <v>76.639104750000001</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-41.270525335000002</v>
      </c>
      <c r="D19" s="16">
        <f t="shared" ref="D19:V19" si="1">D18-D17</f>
        <v>-41.270525335000002</v>
      </c>
      <c r="E19" s="16">
        <f t="shared" si="1"/>
        <v>3.1801554200000055</v>
      </c>
      <c r="F19" s="16">
        <f t="shared" si="1"/>
        <v>3.1801554200000055</v>
      </c>
      <c r="G19" s="16">
        <f t="shared" si="1"/>
        <v>-41.270525335000002</v>
      </c>
      <c r="H19" s="16">
        <f t="shared" si="1"/>
        <v>-41.270525335000002</v>
      </c>
      <c r="I19" s="16">
        <f t="shared" si="1"/>
        <v>-41.270525335000002</v>
      </c>
      <c r="J19" s="16">
        <f t="shared" si="1"/>
        <v>-41.270525335000002</v>
      </c>
      <c r="K19" s="16">
        <f t="shared" si="1"/>
        <v>-41.270525335000002</v>
      </c>
      <c r="L19" s="16">
        <f t="shared" si="1"/>
        <v>24.639104750000001</v>
      </c>
      <c r="M19" s="16">
        <f t="shared" si="1"/>
        <v>24.639104750000001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INCREASE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44</v>
      </c>
      <c r="D21" s="28">
        <f t="shared" ref="D21:V21" si="2">(VLOOKUP(D$14,$AI2:$AK24,3,FALSE))*D$15</f>
        <v>44</v>
      </c>
      <c r="E21" s="28">
        <f t="shared" si="2"/>
        <v>44</v>
      </c>
      <c r="F21" s="28">
        <f t="shared" si="2"/>
        <v>44</v>
      </c>
      <c r="G21" s="28">
        <f t="shared" si="2"/>
        <v>44</v>
      </c>
      <c r="H21" s="28">
        <f t="shared" si="2"/>
        <v>44</v>
      </c>
      <c r="I21" s="28">
        <f t="shared" si="2"/>
        <v>44</v>
      </c>
      <c r="J21" s="28">
        <f t="shared" si="2"/>
        <v>44</v>
      </c>
      <c r="K21" s="28">
        <f t="shared" si="2"/>
        <v>44</v>
      </c>
      <c r="L21" s="28">
        <f t="shared" si="2"/>
        <v>44</v>
      </c>
      <c r="M21" s="28">
        <f t="shared" si="2"/>
        <v>44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0.55403188749999999</v>
      </c>
      <c r="D22" s="16">
        <f>$E32</f>
        <v>0.55403188749999999</v>
      </c>
      <c r="E22" s="16">
        <f>$E33</f>
        <v>2.8493068499999996</v>
      </c>
      <c r="F22" s="16">
        <f>$E34</f>
        <v>2.8493068499999996</v>
      </c>
      <c r="G22" s="16">
        <f>$E35</f>
        <v>0.55403188749999999</v>
      </c>
      <c r="H22" s="16">
        <f>$E36</f>
        <v>0.55403188749999999</v>
      </c>
      <c r="I22" s="16">
        <f>$E37</f>
        <v>0.55403188749999999</v>
      </c>
      <c r="J22" s="16">
        <f>$E38</f>
        <v>0.55403188749999999</v>
      </c>
      <c r="K22" s="16">
        <f>$E39</f>
        <v>0.55403188749999999</v>
      </c>
      <c r="L22" s="16">
        <f>$E40</f>
        <v>3.9573706249999998</v>
      </c>
      <c r="M22" s="16">
        <f>$E41</f>
        <v>3.9573706249999998</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-43.445968112499997</v>
      </c>
      <c r="D23" s="16">
        <f t="shared" ref="D23:V23" si="3">D22-D21</f>
        <v>-43.445968112499997</v>
      </c>
      <c r="E23" s="16">
        <f t="shared" si="3"/>
        <v>-41.150693150000002</v>
      </c>
      <c r="F23" s="16">
        <f t="shared" si="3"/>
        <v>-41.150693150000002</v>
      </c>
      <c r="G23" s="16">
        <f t="shared" si="3"/>
        <v>-43.445968112499997</v>
      </c>
      <c r="H23" s="16">
        <f t="shared" si="3"/>
        <v>-43.445968112499997</v>
      </c>
      <c r="I23" s="16">
        <f t="shared" si="3"/>
        <v>-43.445968112499997</v>
      </c>
      <c r="J23" s="16">
        <f t="shared" si="3"/>
        <v>-43.445968112499997</v>
      </c>
      <c r="K23" s="16">
        <f t="shared" si="3"/>
        <v>-43.445968112499997</v>
      </c>
      <c r="L23" s="16">
        <f t="shared" si="3"/>
        <v>-40.042629374999997</v>
      </c>
      <c r="M23" s="16">
        <f t="shared" si="3"/>
        <v>-40.042629374999997</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6.11</v>
      </c>
      <c r="C28" s="15">
        <v>1.28</v>
      </c>
      <c r="D28" s="15">
        <v>0.219</v>
      </c>
      <c r="E28" s="15">
        <v>2.1499999999999998E-2</v>
      </c>
      <c r="F28" s="15">
        <v>853</v>
      </c>
      <c r="G28" s="15">
        <v>39.4</v>
      </c>
      <c r="H28" s="15">
        <v>45.6</v>
      </c>
      <c r="I28" s="15">
        <v>2.12</v>
      </c>
      <c r="J28" s="15">
        <v>0.47</v>
      </c>
      <c r="K28" s="23">
        <v>0.33</v>
      </c>
      <c r="L28" s="15">
        <v>28.1</v>
      </c>
      <c r="M28" s="15">
        <v>5.73</v>
      </c>
      <c r="N28" s="15">
        <v>172000</v>
      </c>
      <c r="O28" s="15">
        <v>6820</v>
      </c>
      <c r="P28" s="15"/>
      <c r="Q28" s="15">
        <v>11500</v>
      </c>
      <c r="R28" s="15"/>
      <c r="S28" s="15">
        <v>22.2</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20</v>
      </c>
      <c r="B31" s="15">
        <v>35</v>
      </c>
      <c r="C31" s="77">
        <f>IF(C$27="%w/w SAR",((C$28*10)*$B31),IF(C$27="%w/w DM",(((C$28*10)*($B$28/100))*$B31),IF(C$27="kg/t SAR",(C$28*$B31),IF(C$27="kg/t DM",((C$28*($B$28/100))*$B31),IF(C$27="mg/kg SAR",((C$28*0.001)*$B31),IF(C$27="mg/kg DM",(((C$28*0.001)*($B$28/100))*$B31),0))))))</f>
        <v>27.372800000000005</v>
      </c>
      <c r="D31" s="77">
        <f>(IF(D$27="%w/w SAR",((D$28*10)*$B31),IF(D$27="%w/w DM",(((D$28*10)*($B$28/100))*$B31),IF(D$27="kg/t SAR",(D$28*$B31),IF(D$27="kg/t DM",((D$28*($B$28/100))*$B31),IF(D$27="mg/kg SAR",((D$28*0.001)*$B31),IF(D$27="mg/kg DM",(((D$28*0.001)*($B$28/100))*$B31),"0")))))))*2.291</f>
        <v>10.729474665</v>
      </c>
      <c r="E31" s="77">
        <f>(IF(E$27="%w/w SAR",((E$28*10)*$B31),IF(E$27="%w/w DM",(((E$28*10)*($B$28/100))*$B31),IF(E$27="kg/t SAR",(E$28*$B31),IF(E$27="kg/t DM",((E$28*($B$28/100))*$B31),IF(E$27="mg/kg SAR",((E$28*0.001)*$B31),IF(E$27="mg/kg DM",(((E$28*0.001)*($B$28/100))*$B31),"0")))))))*1.205</f>
        <v>0.55403188749999999</v>
      </c>
      <c r="F31" s="77">
        <f>(IF(F$27="%w/w SAR",((F$28*10)*$B31),IF(F$27="%w/w DM",(((F$28*10)*($B$28/100))*$B31),IF(F$27="kg/t SAR",(F$28*$B31),IF(F$27="kg/t DM",((F$28*($B$28/100))*$B31),IF(F$27="mg/kg SAR",((F$28*0.001)*$B31),IF(F$27="mg/kg DM",(((F$28*0.001)*($B$28/100))*$B31),"0")))))))*1.658</f>
        <v>3.0244249489999997</v>
      </c>
      <c r="G31" s="77">
        <f t="shared" ref="G31:P46" si="5">IF(G$27="%w/w SAR",((G$28*10)*$B31),IF(G$27="%w/w DM",(((G$28*10)*($B$28/100))*$B31),IF(G$27="kg/t SAR",(G$28*$B31),IF(G$27="kg/t DM",((G$28*($B$28/100))*$B31),IF(G$27="mg/kg SAR",((G$28*0.001)*$B31),IF(G$27="mg/kg DM",(((G$28*0.001)*($B$28/100))*$B31),0))))))</f>
        <v>8.4256899999999996E-2</v>
      </c>
      <c r="H31" s="77">
        <f t="shared" si="5"/>
        <v>9.7515600000000008E-2</v>
      </c>
      <c r="I31" s="77">
        <f t="shared" si="5"/>
        <v>4.5336200000000004E-3</v>
      </c>
      <c r="J31" s="77">
        <f t="shared" si="5"/>
        <v>1.0050949999999999E-3</v>
      </c>
      <c r="K31" s="77">
        <f t="shared" si="5"/>
        <v>7.0570500000000005E-4</v>
      </c>
      <c r="L31" s="77">
        <f t="shared" si="5"/>
        <v>6.0091850000000009E-2</v>
      </c>
      <c r="M31" s="77">
        <f t="shared" si="5"/>
        <v>1.2253605000000001E-2</v>
      </c>
      <c r="N31" s="77">
        <f t="shared" si="5"/>
        <v>367.822</v>
      </c>
      <c r="O31" s="77">
        <f t="shared" si="5"/>
        <v>14.584570000000001</v>
      </c>
      <c r="P31" s="77">
        <f t="shared" si="5"/>
        <v>0</v>
      </c>
      <c r="Q31" s="77">
        <f>(IF(Q$27="%w/w SAR",((Q$28*10)*$B31),IF(Q$27="%w/w DM",(((Q$28*10)*($B$28/100))*$B31),IF(Q$27="kg/t SAR",(Q$28*$B31),IF(Q$27="kg/t DM",((Q$28*($B$28/100))*$B31),IF(Q$27="mg/kg SAR",((Q$28*0.001)*$B31),IF(Q$27="mg/kg DM",(((Q$28*0.001)*($B$28/100))*$B31),0)))))))*2.5</f>
        <v>61.481874999999995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4.7474700000000002E-2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22</v>
      </c>
      <c r="B32" s="15">
        <v>35</v>
      </c>
      <c r="C32" s="77">
        <f t="shared" ref="C32:C50" si="6">IF(C$27="%w/w SAR",((C$28*10)*$B32),IF(C$27="%w/w DM",(((C$28*10)*($B$28/100))*$B32),IF(C$27="kg/t SAR",(C$28*$B32),IF(C$27="kg/t DM",((C$28*($B$28/100))*$B32),IF(C$27="mg/kg SAR",((C$28*0.001)*$B32),IF(C$27="mg/kg DM",(((C$28*0.001)*($B$28/100))*$B32),0))))))</f>
        <v>27.372800000000005</v>
      </c>
      <c r="D32" s="77">
        <f t="shared" ref="D32:D50" si="7">(IF(D$27="%w/w SAR",((D$28*10)*$B32),IF(D$27="%w/w DM",(((D$28*10)*($B$28/100))*$B32),IF(D$27="kg/t SAR",(D$28*$B32),IF(D$27="kg/t DM",((D$28*($B$28/100))*$B32),IF(D$27="mg/kg SAR",((D$28*0.001)*$B32),IF(D$27="mg/kg DM",(((D$28*0.001)*($B$28/100))*$B32),"0")))))))*2.291</f>
        <v>10.729474665</v>
      </c>
      <c r="E32" s="77">
        <f t="shared" ref="E32:E50" si="8">(IF(E$27="%w/w SAR",((E$28*10)*$B32),IF(E$27="%w/w DM",(((E$28*10)*($B$28/100))*$B32),IF(E$27="kg/t SAR",(E$28*$B32),IF(E$27="kg/t DM",((E$28*($B$28/100))*$B32),IF(E$27="mg/kg SAR",((E$28*0.001)*$B32),IF(E$27="mg/kg DM",(((E$28*0.001)*($B$28/100))*$B32),"0")))))))*1.205</f>
        <v>0.55403188749999999</v>
      </c>
      <c r="F32" s="77">
        <f t="shared" ref="F32:F50" si="9">(IF(F$27="%w/w SAR",((F$28*10)*$B32),IF(F$27="%w/w DM",(((F$28*10)*($B$28/100))*$B32),IF(F$27="kg/t SAR",(F$28*$B32),IF(F$27="kg/t DM",((F$28*($B$28/100))*$B32),IF(F$27="mg/kg SAR",((F$28*0.001)*$B32),IF(F$27="mg/kg DM",(((F$28*0.001)*($B$28/100))*$B32),"0")))))))*1.658</f>
        <v>3.0244249489999997</v>
      </c>
      <c r="G32" s="77">
        <f t="shared" si="5"/>
        <v>8.4256899999999996E-2</v>
      </c>
      <c r="H32" s="77">
        <f t="shared" si="5"/>
        <v>9.7515600000000008E-2</v>
      </c>
      <c r="I32" s="77">
        <f t="shared" si="5"/>
        <v>4.5336200000000004E-3</v>
      </c>
      <c r="J32" s="77">
        <f t="shared" si="5"/>
        <v>1.0050949999999999E-3</v>
      </c>
      <c r="K32" s="77">
        <f t="shared" si="5"/>
        <v>7.0570500000000005E-4</v>
      </c>
      <c r="L32" s="77">
        <f t="shared" si="5"/>
        <v>6.0091850000000009E-2</v>
      </c>
      <c r="M32" s="77">
        <f t="shared" si="5"/>
        <v>1.2253605000000001E-2</v>
      </c>
      <c r="N32" s="77">
        <f t="shared" si="5"/>
        <v>367.822</v>
      </c>
      <c r="O32" s="77">
        <f t="shared" si="5"/>
        <v>14.584570000000001</v>
      </c>
      <c r="P32" s="77">
        <f t="shared" si="5"/>
        <v>0</v>
      </c>
      <c r="Q32" s="77">
        <f t="shared" ref="Q32:Q50" si="10">(IF(Q$27="%w/w SAR",((Q$28*10)*$B32),IF(Q$27="%w/w DM",(((Q$28*10)*($B$28/100))*$B32),IF(Q$27="kg/t SAR",(Q$28*$B32),IF(Q$27="kg/t DM",((Q$28*($B$28/100))*$B32),IF(Q$27="mg/kg SAR",((Q$28*0.001)*$B32),IF(Q$27="mg/kg DM",(((Q$28*0.001)*($B$28/100))*$B32),0)))))))*2.5</f>
        <v>61.481874999999995</v>
      </c>
      <c r="R32" s="77">
        <f t="shared" ref="R32:U50" si="11">IF(R$27="%w/w SAR",((R$28*10)*$B32),IF(R$27="%w/w DM",(((R$28*10)*($B$28/100))*$B32),IF(R$27="kg/t SAR",(R$28*$B32),IF(R$27="kg/t DM",((R$28*($B$28/100))*$B32),IF(R$27="mg/kg SAR",((R$28*0.001)*$B32),IF(R$27="mg/kg DM",(((R$28*0.001)*($B$28/100))*$B32),0))))))</f>
        <v>0</v>
      </c>
      <c r="S32" s="77">
        <f t="shared" si="11"/>
        <v>4.7474700000000002E-2</v>
      </c>
      <c r="T32" s="77">
        <f t="shared" si="11"/>
        <v>0</v>
      </c>
      <c r="U32" s="77">
        <f t="shared" si="11"/>
        <v>0</v>
      </c>
      <c r="AB32" s="59"/>
      <c r="AC32" s="59"/>
      <c r="AD32" s="59"/>
      <c r="AE32" s="59"/>
      <c r="AF32" s="59"/>
      <c r="AG32" s="59"/>
      <c r="AH32" s="59"/>
      <c r="AI32" s="59"/>
    </row>
    <row r="33" spans="1:35" s="72" customFormat="1" x14ac:dyDescent="0.3">
      <c r="A33" s="13">
        <f>E8</f>
        <v>24</v>
      </c>
      <c r="B33" s="15">
        <v>180</v>
      </c>
      <c r="C33" s="77">
        <f t="shared" si="6"/>
        <v>140.77440000000001</v>
      </c>
      <c r="D33" s="77">
        <f t="shared" si="7"/>
        <v>55.180155420000006</v>
      </c>
      <c r="E33" s="77">
        <f t="shared" si="8"/>
        <v>2.8493068499999996</v>
      </c>
      <c r="F33" s="77">
        <f t="shared" si="9"/>
        <v>15.554185452</v>
      </c>
      <c r="G33" s="77">
        <f t="shared" si="5"/>
        <v>0.43332120000000002</v>
      </c>
      <c r="H33" s="77">
        <f t="shared" si="5"/>
        <v>0.50150880000000009</v>
      </c>
      <c r="I33" s="77">
        <f t="shared" si="5"/>
        <v>2.3315760000000005E-2</v>
      </c>
      <c r="J33" s="77">
        <f t="shared" si="5"/>
        <v>5.1690599999999996E-3</v>
      </c>
      <c r="K33" s="77">
        <f t="shared" si="5"/>
        <v>3.62934E-3</v>
      </c>
      <c r="L33" s="77">
        <f t="shared" si="5"/>
        <v>0.30904380000000004</v>
      </c>
      <c r="M33" s="77">
        <f t="shared" si="5"/>
        <v>6.3018540000000012E-2</v>
      </c>
      <c r="N33" s="77">
        <f t="shared" si="5"/>
        <v>1891.6559999999999</v>
      </c>
      <c r="O33" s="77">
        <f t="shared" si="5"/>
        <v>75.006360000000001</v>
      </c>
      <c r="P33" s="77">
        <f t="shared" si="5"/>
        <v>0</v>
      </c>
      <c r="Q33" s="77">
        <f t="shared" si="10"/>
        <v>316.1925</v>
      </c>
      <c r="R33" s="77">
        <f t="shared" si="11"/>
        <v>0</v>
      </c>
      <c r="S33" s="77">
        <f t="shared" si="11"/>
        <v>0.24415560000000003</v>
      </c>
      <c r="T33" s="77">
        <f t="shared" si="11"/>
        <v>0</v>
      </c>
      <c r="U33" s="77">
        <f t="shared" si="11"/>
        <v>0</v>
      </c>
      <c r="AB33" s="59"/>
      <c r="AC33" s="59"/>
      <c r="AD33" s="59"/>
      <c r="AE33" s="59"/>
      <c r="AF33" s="59"/>
      <c r="AG33" s="59"/>
      <c r="AH33" s="59"/>
      <c r="AI33" s="59"/>
    </row>
    <row r="34" spans="1:35" s="72" customFormat="1" x14ac:dyDescent="0.3">
      <c r="A34" s="13">
        <f>F8</f>
        <v>27</v>
      </c>
      <c r="B34" s="15">
        <v>180</v>
      </c>
      <c r="C34" s="77">
        <f t="shared" si="6"/>
        <v>140.77440000000001</v>
      </c>
      <c r="D34" s="77">
        <f t="shared" si="7"/>
        <v>55.180155420000006</v>
      </c>
      <c r="E34" s="77">
        <f t="shared" si="8"/>
        <v>2.8493068499999996</v>
      </c>
      <c r="F34" s="77">
        <f t="shared" si="9"/>
        <v>15.554185452</v>
      </c>
      <c r="G34" s="77">
        <f t="shared" si="5"/>
        <v>0.43332120000000002</v>
      </c>
      <c r="H34" s="77">
        <f t="shared" si="5"/>
        <v>0.50150880000000009</v>
      </c>
      <c r="I34" s="77">
        <f t="shared" si="5"/>
        <v>2.3315760000000005E-2</v>
      </c>
      <c r="J34" s="77">
        <f t="shared" si="5"/>
        <v>5.1690599999999996E-3</v>
      </c>
      <c r="K34" s="77">
        <f t="shared" si="5"/>
        <v>3.62934E-3</v>
      </c>
      <c r="L34" s="77">
        <f t="shared" si="5"/>
        <v>0.30904380000000004</v>
      </c>
      <c r="M34" s="77">
        <f t="shared" si="5"/>
        <v>6.3018540000000012E-2</v>
      </c>
      <c r="N34" s="77">
        <f t="shared" si="5"/>
        <v>1891.6559999999999</v>
      </c>
      <c r="O34" s="77">
        <f t="shared" si="5"/>
        <v>75.006360000000001</v>
      </c>
      <c r="P34" s="77">
        <f t="shared" si="5"/>
        <v>0</v>
      </c>
      <c r="Q34" s="77">
        <f t="shared" si="10"/>
        <v>316.1925</v>
      </c>
      <c r="R34" s="77">
        <f t="shared" si="11"/>
        <v>0</v>
      </c>
      <c r="S34" s="77">
        <f t="shared" si="11"/>
        <v>0.24415560000000003</v>
      </c>
      <c r="T34" s="77">
        <f t="shared" si="11"/>
        <v>0</v>
      </c>
      <c r="U34" s="77">
        <f t="shared" si="11"/>
        <v>0</v>
      </c>
      <c r="AB34" s="59"/>
      <c r="AC34" s="59"/>
      <c r="AD34" s="59"/>
      <c r="AE34" s="59"/>
      <c r="AF34" s="59"/>
      <c r="AG34" s="59"/>
      <c r="AH34" s="59"/>
      <c r="AI34" s="59"/>
    </row>
    <row r="35" spans="1:35" s="72" customFormat="1" x14ac:dyDescent="0.3">
      <c r="A35" s="13">
        <f>G8</f>
        <v>28</v>
      </c>
      <c r="B35" s="15">
        <v>35</v>
      </c>
      <c r="C35" s="77">
        <f t="shared" si="6"/>
        <v>27.372800000000005</v>
      </c>
      <c r="D35" s="77">
        <f t="shared" si="7"/>
        <v>10.729474665</v>
      </c>
      <c r="E35" s="77">
        <f t="shared" si="8"/>
        <v>0.55403188749999999</v>
      </c>
      <c r="F35" s="77">
        <f t="shared" si="9"/>
        <v>3.0244249489999997</v>
      </c>
      <c r="G35" s="77">
        <f t="shared" si="5"/>
        <v>8.4256899999999996E-2</v>
      </c>
      <c r="H35" s="77">
        <f t="shared" si="5"/>
        <v>9.7515600000000008E-2</v>
      </c>
      <c r="I35" s="77">
        <f t="shared" si="5"/>
        <v>4.5336200000000004E-3</v>
      </c>
      <c r="J35" s="77">
        <f t="shared" si="5"/>
        <v>1.0050949999999999E-3</v>
      </c>
      <c r="K35" s="77">
        <f t="shared" si="5"/>
        <v>7.0570500000000005E-4</v>
      </c>
      <c r="L35" s="77">
        <f t="shared" si="5"/>
        <v>6.0091850000000009E-2</v>
      </c>
      <c r="M35" s="77">
        <f t="shared" si="5"/>
        <v>1.2253605000000001E-2</v>
      </c>
      <c r="N35" s="77">
        <f t="shared" si="5"/>
        <v>367.822</v>
      </c>
      <c r="O35" s="77">
        <f t="shared" si="5"/>
        <v>14.584570000000001</v>
      </c>
      <c r="P35" s="77">
        <f t="shared" si="5"/>
        <v>0</v>
      </c>
      <c r="Q35" s="77">
        <f t="shared" si="10"/>
        <v>61.481874999999995</v>
      </c>
      <c r="R35" s="77">
        <f t="shared" si="11"/>
        <v>0</v>
      </c>
      <c r="S35" s="77">
        <f t="shared" si="11"/>
        <v>4.7474700000000002E-2</v>
      </c>
      <c r="T35" s="77">
        <f t="shared" si="11"/>
        <v>0</v>
      </c>
      <c r="U35" s="77">
        <f t="shared" si="11"/>
        <v>0</v>
      </c>
      <c r="AB35" s="59"/>
      <c r="AC35" s="59"/>
      <c r="AD35" s="59"/>
      <c r="AE35" s="59"/>
      <c r="AF35" s="59"/>
      <c r="AG35" s="59"/>
      <c r="AH35" s="59"/>
      <c r="AI35" s="59"/>
    </row>
    <row r="36" spans="1:35" s="72" customFormat="1" x14ac:dyDescent="0.3">
      <c r="A36" s="13">
        <f>H8</f>
        <v>29</v>
      </c>
      <c r="B36" s="15">
        <v>35</v>
      </c>
      <c r="C36" s="77">
        <f t="shared" si="6"/>
        <v>27.372800000000005</v>
      </c>
      <c r="D36" s="77">
        <f t="shared" si="7"/>
        <v>10.729474665</v>
      </c>
      <c r="E36" s="77">
        <f t="shared" si="8"/>
        <v>0.55403188749999999</v>
      </c>
      <c r="F36" s="77">
        <f t="shared" si="9"/>
        <v>3.0244249489999997</v>
      </c>
      <c r="G36" s="77">
        <f t="shared" si="5"/>
        <v>8.4256899999999996E-2</v>
      </c>
      <c r="H36" s="77">
        <f t="shared" si="5"/>
        <v>9.7515600000000008E-2</v>
      </c>
      <c r="I36" s="77">
        <f t="shared" si="5"/>
        <v>4.5336200000000004E-3</v>
      </c>
      <c r="J36" s="77">
        <f t="shared" si="5"/>
        <v>1.0050949999999999E-3</v>
      </c>
      <c r="K36" s="77">
        <f t="shared" si="5"/>
        <v>7.0570500000000005E-4</v>
      </c>
      <c r="L36" s="77">
        <f t="shared" si="5"/>
        <v>6.0091850000000009E-2</v>
      </c>
      <c r="M36" s="77">
        <f t="shared" si="5"/>
        <v>1.2253605000000001E-2</v>
      </c>
      <c r="N36" s="77">
        <f t="shared" si="5"/>
        <v>367.822</v>
      </c>
      <c r="O36" s="77">
        <f t="shared" si="5"/>
        <v>14.584570000000001</v>
      </c>
      <c r="P36" s="77">
        <f t="shared" si="5"/>
        <v>0</v>
      </c>
      <c r="Q36" s="77">
        <f t="shared" si="10"/>
        <v>61.481874999999995</v>
      </c>
      <c r="R36" s="77">
        <f t="shared" si="11"/>
        <v>0</v>
      </c>
      <c r="S36" s="77">
        <f t="shared" si="11"/>
        <v>4.7474700000000002E-2</v>
      </c>
      <c r="T36" s="77">
        <f t="shared" si="11"/>
        <v>0</v>
      </c>
      <c r="U36" s="77">
        <f t="shared" si="11"/>
        <v>0</v>
      </c>
      <c r="AB36" s="59"/>
      <c r="AC36" s="59"/>
      <c r="AD36" s="59"/>
      <c r="AE36" s="59"/>
      <c r="AF36" s="59"/>
      <c r="AG36" s="59"/>
      <c r="AH36" s="59"/>
      <c r="AI36" s="59"/>
    </row>
    <row r="37" spans="1:35" s="72" customFormat="1" x14ac:dyDescent="0.3">
      <c r="A37" s="13">
        <f>I8</f>
        <v>30</v>
      </c>
      <c r="B37" s="15">
        <v>35</v>
      </c>
      <c r="C37" s="77">
        <f t="shared" si="6"/>
        <v>27.372800000000005</v>
      </c>
      <c r="D37" s="77">
        <f t="shared" si="7"/>
        <v>10.729474665</v>
      </c>
      <c r="E37" s="77">
        <f t="shared" si="8"/>
        <v>0.55403188749999999</v>
      </c>
      <c r="F37" s="77">
        <f t="shared" si="9"/>
        <v>3.0244249489999997</v>
      </c>
      <c r="G37" s="77">
        <f t="shared" si="5"/>
        <v>8.4256899999999996E-2</v>
      </c>
      <c r="H37" s="77">
        <f t="shared" si="5"/>
        <v>9.7515600000000008E-2</v>
      </c>
      <c r="I37" s="77">
        <f t="shared" si="5"/>
        <v>4.5336200000000004E-3</v>
      </c>
      <c r="J37" s="77">
        <f t="shared" si="5"/>
        <v>1.0050949999999999E-3</v>
      </c>
      <c r="K37" s="77">
        <f t="shared" si="5"/>
        <v>7.0570500000000005E-4</v>
      </c>
      <c r="L37" s="77">
        <f t="shared" si="5"/>
        <v>6.0091850000000009E-2</v>
      </c>
      <c r="M37" s="77">
        <f t="shared" si="5"/>
        <v>1.2253605000000001E-2</v>
      </c>
      <c r="N37" s="77">
        <f t="shared" si="5"/>
        <v>367.822</v>
      </c>
      <c r="O37" s="77">
        <f t="shared" si="5"/>
        <v>14.584570000000001</v>
      </c>
      <c r="P37" s="77">
        <f t="shared" si="5"/>
        <v>0</v>
      </c>
      <c r="Q37" s="77">
        <f t="shared" si="10"/>
        <v>61.481874999999995</v>
      </c>
      <c r="R37" s="77">
        <f t="shared" si="11"/>
        <v>0</v>
      </c>
      <c r="S37" s="77">
        <f t="shared" si="11"/>
        <v>4.7474700000000002E-2</v>
      </c>
      <c r="T37" s="77">
        <f t="shared" si="11"/>
        <v>0</v>
      </c>
      <c r="U37" s="77">
        <f t="shared" si="11"/>
        <v>0</v>
      </c>
      <c r="AB37" s="59"/>
      <c r="AC37" s="59"/>
      <c r="AD37" s="59"/>
      <c r="AE37" s="59"/>
      <c r="AF37" s="59"/>
      <c r="AG37" s="59"/>
      <c r="AH37" s="59"/>
      <c r="AI37" s="59"/>
    </row>
    <row r="38" spans="1:35" s="72" customFormat="1" x14ac:dyDescent="0.3">
      <c r="A38" s="13">
        <f>J8</f>
        <v>31</v>
      </c>
      <c r="B38" s="15">
        <v>35</v>
      </c>
      <c r="C38" s="77">
        <f t="shared" si="6"/>
        <v>27.372800000000005</v>
      </c>
      <c r="D38" s="77">
        <f t="shared" si="7"/>
        <v>10.729474665</v>
      </c>
      <c r="E38" s="77">
        <f t="shared" si="8"/>
        <v>0.55403188749999999</v>
      </c>
      <c r="F38" s="77">
        <f t="shared" si="9"/>
        <v>3.0244249489999997</v>
      </c>
      <c r="G38" s="77">
        <f t="shared" si="5"/>
        <v>8.4256899999999996E-2</v>
      </c>
      <c r="H38" s="77">
        <f t="shared" si="5"/>
        <v>9.7515600000000008E-2</v>
      </c>
      <c r="I38" s="77">
        <f t="shared" si="5"/>
        <v>4.5336200000000004E-3</v>
      </c>
      <c r="J38" s="77">
        <f t="shared" si="5"/>
        <v>1.0050949999999999E-3</v>
      </c>
      <c r="K38" s="77">
        <f t="shared" si="5"/>
        <v>7.0570500000000005E-4</v>
      </c>
      <c r="L38" s="77">
        <f t="shared" si="5"/>
        <v>6.0091850000000009E-2</v>
      </c>
      <c r="M38" s="77">
        <f t="shared" si="5"/>
        <v>1.2253605000000001E-2</v>
      </c>
      <c r="N38" s="77">
        <f t="shared" si="5"/>
        <v>367.822</v>
      </c>
      <c r="O38" s="77">
        <f t="shared" si="5"/>
        <v>14.584570000000001</v>
      </c>
      <c r="P38" s="77">
        <f t="shared" si="5"/>
        <v>0</v>
      </c>
      <c r="Q38" s="77">
        <f t="shared" si="10"/>
        <v>61.481874999999995</v>
      </c>
      <c r="R38" s="77">
        <f t="shared" si="11"/>
        <v>0</v>
      </c>
      <c r="S38" s="77">
        <f t="shared" si="11"/>
        <v>4.7474700000000002E-2</v>
      </c>
      <c r="T38" s="77">
        <f t="shared" si="11"/>
        <v>0</v>
      </c>
      <c r="U38" s="77">
        <f t="shared" si="11"/>
        <v>0</v>
      </c>
      <c r="AB38" s="59"/>
      <c r="AC38" s="59"/>
      <c r="AD38" s="59"/>
      <c r="AE38" s="59"/>
      <c r="AF38" s="59"/>
      <c r="AG38" s="59"/>
      <c r="AH38" s="59"/>
      <c r="AI38" s="59"/>
    </row>
    <row r="39" spans="1:35" s="72" customFormat="1" x14ac:dyDescent="0.3">
      <c r="A39" s="13">
        <f>K8</f>
        <v>9973</v>
      </c>
      <c r="B39" s="15">
        <v>35</v>
      </c>
      <c r="C39" s="77">
        <f t="shared" si="6"/>
        <v>27.372800000000005</v>
      </c>
      <c r="D39" s="77">
        <f t="shared" si="7"/>
        <v>10.729474665</v>
      </c>
      <c r="E39" s="77">
        <f t="shared" si="8"/>
        <v>0.55403188749999999</v>
      </c>
      <c r="F39" s="77">
        <f t="shared" si="9"/>
        <v>3.0244249489999997</v>
      </c>
      <c r="G39" s="77">
        <f t="shared" si="5"/>
        <v>8.4256899999999996E-2</v>
      </c>
      <c r="H39" s="77">
        <f t="shared" si="5"/>
        <v>9.7515600000000008E-2</v>
      </c>
      <c r="I39" s="77">
        <f t="shared" si="5"/>
        <v>4.5336200000000004E-3</v>
      </c>
      <c r="J39" s="77">
        <f t="shared" si="5"/>
        <v>1.0050949999999999E-3</v>
      </c>
      <c r="K39" s="77">
        <f t="shared" si="5"/>
        <v>7.0570500000000005E-4</v>
      </c>
      <c r="L39" s="77">
        <f t="shared" si="5"/>
        <v>6.0091850000000009E-2</v>
      </c>
      <c r="M39" s="77">
        <f t="shared" si="5"/>
        <v>1.2253605000000001E-2</v>
      </c>
      <c r="N39" s="77">
        <f t="shared" si="5"/>
        <v>367.822</v>
      </c>
      <c r="O39" s="77">
        <f t="shared" si="5"/>
        <v>14.584570000000001</v>
      </c>
      <c r="P39" s="77">
        <f t="shared" si="5"/>
        <v>0</v>
      </c>
      <c r="Q39" s="77">
        <f t="shared" si="10"/>
        <v>61.481874999999995</v>
      </c>
      <c r="R39" s="77">
        <f t="shared" si="11"/>
        <v>0</v>
      </c>
      <c r="S39" s="77">
        <f t="shared" si="11"/>
        <v>4.7474700000000002E-2</v>
      </c>
      <c r="T39" s="77">
        <f t="shared" si="11"/>
        <v>0</v>
      </c>
      <c r="U39" s="77">
        <f t="shared" si="11"/>
        <v>0</v>
      </c>
      <c r="AB39" s="59"/>
      <c r="AC39" s="59"/>
      <c r="AD39" s="59"/>
      <c r="AE39" s="59"/>
      <c r="AF39" s="59"/>
      <c r="AG39" s="59"/>
      <c r="AH39" s="59"/>
      <c r="AI39" s="59"/>
    </row>
    <row r="40" spans="1:35" s="72" customFormat="1" x14ac:dyDescent="0.3">
      <c r="A40" s="13">
        <f>L8</f>
        <v>5392</v>
      </c>
      <c r="B40" s="15">
        <v>250</v>
      </c>
      <c r="C40" s="77">
        <f t="shared" si="6"/>
        <v>195.52000000000004</v>
      </c>
      <c r="D40" s="77">
        <f t="shared" si="7"/>
        <v>76.639104750000001</v>
      </c>
      <c r="E40" s="77">
        <f t="shared" si="8"/>
        <v>3.9573706249999998</v>
      </c>
      <c r="F40" s="77">
        <f t="shared" si="9"/>
        <v>21.603035349999999</v>
      </c>
      <c r="G40" s="77">
        <f t="shared" si="5"/>
        <v>0.60183500000000001</v>
      </c>
      <c r="H40" s="77">
        <f t="shared" si="5"/>
        <v>0.69654000000000005</v>
      </c>
      <c r="I40" s="77">
        <f t="shared" si="5"/>
        <v>3.2383000000000002E-2</v>
      </c>
      <c r="J40" s="77">
        <f t="shared" si="5"/>
        <v>7.1792499999999999E-3</v>
      </c>
      <c r="K40" s="77">
        <f t="shared" si="5"/>
        <v>5.0407500000000001E-3</v>
      </c>
      <c r="L40" s="77">
        <f t="shared" si="5"/>
        <v>0.4292275000000001</v>
      </c>
      <c r="M40" s="77">
        <f t="shared" si="5"/>
        <v>8.7525750000000013E-2</v>
      </c>
      <c r="N40" s="77">
        <f t="shared" si="5"/>
        <v>2627.3</v>
      </c>
      <c r="O40" s="77">
        <f t="shared" si="5"/>
        <v>104.1755</v>
      </c>
      <c r="P40" s="77">
        <f t="shared" si="5"/>
        <v>0</v>
      </c>
      <c r="Q40" s="77">
        <f t="shared" si="10"/>
        <v>439.15625</v>
      </c>
      <c r="R40" s="77">
        <f t="shared" si="11"/>
        <v>0</v>
      </c>
      <c r="S40" s="77">
        <f t="shared" si="11"/>
        <v>0.33910500000000005</v>
      </c>
      <c r="T40" s="77">
        <f t="shared" si="11"/>
        <v>0</v>
      </c>
      <c r="U40" s="77">
        <f t="shared" si="11"/>
        <v>0</v>
      </c>
      <c r="AB40" s="59"/>
      <c r="AC40" s="59"/>
      <c r="AD40" s="59"/>
      <c r="AE40" s="59"/>
      <c r="AF40" s="59"/>
      <c r="AG40" s="59"/>
      <c r="AH40" s="59"/>
      <c r="AI40" s="59"/>
    </row>
    <row r="41" spans="1:35" s="72" customFormat="1" x14ac:dyDescent="0.3">
      <c r="A41" s="13">
        <f>M8</f>
        <v>6909</v>
      </c>
      <c r="B41" s="15">
        <v>250</v>
      </c>
      <c r="C41" s="77">
        <f t="shared" si="6"/>
        <v>195.52000000000004</v>
      </c>
      <c r="D41" s="77">
        <f t="shared" si="7"/>
        <v>76.639104750000001</v>
      </c>
      <c r="E41" s="77">
        <f t="shared" si="8"/>
        <v>3.9573706249999998</v>
      </c>
      <c r="F41" s="77">
        <f t="shared" si="9"/>
        <v>21.603035349999999</v>
      </c>
      <c r="G41" s="77">
        <f t="shared" si="5"/>
        <v>0.60183500000000001</v>
      </c>
      <c r="H41" s="77">
        <f t="shared" si="5"/>
        <v>0.69654000000000005</v>
      </c>
      <c r="I41" s="77">
        <f t="shared" si="5"/>
        <v>3.2383000000000002E-2</v>
      </c>
      <c r="J41" s="77">
        <f t="shared" si="5"/>
        <v>7.1792499999999999E-3</v>
      </c>
      <c r="K41" s="77">
        <f t="shared" si="5"/>
        <v>5.0407500000000001E-3</v>
      </c>
      <c r="L41" s="77">
        <f t="shared" si="5"/>
        <v>0.4292275000000001</v>
      </c>
      <c r="M41" s="77">
        <f t="shared" si="5"/>
        <v>8.7525750000000013E-2</v>
      </c>
      <c r="N41" s="77">
        <f t="shared" si="5"/>
        <v>2627.3</v>
      </c>
      <c r="O41" s="77">
        <f t="shared" si="5"/>
        <v>104.1755</v>
      </c>
      <c r="P41" s="77">
        <f t="shared" si="5"/>
        <v>0</v>
      </c>
      <c r="Q41" s="77">
        <f t="shared" si="10"/>
        <v>439.15625</v>
      </c>
      <c r="R41" s="77">
        <f t="shared" si="11"/>
        <v>0</v>
      </c>
      <c r="S41" s="77">
        <f t="shared" si="11"/>
        <v>0.33910500000000005</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20</v>
      </c>
      <c r="C57" s="8">
        <f t="shared" ref="C57:U57" si="13">D8</f>
        <v>22</v>
      </c>
      <c r="D57" s="8">
        <f t="shared" si="13"/>
        <v>24</v>
      </c>
      <c r="E57" s="8">
        <f t="shared" si="13"/>
        <v>27</v>
      </c>
      <c r="F57" s="8">
        <f t="shared" si="13"/>
        <v>28</v>
      </c>
      <c r="G57" s="8">
        <f t="shared" si="13"/>
        <v>29</v>
      </c>
      <c r="H57" s="8">
        <f t="shared" si="13"/>
        <v>30</v>
      </c>
      <c r="I57" s="8">
        <f t="shared" si="13"/>
        <v>31</v>
      </c>
      <c r="J57" s="8">
        <f t="shared" si="13"/>
        <v>9973</v>
      </c>
      <c r="K57" s="8">
        <f t="shared" si="13"/>
        <v>5392</v>
      </c>
      <c r="L57" s="8">
        <f t="shared" si="13"/>
        <v>6909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Arable</v>
      </c>
      <c r="J58" s="13" t="str">
        <f>K16&amp;" I "&amp;(VLOOKUP(K14,Table245811[],6,FALSE))</f>
        <v>Medium/Clay I Arable</v>
      </c>
      <c r="K58" s="13" t="str">
        <f>L16&amp;" I "&amp;(VLOOKUP(L14,Table245811[],6,FALSE))</f>
        <v>Medium/Clay I Arable</v>
      </c>
      <c r="L58" s="13" t="str">
        <f>M16&amp;" I "&amp;(VLOOKUP(M14,Table245811[],6,FALSE))</f>
        <v>Medium/Clay I Arable</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f>VLOOKUP(I$14,Table245811[],5,FALSE)</f>
        <v>6.7</v>
      </c>
      <c r="I59" s="76">
        <f>VLOOKUP(J$14,Table245811[],5,FALSE)</f>
        <v>6.7</v>
      </c>
      <c r="J59" s="76">
        <f>VLOOKUP(K$14,Table245811[],5,FALSE)</f>
        <v>6.7</v>
      </c>
      <c r="K59" s="76">
        <f>VLOOKUP(L$14,Table245811[],5,FALSE)</f>
        <v>6.7</v>
      </c>
      <c r="L59" s="76">
        <f>VLOOKUP(M$14,Table245811[],5,FALSE)</f>
        <v>6.7</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7.6</v>
      </c>
      <c r="C60" s="76">
        <f t="shared" ref="C60:U60" si="14">D10</f>
        <v>7.6</v>
      </c>
      <c r="D60" s="76">
        <f t="shared" si="14"/>
        <v>7.2</v>
      </c>
      <c r="E60" s="76">
        <f t="shared" si="14"/>
        <v>7.1</v>
      </c>
      <c r="F60" s="76">
        <f t="shared" si="14"/>
        <v>7.3</v>
      </c>
      <c r="G60" s="76">
        <f t="shared" si="14"/>
        <v>7.3</v>
      </c>
      <c r="H60" s="76">
        <f t="shared" si="14"/>
        <v>7.3</v>
      </c>
      <c r="I60" s="76">
        <f t="shared" si="14"/>
        <v>7.2</v>
      </c>
      <c r="J60" s="76">
        <f t="shared" si="14"/>
        <v>7.2</v>
      </c>
      <c r="K60" s="76">
        <f t="shared" si="14"/>
        <v>6.6</v>
      </c>
      <c r="L60" s="76">
        <f t="shared" si="14"/>
        <v>6.9</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35</v>
      </c>
      <c r="C62" s="77">
        <f>B32</f>
        <v>35</v>
      </c>
      <c r="D62" s="77">
        <f>B33</f>
        <v>180</v>
      </c>
      <c r="E62" s="77">
        <f>B34</f>
        <v>180</v>
      </c>
      <c r="F62" s="77">
        <f>B35</f>
        <v>35</v>
      </c>
      <c r="G62" s="77">
        <f>B36</f>
        <v>35</v>
      </c>
      <c r="H62" s="77">
        <f>B37</f>
        <v>35</v>
      </c>
      <c r="I62" s="77">
        <f>B38</f>
        <v>35</v>
      </c>
      <c r="J62" s="77">
        <f>B39</f>
        <v>35</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-7.1999999999999957</v>
      </c>
      <c r="D64" s="77">
        <f t="shared" si="17"/>
        <v>-4</v>
      </c>
      <c r="E64" s="77">
        <f t="shared" si="17"/>
        <v>-3.1999999999999957</v>
      </c>
      <c r="F64" s="77">
        <f t="shared" si="17"/>
        <v>-4.7999999999999972</v>
      </c>
      <c r="G64" s="77">
        <f t="shared" si="17"/>
        <v>-4.7999999999999972</v>
      </c>
      <c r="H64" s="77">
        <f t="shared" si="17"/>
        <v>-4.7999999999999972</v>
      </c>
      <c r="I64" s="77">
        <f t="shared" si="17"/>
        <v>-4</v>
      </c>
      <c r="J64" s="77">
        <f t="shared" si="17"/>
        <v>-4</v>
      </c>
      <c r="K64" s="77">
        <f t="shared" si="17"/>
        <v>0.80000000000000426</v>
      </c>
      <c r="L64" s="77">
        <f t="shared" si="17"/>
        <v>-1.6000000000000014</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7.1999999999999957</v>
      </c>
      <c r="D65" s="77">
        <f t="shared" si="18"/>
        <v>4</v>
      </c>
      <c r="E65" s="77">
        <f t="shared" si="18"/>
        <v>3.1999999999999957</v>
      </c>
      <c r="F65" s="77">
        <f t="shared" si="18"/>
        <v>4.7999999999999972</v>
      </c>
      <c r="G65" s="77">
        <f t="shared" si="18"/>
        <v>4.7999999999999972</v>
      </c>
      <c r="H65" s="77">
        <f t="shared" si="18"/>
        <v>4.7999999999999972</v>
      </c>
      <c r="I65" s="77">
        <f t="shared" si="18"/>
        <v>4</v>
      </c>
      <c r="J65" s="77">
        <f t="shared" si="18"/>
        <v>4</v>
      </c>
      <c r="K65" s="77">
        <f t="shared" si="18"/>
        <v>-0.80000000000000426</v>
      </c>
      <c r="L65" s="77">
        <f t="shared" si="18"/>
        <v>1.6000000000000014</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2" sqref="B42"/>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'DCWW Alwen'!C1:D1</f>
        <v>PAN-022857</v>
      </c>
      <c r="D1" s="143"/>
      <c r="E1" s="93" t="s">
        <v>45</v>
      </c>
      <c r="F1" s="39">
        <f>'DCWW Alwen'!F1</f>
        <v>50</v>
      </c>
      <c r="G1" s="121" t="s">
        <v>43</v>
      </c>
      <c r="H1" s="122"/>
      <c r="I1" s="118">
        <v>5.5</v>
      </c>
      <c r="J1" s="120" t="s">
        <v>153</v>
      </c>
      <c r="K1" s="120"/>
      <c r="L1" s="97">
        <v>77.7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'DCWW Alwen'!C2:D2</f>
        <v>EPR/GP3792SK</v>
      </c>
      <c r="D2" s="145"/>
      <c r="E2" s="93" t="s">
        <v>109</v>
      </c>
      <c r="F2" s="119" t="s">
        <v>167</v>
      </c>
      <c r="G2" s="140" t="s">
        <v>110</v>
      </c>
      <c r="H2" s="141"/>
      <c r="I2" s="118"/>
      <c r="J2" s="120" t="s">
        <v>158</v>
      </c>
      <c r="K2" s="120"/>
      <c r="L2" s="97">
        <v>0.83499999999999996</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'DCWW Alwen'!C3:D3</f>
        <v>BYPRODUCT RECOVERY LIMITED</v>
      </c>
      <c r="D3" s="145"/>
      <c r="E3" s="93" t="s">
        <v>108</v>
      </c>
      <c r="F3" s="31" t="s">
        <v>104</v>
      </c>
      <c r="G3" s="120" t="s">
        <v>159</v>
      </c>
      <c r="H3" s="120"/>
      <c r="I3" s="118"/>
      <c r="J3" s="121" t="s">
        <v>154</v>
      </c>
      <c r="K3" s="122"/>
      <c r="L3" s="97">
        <f>(L1/(L2*10000))*100</f>
        <v>0.93053892215568867</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'DCWW Alwen'!C4:D4</f>
        <v>Bryn Carrog Farm, Rhuddlan, RHYL,LL18 5UH</v>
      </c>
      <c r="D4" s="143"/>
      <c r="E4" s="94" t="s">
        <v>1</v>
      </c>
      <c r="F4" s="96" t="s">
        <v>170</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'DCWW Alwen'!C5:D5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'DCWW Alwen'!C8</f>
        <v>20</v>
      </c>
      <c r="D8" s="60">
        <f>'DCWW Alwen'!D8</f>
        <v>22</v>
      </c>
      <c r="E8" s="60">
        <f>'DCWW Alwen'!E8</f>
        <v>24</v>
      </c>
      <c r="F8" s="60">
        <f>'DCWW Alwen'!F8</f>
        <v>27</v>
      </c>
      <c r="G8" s="60">
        <f>'DCWW Alwen'!G8</f>
        <v>28</v>
      </c>
      <c r="H8" s="60">
        <f>'DCWW Alwen'!H8</f>
        <v>29</v>
      </c>
      <c r="I8" s="60">
        <f>'DCWW Alwen'!I8</f>
        <v>30</v>
      </c>
      <c r="J8" s="60">
        <f>'DCWW Alwen'!J8</f>
        <v>31</v>
      </c>
      <c r="K8" s="60">
        <f>'DCWW Alwen'!K8</f>
        <v>9973</v>
      </c>
      <c r="L8" s="60">
        <f>'DCWW Alwen'!L8</f>
        <v>5392</v>
      </c>
      <c r="M8" s="60">
        <f>'DCWW Alwen'!M8</f>
        <v>6909</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'DCWW Alwen'!C9</f>
        <v>1</v>
      </c>
      <c r="D9" s="60">
        <f>'DCWW Alwen'!D9</f>
        <v>1</v>
      </c>
      <c r="E9" s="60">
        <f>'DCWW Alwen'!E9</f>
        <v>1</v>
      </c>
      <c r="F9" s="60">
        <f>'DCWW Alwen'!F9</f>
        <v>1</v>
      </c>
      <c r="G9" s="60">
        <f>'DCWW Alwen'!G9</f>
        <v>1</v>
      </c>
      <c r="H9" s="60">
        <f>'DCWW Alwen'!H9</f>
        <v>1</v>
      </c>
      <c r="I9" s="60">
        <f>'DCWW Alwen'!I9</f>
        <v>1</v>
      </c>
      <c r="J9" s="60">
        <f>'DCWW Alwen'!J9</f>
        <v>1</v>
      </c>
      <c r="K9" s="60">
        <f>'DCWW Alwen'!K9</f>
        <v>1</v>
      </c>
      <c r="L9" s="60">
        <f>'DCWW Alwen'!L9</f>
        <v>1</v>
      </c>
      <c r="M9" s="60">
        <f>'DCWW Alwen'!M9</f>
        <v>1</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'DCWW Alwen'!C10</f>
        <v>7.6</v>
      </c>
      <c r="D10" s="60">
        <f>'DCWW Alwen'!D10</f>
        <v>7.6</v>
      </c>
      <c r="E10" s="60">
        <f>'DCWW Alwen'!E10</f>
        <v>7.2</v>
      </c>
      <c r="F10" s="60">
        <f>'DCWW Alwen'!F10</f>
        <v>7.1</v>
      </c>
      <c r="G10" s="60">
        <f>'DCWW Alwen'!G10</f>
        <v>7.3</v>
      </c>
      <c r="H10" s="60">
        <f>'DCWW Alwen'!H10</f>
        <v>7.3</v>
      </c>
      <c r="I10" s="60">
        <f>'DCWW Alwen'!I10</f>
        <v>7.3</v>
      </c>
      <c r="J10" s="60">
        <f>'DCWW Alwen'!J10</f>
        <v>7.2</v>
      </c>
      <c r="K10" s="60">
        <f>'DCWW Alwen'!K10</f>
        <v>7.2</v>
      </c>
      <c r="L10" s="60">
        <f>'DCWW Alwen'!L10</f>
        <v>6.6</v>
      </c>
      <c r="M10" s="60">
        <f>'DCWW Alwen'!M10</f>
        <v>6.9</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Alwen'!C11</f>
        <v>3</v>
      </c>
      <c r="D11" s="60">
        <f>'DCWW Alwen'!D11</f>
        <v>3</v>
      </c>
      <c r="E11" s="60">
        <f>'DCWW Alwen'!E11</f>
        <v>2</v>
      </c>
      <c r="F11" s="60">
        <f>'DCWW Alwen'!F11</f>
        <v>2</v>
      </c>
      <c r="G11" s="60">
        <f>'DCWW Alwen'!G11</f>
        <v>3</v>
      </c>
      <c r="H11" s="60">
        <f>'DCWW Alwen'!H11</f>
        <v>3</v>
      </c>
      <c r="I11" s="60">
        <f>'DCWW Alwen'!I11</f>
        <v>3</v>
      </c>
      <c r="J11" s="60">
        <f>'DCWW Alwen'!J11</f>
        <v>3</v>
      </c>
      <c r="K11" s="60">
        <f>'DCWW Alwen'!K11</f>
        <v>3</v>
      </c>
      <c r="L11" s="60">
        <f>'DCWW Alwen'!L11</f>
        <v>1</v>
      </c>
      <c r="M11" s="60">
        <f>'DCWW Alwen'!M11</f>
        <v>1</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Alwen'!C12</f>
        <v>2</v>
      </c>
      <c r="D12" s="60">
        <f>'DCWW Alwen'!D12</f>
        <v>2</v>
      </c>
      <c r="E12" s="60">
        <f>'DCWW Alwen'!E12</f>
        <v>2</v>
      </c>
      <c r="F12" s="60">
        <f>'DCWW Alwen'!F12</f>
        <v>2</v>
      </c>
      <c r="G12" s="60">
        <f>'DCWW Alwen'!G12</f>
        <v>2</v>
      </c>
      <c r="H12" s="60">
        <f>'DCWW Alwen'!H12</f>
        <v>2</v>
      </c>
      <c r="I12" s="60">
        <f>'DCWW Alwen'!I12</f>
        <v>2</v>
      </c>
      <c r="J12" s="60">
        <f>'DCWW Alwen'!J12</f>
        <v>2</v>
      </c>
      <c r="K12" s="60">
        <f>'DCWW Alwen'!K12</f>
        <v>3</v>
      </c>
      <c r="L12" s="60">
        <f>'DCWW Alwen'!L12</f>
        <v>2</v>
      </c>
      <c r="M12" s="60">
        <f>'DCWW Alwen'!M12</f>
        <v>3</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Alwen'!C13</f>
        <v>3</v>
      </c>
      <c r="D13" s="60">
        <f>'DCWW Alwen'!D13</f>
        <v>2</v>
      </c>
      <c r="E13" s="60">
        <f>'DCWW Alwen'!E13</f>
        <v>2</v>
      </c>
      <c r="F13" s="60">
        <f>'DCWW Alwen'!F13</f>
        <v>2</v>
      </c>
      <c r="G13" s="60">
        <f>'DCWW Alwen'!G13</f>
        <v>2</v>
      </c>
      <c r="H13" s="60">
        <f>'DCWW Alwen'!H13</f>
        <v>2</v>
      </c>
      <c r="I13" s="60">
        <f>'DCWW Alwen'!I13</f>
        <v>2</v>
      </c>
      <c r="J13" s="60">
        <f>'DCWW Alwen'!J13</f>
        <v>2</v>
      </c>
      <c r="K13" s="60">
        <f>'DCWW Alwen'!K13</f>
        <v>4</v>
      </c>
      <c r="L13" s="60">
        <f>'DCWW Alwen'!L13</f>
        <v>4</v>
      </c>
      <c r="M13" s="60">
        <f>'DCWW Alwen'!M13</f>
        <v>4</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'DCWW Alwen'!C14</f>
        <v xml:space="preserve">Winter wheat- grain only </v>
      </c>
      <c r="D14" s="102" t="str">
        <f>'DCWW Alwen'!D14</f>
        <v xml:space="preserve">Winter wheat- grain only </v>
      </c>
      <c r="E14" s="102" t="str">
        <f>'DCWW Alwen'!E14</f>
        <v xml:space="preserve">Winter wheat- grain only </v>
      </c>
      <c r="F14" s="102" t="str">
        <f>'DCWW Alwen'!F14</f>
        <v xml:space="preserve">Winter wheat- grain only </v>
      </c>
      <c r="G14" s="102" t="str">
        <f>'DCWW Alwen'!G14</f>
        <v xml:space="preserve">Winter wheat- grain only </v>
      </c>
      <c r="H14" s="102" t="str">
        <f>'DCWW Alwen'!H14</f>
        <v xml:space="preserve">Winter wheat- grain only </v>
      </c>
      <c r="I14" s="102" t="str">
        <f>'DCWW Alwen'!I14</f>
        <v xml:space="preserve">Winter wheat- grain only </v>
      </c>
      <c r="J14" s="102" t="str">
        <f>'DCWW Alwen'!J14</f>
        <v xml:space="preserve">Winter wheat- grain only </v>
      </c>
      <c r="K14" s="102" t="str">
        <f>'DCWW Alwen'!K14</f>
        <v xml:space="preserve">Winter wheat- grain only </v>
      </c>
      <c r="L14" s="102" t="str">
        <f>'DCWW Alwen'!L14</f>
        <v xml:space="preserve">Winter wheat- grain only </v>
      </c>
      <c r="M14" s="102" t="str">
        <f>'DCWW Alwen'!M14</f>
        <v xml:space="preserve">Winter wheat- grain only </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x14ac:dyDescent="0.25">
      <c r="A15" s="131" t="s">
        <v>9</v>
      </c>
      <c r="B15" s="131"/>
      <c r="C15" s="60">
        <f>'DCWW Alwen'!C15</f>
        <v>8</v>
      </c>
      <c r="D15" s="60">
        <f>'DCWW Alwen'!D15</f>
        <v>8</v>
      </c>
      <c r="E15" s="60">
        <f>'DCWW Alwen'!E15</f>
        <v>8</v>
      </c>
      <c r="F15" s="60">
        <f>'DCWW Alwen'!F15</f>
        <v>8</v>
      </c>
      <c r="G15" s="60">
        <f>'DCWW Alwen'!G15</f>
        <v>8</v>
      </c>
      <c r="H15" s="60">
        <f>'DCWW Alwen'!H15</f>
        <v>8</v>
      </c>
      <c r="I15" s="60">
        <f>'DCWW Alwen'!I15</f>
        <v>8</v>
      </c>
      <c r="J15" s="60">
        <f>'DCWW Alwen'!J15</f>
        <v>8</v>
      </c>
      <c r="K15" s="60">
        <f>'DCWW Alwen'!K15</f>
        <v>8</v>
      </c>
      <c r="L15" s="60">
        <f>'DCWW Alwen'!L15</f>
        <v>8</v>
      </c>
      <c r="M15" s="60">
        <f>'DCWW Alwen'!M15</f>
        <v>8</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t="str">
        <f>'DCWW Alwen'!I16</f>
        <v>Medium/Clay</v>
      </c>
      <c r="J16" s="103" t="str">
        <f>'DCWW Alwen'!J16</f>
        <v>Medium/Clay</v>
      </c>
      <c r="K16" s="103" t="str">
        <f>'DCWW Alwen'!K16</f>
        <v>Medium/Clay</v>
      </c>
      <c r="L16" s="103" t="str">
        <f>'DCWW Alwen'!L16</f>
        <v>Medium/Clay</v>
      </c>
      <c r="M16" s="103" t="str">
        <f>'DCWW Alwen'!M16</f>
        <v>Medium/Clay</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52</v>
      </c>
      <c r="D17" s="28">
        <f t="shared" ref="D17:V17" si="0">(VLOOKUP(D$14,$AI2:$AK26,2,FALSE))*D$15</f>
        <v>52</v>
      </c>
      <c r="E17" s="28">
        <f t="shared" si="0"/>
        <v>52</v>
      </c>
      <c r="F17" s="28">
        <f t="shared" si="0"/>
        <v>52</v>
      </c>
      <c r="G17" s="28">
        <f t="shared" si="0"/>
        <v>52</v>
      </c>
      <c r="H17" s="28">
        <f t="shared" si="0"/>
        <v>52</v>
      </c>
      <c r="I17" s="28">
        <f t="shared" si="0"/>
        <v>52</v>
      </c>
      <c r="J17" s="28">
        <f t="shared" si="0"/>
        <v>52</v>
      </c>
      <c r="K17" s="28">
        <f t="shared" si="0"/>
        <v>52</v>
      </c>
      <c r="L17" s="28">
        <f t="shared" si="0"/>
        <v>52</v>
      </c>
      <c r="M17" s="28">
        <f t="shared" si="0"/>
        <v>52</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17.929251450000002</v>
      </c>
      <c r="D18" s="16">
        <f>$D32</f>
        <v>17.929251450000002</v>
      </c>
      <c r="E18" s="16">
        <f>$D33</f>
        <v>54.944480249999998</v>
      </c>
      <c r="F18" s="16">
        <f>$D34</f>
        <v>54.944480249999998</v>
      </c>
      <c r="G18" s="16">
        <f>$D35</f>
        <v>17.929251450000002</v>
      </c>
      <c r="H18" s="16">
        <f>$D36</f>
        <v>17.929251450000002</v>
      </c>
      <c r="I18" s="16">
        <f>$D37</f>
        <v>17.929251450000002</v>
      </c>
      <c r="J18" s="16">
        <f>$D38</f>
        <v>17.929251450000002</v>
      </c>
      <c r="K18" s="16">
        <f>$D39</f>
        <v>17.929251450000002</v>
      </c>
      <c r="L18" s="16">
        <f>$D40</f>
        <v>98.321701499999989</v>
      </c>
      <c r="M18" s="16">
        <f>$D41</f>
        <v>98.321701499999989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-34.070748549999998</v>
      </c>
      <c r="D19" s="16">
        <f t="shared" ref="D19:V19" si="1">D18-D17</f>
        <v>-34.070748549999998</v>
      </c>
      <c r="E19" s="16">
        <f t="shared" si="1"/>
        <v>2.944480249999998</v>
      </c>
      <c r="F19" s="16">
        <f t="shared" si="1"/>
        <v>2.944480249999998</v>
      </c>
      <c r="G19" s="16">
        <f t="shared" si="1"/>
        <v>-34.070748549999998</v>
      </c>
      <c r="H19" s="16">
        <f t="shared" si="1"/>
        <v>-34.070748549999998</v>
      </c>
      <c r="I19" s="16">
        <f t="shared" si="1"/>
        <v>-34.070748549999998</v>
      </c>
      <c r="J19" s="16">
        <f t="shared" si="1"/>
        <v>-34.070748549999998</v>
      </c>
      <c r="K19" s="16">
        <f t="shared" si="1"/>
        <v>-34.070748549999998</v>
      </c>
      <c r="L19" s="16">
        <f t="shared" si="1"/>
        <v>46.321701499999989</v>
      </c>
      <c r="M19" s="16">
        <f t="shared" si="1"/>
        <v>46.321701499999989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INCREASE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44</v>
      </c>
      <c r="D21" s="28">
        <f t="shared" ref="D21:V21" si="2">(VLOOKUP(D$14,$AI2:$AK26,3,FALSE))*D$15</f>
        <v>44</v>
      </c>
      <c r="E21" s="28">
        <f t="shared" si="2"/>
        <v>44</v>
      </c>
      <c r="F21" s="28">
        <f t="shared" si="2"/>
        <v>44</v>
      </c>
      <c r="G21" s="28">
        <f t="shared" si="2"/>
        <v>44</v>
      </c>
      <c r="H21" s="28">
        <f t="shared" si="2"/>
        <v>44</v>
      </c>
      <c r="I21" s="28">
        <f t="shared" si="2"/>
        <v>44</v>
      </c>
      <c r="J21" s="28">
        <f t="shared" si="2"/>
        <v>44</v>
      </c>
      <c r="K21" s="28">
        <f t="shared" si="2"/>
        <v>44</v>
      </c>
      <c r="L21" s="28">
        <f t="shared" si="2"/>
        <v>44</v>
      </c>
      <c r="M21" s="28">
        <f t="shared" si="2"/>
        <v>44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0.97731886500000009</v>
      </c>
      <c r="D22" s="16">
        <f>$E32</f>
        <v>0.97731886500000009</v>
      </c>
      <c r="E22" s="16">
        <f>$E33</f>
        <v>2.9950094250000006</v>
      </c>
      <c r="F22" s="16">
        <f>$E34</f>
        <v>2.9950094250000006</v>
      </c>
      <c r="G22" s="16">
        <f>$E35</f>
        <v>0.97731886500000009</v>
      </c>
      <c r="H22" s="16">
        <f>$E36</f>
        <v>0.97731886500000009</v>
      </c>
      <c r="I22" s="16">
        <f>$E37</f>
        <v>0.97731886500000009</v>
      </c>
      <c r="J22" s="16">
        <f>$E38</f>
        <v>0.97731886500000009</v>
      </c>
      <c r="K22" s="16">
        <f>$E39</f>
        <v>0.97731886500000009</v>
      </c>
      <c r="L22" s="16">
        <f>$E40</f>
        <v>5.3594905500000012</v>
      </c>
      <c r="M22" s="16">
        <f>$E41</f>
        <v>5.3594905500000012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-43.022681134999999</v>
      </c>
      <c r="D23" s="16">
        <f t="shared" ref="D23:V23" si="3">D22-D21</f>
        <v>-43.022681134999999</v>
      </c>
      <c r="E23" s="16">
        <f t="shared" si="3"/>
        <v>-41.004990575000001</v>
      </c>
      <c r="F23" s="16">
        <f t="shared" si="3"/>
        <v>-41.004990575000001</v>
      </c>
      <c r="G23" s="16">
        <f t="shared" si="3"/>
        <v>-43.022681134999999</v>
      </c>
      <c r="H23" s="16">
        <f t="shared" si="3"/>
        <v>-43.022681134999999</v>
      </c>
      <c r="I23" s="16">
        <f t="shared" si="3"/>
        <v>-43.022681134999999</v>
      </c>
      <c r="J23" s="16">
        <f t="shared" si="3"/>
        <v>-43.022681134999999</v>
      </c>
      <c r="K23" s="16">
        <f t="shared" si="3"/>
        <v>-43.022681134999999</v>
      </c>
      <c r="L23" s="16">
        <f t="shared" si="3"/>
        <v>-38.640509449999996</v>
      </c>
      <c r="M23" s="16">
        <f t="shared" si="3"/>
        <v>-38.640509449999996</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15.3</v>
      </c>
      <c r="C28" s="15">
        <v>0.83499999999999996</v>
      </c>
      <c r="D28" s="15">
        <v>0.16500000000000001</v>
      </c>
      <c r="E28" s="15">
        <v>1.7100000000000001E-2</v>
      </c>
      <c r="F28" s="15">
        <v>680</v>
      </c>
      <c r="G28" s="15">
        <v>24.4</v>
      </c>
      <c r="H28" s="15">
        <v>127</v>
      </c>
      <c r="I28" s="15">
        <v>38.5</v>
      </c>
      <c r="J28" s="15">
        <v>0.15</v>
      </c>
      <c r="K28" s="23">
        <v>0.32</v>
      </c>
      <c r="L28" s="15">
        <v>34.4</v>
      </c>
      <c r="M28" s="15">
        <v>7.47</v>
      </c>
      <c r="N28" s="15">
        <v>2560</v>
      </c>
      <c r="O28" s="15">
        <v>432000</v>
      </c>
      <c r="P28" s="15"/>
      <c r="Q28" s="15">
        <v>5140</v>
      </c>
      <c r="R28" s="15"/>
      <c r="S28" s="15">
        <v>9.6</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20</v>
      </c>
      <c r="B31" s="15">
        <v>31</v>
      </c>
      <c r="C31" s="77">
        <f>IF(C$27="%w/w SAR",((C$28*10)*$B31),IF(C$27="%w/w DM",(((C$28*10)*($B$28/100))*$B31),IF(C$27="kg/t SAR",(C$28*$B31),IF(C$27="kg/t DM",((C$28*($B$28/100))*$B31),IF(C$27="mg/kg SAR",((C$28*0.001)*$B31),IF(C$27="mg/kg DM",(((C$28*0.001)*($B$28/100))*$B31),0))))))</f>
        <v>39.604050000000001</v>
      </c>
      <c r="D31" s="77">
        <f>(IF(D$27="%w/w SAR",((D$28*10)*$B31),IF(D$27="%w/w DM",(((D$28*10)*($B$28/100))*$B31),IF(D$27="kg/t SAR",(D$28*$B31),IF(D$27="kg/t DM",((D$28*($B$28/100))*$B31),IF(D$27="mg/kg SAR",((D$28*0.001)*$B31),IF(D$27="mg/kg DM",(((D$28*0.001)*($B$28/100))*$B31),"0")))))))*2.291</f>
        <v>17.929251450000002</v>
      </c>
      <c r="E31" s="77">
        <f>(IF(E$27="%w/w SAR",((E$28*10)*$B31),IF(E$27="%w/w DM",(((E$28*10)*($B$28/100))*$B31),IF(E$27="kg/t SAR",(E$28*$B31),IF(E$27="kg/t DM",((E$28*($B$28/100))*$B31),IF(E$27="mg/kg SAR",((E$28*0.001)*$B31),IF(E$27="mg/kg DM",(((E$28*0.001)*($B$28/100))*$B31),"0")))))))*1.205</f>
        <v>0.97731886500000009</v>
      </c>
      <c r="F31" s="77">
        <f>(IF(F$27="%w/w SAR",((F$28*10)*$B31),IF(F$27="%w/w DM",(((F$28*10)*($B$28/100))*$B31),IF(F$27="kg/t SAR",(F$28*$B31),IF(F$27="kg/t DM",((F$28*($B$28/100))*$B31),IF(F$27="mg/kg SAR",((F$28*0.001)*$B31),IF(F$27="mg/kg DM",(((F$28*0.001)*($B$28/100))*$B31),"0")))))))*1.658</f>
        <v>5.3474479200000005</v>
      </c>
      <c r="G31" s="77">
        <f t="shared" ref="G31:P46" si="5">IF(G$27="%w/w SAR",((G$28*10)*$B31),IF(G$27="%w/w DM",(((G$28*10)*($B$28/100))*$B31),IF(G$27="kg/t SAR",(G$28*$B31),IF(G$27="kg/t DM",((G$28*($B$28/100))*$B31),IF(G$27="mg/kg SAR",((G$28*0.001)*$B31),IF(G$27="mg/kg DM",(((G$28*0.001)*($B$28/100))*$B31),0))))))</f>
        <v>0.11572919999999998</v>
      </c>
      <c r="H31" s="77">
        <f t="shared" si="5"/>
        <v>0.60236100000000004</v>
      </c>
      <c r="I31" s="77">
        <f t="shared" si="5"/>
        <v>0.1826055</v>
      </c>
      <c r="J31" s="77">
        <f t="shared" si="5"/>
        <v>7.1144999999999997E-4</v>
      </c>
      <c r="K31" s="77">
        <f t="shared" si="5"/>
        <v>1.5177600000000002E-3</v>
      </c>
      <c r="L31" s="77">
        <f t="shared" si="5"/>
        <v>0.1631592</v>
      </c>
      <c r="M31" s="77">
        <f t="shared" si="5"/>
        <v>3.5430210000000004E-2</v>
      </c>
      <c r="N31" s="77">
        <f t="shared" si="5"/>
        <v>12.14208</v>
      </c>
      <c r="O31" s="77">
        <f t="shared" si="5"/>
        <v>2048.9760000000001</v>
      </c>
      <c r="P31" s="77">
        <f t="shared" si="5"/>
        <v>0</v>
      </c>
      <c r="Q31" s="77">
        <f>(IF(Q$27="%w/w SAR",((Q$28*10)*$B31),IF(Q$27="%w/w DM",(((Q$28*10)*($B$28/100))*$B31),IF(Q$27="kg/t SAR",(Q$28*$B31),IF(Q$27="kg/t DM",((Q$28*($B$28/100))*$B31),IF(Q$27="mg/kg SAR",((Q$28*0.001)*$B31),IF(Q$27="mg/kg DM",(((Q$28*0.001)*($B$28/100))*$B31),0)))))))*2.5</f>
        <v>60.947549999999993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4.5532799999999998E-2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22</v>
      </c>
      <c r="B32" s="15">
        <v>31</v>
      </c>
      <c r="C32" s="77">
        <f t="shared" ref="C32:C50" si="6">IF(C$27="%w/w SAR",((C$28*10)*$B32),IF(C$27="%w/w DM",(((C$28*10)*($B$28/100))*$B32),IF(C$27="kg/t SAR",(C$28*$B32),IF(C$27="kg/t DM",((C$28*($B$28/100))*$B32),IF(C$27="mg/kg SAR",((C$28*0.001)*$B32),IF(C$27="mg/kg DM",(((C$28*0.001)*($B$28/100))*$B32),0))))))</f>
        <v>39.604050000000001</v>
      </c>
      <c r="D32" s="77">
        <f t="shared" ref="D32:D50" si="7">(IF(D$27="%w/w SAR",((D$28*10)*$B32),IF(D$27="%w/w DM",(((D$28*10)*($B$28/100))*$B32),IF(D$27="kg/t SAR",(D$28*$B32),IF(D$27="kg/t DM",((D$28*($B$28/100))*$B32),IF(D$27="mg/kg SAR",((D$28*0.001)*$B32),IF(D$27="mg/kg DM",(((D$28*0.001)*($B$28/100))*$B32),"0")))))))*2.291</f>
        <v>17.929251450000002</v>
      </c>
      <c r="E32" s="77">
        <f t="shared" ref="E32:E50" si="8">(IF(E$27="%w/w SAR",((E$28*10)*$B32),IF(E$27="%w/w DM",(((E$28*10)*($B$28/100))*$B32),IF(E$27="kg/t SAR",(E$28*$B32),IF(E$27="kg/t DM",((E$28*($B$28/100))*$B32),IF(E$27="mg/kg SAR",((E$28*0.001)*$B32),IF(E$27="mg/kg DM",(((E$28*0.001)*($B$28/100))*$B32),"0")))))))*1.205</f>
        <v>0.97731886500000009</v>
      </c>
      <c r="F32" s="77">
        <f t="shared" ref="F32:F50" si="9">(IF(F$27="%w/w SAR",((F$28*10)*$B32),IF(F$27="%w/w DM",(((F$28*10)*($B$28/100))*$B32),IF(F$27="kg/t SAR",(F$28*$B32),IF(F$27="kg/t DM",((F$28*($B$28/100))*$B32),IF(F$27="mg/kg SAR",((F$28*0.001)*$B32),IF(F$27="mg/kg DM",(((F$28*0.001)*($B$28/100))*$B32),"0")))))))*1.658</f>
        <v>5.3474479200000005</v>
      </c>
      <c r="G32" s="77">
        <f t="shared" si="5"/>
        <v>0.11572919999999998</v>
      </c>
      <c r="H32" s="77">
        <f t="shared" si="5"/>
        <v>0.60236100000000004</v>
      </c>
      <c r="I32" s="77">
        <f t="shared" si="5"/>
        <v>0.1826055</v>
      </c>
      <c r="J32" s="77">
        <f t="shared" si="5"/>
        <v>7.1144999999999997E-4</v>
      </c>
      <c r="K32" s="77">
        <f t="shared" si="5"/>
        <v>1.5177600000000002E-3</v>
      </c>
      <c r="L32" s="77">
        <f t="shared" si="5"/>
        <v>0.1631592</v>
      </c>
      <c r="M32" s="77">
        <f t="shared" si="5"/>
        <v>3.5430210000000004E-2</v>
      </c>
      <c r="N32" s="77">
        <f t="shared" si="5"/>
        <v>12.14208</v>
      </c>
      <c r="O32" s="77">
        <f t="shared" si="5"/>
        <v>2048.9760000000001</v>
      </c>
      <c r="P32" s="77">
        <f t="shared" si="5"/>
        <v>0</v>
      </c>
      <c r="Q32" s="77">
        <f t="shared" ref="Q32:Q50" si="10">(IF(Q$27="%w/w SAR",((Q$28*10)*$B32),IF(Q$27="%w/w DM",(((Q$28*10)*($B$28/100))*$B32),IF(Q$27="kg/t SAR",(Q$28*$B32),IF(Q$27="kg/t DM",((Q$28*($B$28/100))*$B32),IF(Q$27="mg/kg SAR",((Q$28*0.001)*$B32),IF(Q$27="mg/kg DM",(((Q$28*0.001)*($B$28/100))*$B32),0)))))))*2.5</f>
        <v>60.947549999999993</v>
      </c>
      <c r="R32" s="77">
        <f t="shared" ref="R32:U50" si="11">IF(R$27="%w/w SAR",((R$28*10)*$B32),IF(R$27="%w/w DM",(((R$28*10)*($B$28/100))*$B32),IF(R$27="kg/t SAR",(R$28*$B32),IF(R$27="kg/t DM",((R$28*($B$28/100))*$B32),IF(R$27="mg/kg SAR",((R$28*0.001)*$B32),IF(R$27="mg/kg DM",(((R$28*0.001)*($B$28/100))*$B32),0))))))</f>
        <v>0</v>
      </c>
      <c r="S32" s="77">
        <f t="shared" si="11"/>
        <v>4.5532799999999998E-2</v>
      </c>
      <c r="T32" s="77">
        <f t="shared" si="11"/>
        <v>0</v>
      </c>
      <c r="U32" s="77">
        <f t="shared" si="11"/>
        <v>0</v>
      </c>
      <c r="AB32" s="59"/>
      <c r="AC32" s="59"/>
      <c r="AD32" s="59"/>
      <c r="AE32" s="59"/>
      <c r="AF32" s="59"/>
      <c r="AG32" s="59"/>
      <c r="AH32" s="59"/>
      <c r="AI32" s="59"/>
    </row>
    <row r="33" spans="1:35" s="72" customFormat="1" x14ac:dyDescent="0.3">
      <c r="A33" s="13">
        <f>E8</f>
        <v>24</v>
      </c>
      <c r="B33" s="15">
        <v>95</v>
      </c>
      <c r="C33" s="77">
        <f t="shared" si="6"/>
        <v>121.36725</v>
      </c>
      <c r="D33" s="77">
        <f t="shared" si="7"/>
        <v>54.944480249999998</v>
      </c>
      <c r="E33" s="77">
        <f t="shared" si="8"/>
        <v>2.9950094250000006</v>
      </c>
      <c r="F33" s="77">
        <f t="shared" si="9"/>
        <v>16.387340399999999</v>
      </c>
      <c r="G33" s="77">
        <f t="shared" si="5"/>
        <v>0.35465399999999997</v>
      </c>
      <c r="H33" s="77">
        <f t="shared" si="5"/>
        <v>1.8459449999999999</v>
      </c>
      <c r="I33" s="77">
        <f t="shared" si="5"/>
        <v>0.55959749999999997</v>
      </c>
      <c r="J33" s="77">
        <f t="shared" si="5"/>
        <v>2.1802499999999999E-3</v>
      </c>
      <c r="K33" s="77">
        <f t="shared" si="5"/>
        <v>4.6512000000000003E-3</v>
      </c>
      <c r="L33" s="77">
        <f t="shared" si="5"/>
        <v>0.500004</v>
      </c>
      <c r="M33" s="77">
        <f t="shared" si="5"/>
        <v>0.10857645</v>
      </c>
      <c r="N33" s="77">
        <f t="shared" si="5"/>
        <v>37.209600000000002</v>
      </c>
      <c r="O33" s="77">
        <f t="shared" si="5"/>
        <v>6279.1200000000008</v>
      </c>
      <c r="P33" s="77">
        <f t="shared" si="5"/>
        <v>0</v>
      </c>
      <c r="Q33" s="77">
        <f t="shared" si="10"/>
        <v>186.77474999999998</v>
      </c>
      <c r="R33" s="77">
        <f t="shared" si="11"/>
        <v>0</v>
      </c>
      <c r="S33" s="77">
        <f t="shared" si="11"/>
        <v>0.13953599999999999</v>
      </c>
      <c r="T33" s="77">
        <f t="shared" si="11"/>
        <v>0</v>
      </c>
      <c r="U33" s="77">
        <f t="shared" si="11"/>
        <v>0</v>
      </c>
      <c r="AB33" s="59"/>
      <c r="AC33" s="59"/>
      <c r="AD33" s="59"/>
      <c r="AE33" s="59"/>
      <c r="AF33" s="59"/>
      <c r="AG33" s="59"/>
      <c r="AH33" s="59"/>
      <c r="AI33" s="59"/>
    </row>
    <row r="34" spans="1:35" s="72" customFormat="1" x14ac:dyDescent="0.3">
      <c r="A34" s="13">
        <f>F8</f>
        <v>27</v>
      </c>
      <c r="B34" s="15">
        <v>95</v>
      </c>
      <c r="C34" s="77">
        <f t="shared" si="6"/>
        <v>121.36725</v>
      </c>
      <c r="D34" s="77">
        <f t="shared" si="7"/>
        <v>54.944480249999998</v>
      </c>
      <c r="E34" s="77">
        <f t="shared" si="8"/>
        <v>2.9950094250000006</v>
      </c>
      <c r="F34" s="77">
        <f t="shared" si="9"/>
        <v>16.387340399999999</v>
      </c>
      <c r="G34" s="77">
        <f t="shared" si="5"/>
        <v>0.35465399999999997</v>
      </c>
      <c r="H34" s="77">
        <f t="shared" si="5"/>
        <v>1.8459449999999999</v>
      </c>
      <c r="I34" s="77">
        <f t="shared" si="5"/>
        <v>0.55959749999999997</v>
      </c>
      <c r="J34" s="77">
        <f t="shared" si="5"/>
        <v>2.1802499999999999E-3</v>
      </c>
      <c r="K34" s="77">
        <f t="shared" si="5"/>
        <v>4.6512000000000003E-3</v>
      </c>
      <c r="L34" s="77">
        <f t="shared" si="5"/>
        <v>0.500004</v>
      </c>
      <c r="M34" s="77">
        <f t="shared" si="5"/>
        <v>0.10857645</v>
      </c>
      <c r="N34" s="77">
        <f t="shared" si="5"/>
        <v>37.209600000000002</v>
      </c>
      <c r="O34" s="77">
        <f t="shared" si="5"/>
        <v>6279.1200000000008</v>
      </c>
      <c r="P34" s="77">
        <f t="shared" si="5"/>
        <v>0</v>
      </c>
      <c r="Q34" s="77">
        <f t="shared" si="10"/>
        <v>186.77474999999998</v>
      </c>
      <c r="R34" s="77">
        <f t="shared" si="11"/>
        <v>0</v>
      </c>
      <c r="S34" s="77">
        <f t="shared" si="11"/>
        <v>0.13953599999999999</v>
      </c>
      <c r="T34" s="77">
        <f t="shared" si="11"/>
        <v>0</v>
      </c>
      <c r="U34" s="77">
        <f t="shared" si="11"/>
        <v>0</v>
      </c>
      <c r="AB34" s="59"/>
      <c r="AC34" s="59"/>
      <c r="AD34" s="59"/>
      <c r="AE34" s="59"/>
      <c r="AF34" s="59"/>
      <c r="AG34" s="59"/>
      <c r="AH34" s="59"/>
      <c r="AI34" s="59"/>
    </row>
    <row r="35" spans="1:35" s="72" customFormat="1" x14ac:dyDescent="0.3">
      <c r="A35" s="13">
        <f>G8</f>
        <v>28</v>
      </c>
      <c r="B35" s="15">
        <v>31</v>
      </c>
      <c r="C35" s="77">
        <f t="shared" si="6"/>
        <v>39.604050000000001</v>
      </c>
      <c r="D35" s="77">
        <f t="shared" si="7"/>
        <v>17.929251450000002</v>
      </c>
      <c r="E35" s="77">
        <f t="shared" si="8"/>
        <v>0.97731886500000009</v>
      </c>
      <c r="F35" s="77">
        <f t="shared" si="9"/>
        <v>5.3474479200000005</v>
      </c>
      <c r="G35" s="77">
        <f t="shared" si="5"/>
        <v>0.11572919999999998</v>
      </c>
      <c r="H35" s="77">
        <f t="shared" si="5"/>
        <v>0.60236100000000004</v>
      </c>
      <c r="I35" s="77">
        <f t="shared" si="5"/>
        <v>0.1826055</v>
      </c>
      <c r="J35" s="77">
        <f t="shared" si="5"/>
        <v>7.1144999999999997E-4</v>
      </c>
      <c r="K35" s="77">
        <f t="shared" si="5"/>
        <v>1.5177600000000002E-3</v>
      </c>
      <c r="L35" s="77">
        <f t="shared" si="5"/>
        <v>0.1631592</v>
      </c>
      <c r="M35" s="77">
        <f t="shared" si="5"/>
        <v>3.5430210000000004E-2</v>
      </c>
      <c r="N35" s="77">
        <f t="shared" si="5"/>
        <v>12.14208</v>
      </c>
      <c r="O35" s="77">
        <f t="shared" si="5"/>
        <v>2048.9760000000001</v>
      </c>
      <c r="P35" s="77">
        <f t="shared" si="5"/>
        <v>0</v>
      </c>
      <c r="Q35" s="77">
        <f t="shared" si="10"/>
        <v>60.947549999999993</v>
      </c>
      <c r="R35" s="77">
        <f t="shared" si="11"/>
        <v>0</v>
      </c>
      <c r="S35" s="77">
        <f t="shared" si="11"/>
        <v>4.5532799999999998E-2</v>
      </c>
      <c r="T35" s="77">
        <f t="shared" si="11"/>
        <v>0</v>
      </c>
      <c r="U35" s="77">
        <f t="shared" si="11"/>
        <v>0</v>
      </c>
      <c r="AB35" s="59"/>
      <c r="AC35" s="59"/>
      <c r="AD35" s="59"/>
      <c r="AE35" s="59"/>
      <c r="AF35" s="59"/>
      <c r="AG35" s="59"/>
      <c r="AH35" s="59"/>
      <c r="AI35" s="59"/>
    </row>
    <row r="36" spans="1:35" s="72" customFormat="1" x14ac:dyDescent="0.3">
      <c r="A36" s="13">
        <f>H8</f>
        <v>29</v>
      </c>
      <c r="B36" s="15">
        <v>31</v>
      </c>
      <c r="C36" s="77">
        <f t="shared" si="6"/>
        <v>39.604050000000001</v>
      </c>
      <c r="D36" s="77">
        <f t="shared" si="7"/>
        <v>17.929251450000002</v>
      </c>
      <c r="E36" s="77">
        <f t="shared" si="8"/>
        <v>0.97731886500000009</v>
      </c>
      <c r="F36" s="77">
        <f t="shared" si="9"/>
        <v>5.3474479200000005</v>
      </c>
      <c r="G36" s="77">
        <f t="shared" si="5"/>
        <v>0.11572919999999998</v>
      </c>
      <c r="H36" s="77">
        <f t="shared" si="5"/>
        <v>0.60236100000000004</v>
      </c>
      <c r="I36" s="77">
        <f t="shared" si="5"/>
        <v>0.1826055</v>
      </c>
      <c r="J36" s="77">
        <f t="shared" si="5"/>
        <v>7.1144999999999997E-4</v>
      </c>
      <c r="K36" s="77">
        <f t="shared" si="5"/>
        <v>1.5177600000000002E-3</v>
      </c>
      <c r="L36" s="77">
        <f t="shared" si="5"/>
        <v>0.1631592</v>
      </c>
      <c r="M36" s="77">
        <f t="shared" si="5"/>
        <v>3.5430210000000004E-2</v>
      </c>
      <c r="N36" s="77">
        <f t="shared" si="5"/>
        <v>12.14208</v>
      </c>
      <c r="O36" s="77">
        <f t="shared" si="5"/>
        <v>2048.9760000000001</v>
      </c>
      <c r="P36" s="77">
        <f t="shared" si="5"/>
        <v>0</v>
      </c>
      <c r="Q36" s="77">
        <f t="shared" si="10"/>
        <v>60.947549999999993</v>
      </c>
      <c r="R36" s="77">
        <f t="shared" si="11"/>
        <v>0</v>
      </c>
      <c r="S36" s="77">
        <f t="shared" si="11"/>
        <v>4.5532799999999998E-2</v>
      </c>
      <c r="T36" s="77">
        <f t="shared" si="11"/>
        <v>0</v>
      </c>
      <c r="U36" s="77">
        <f t="shared" si="11"/>
        <v>0</v>
      </c>
      <c r="AB36" s="59"/>
      <c r="AC36" s="59"/>
      <c r="AD36" s="59"/>
      <c r="AE36" s="59"/>
      <c r="AF36" s="59"/>
      <c r="AG36" s="59"/>
      <c r="AH36" s="59"/>
      <c r="AI36" s="59"/>
    </row>
    <row r="37" spans="1:35" s="72" customFormat="1" x14ac:dyDescent="0.3">
      <c r="A37" s="13">
        <f>I8</f>
        <v>30</v>
      </c>
      <c r="B37" s="15">
        <v>31</v>
      </c>
      <c r="C37" s="77">
        <f t="shared" si="6"/>
        <v>39.604050000000001</v>
      </c>
      <c r="D37" s="77">
        <f t="shared" si="7"/>
        <v>17.929251450000002</v>
      </c>
      <c r="E37" s="77">
        <f t="shared" si="8"/>
        <v>0.97731886500000009</v>
      </c>
      <c r="F37" s="77">
        <f t="shared" si="9"/>
        <v>5.3474479200000005</v>
      </c>
      <c r="G37" s="77">
        <f t="shared" si="5"/>
        <v>0.11572919999999998</v>
      </c>
      <c r="H37" s="77">
        <f t="shared" si="5"/>
        <v>0.60236100000000004</v>
      </c>
      <c r="I37" s="77">
        <f t="shared" si="5"/>
        <v>0.1826055</v>
      </c>
      <c r="J37" s="77">
        <f t="shared" si="5"/>
        <v>7.1144999999999997E-4</v>
      </c>
      <c r="K37" s="77">
        <f t="shared" si="5"/>
        <v>1.5177600000000002E-3</v>
      </c>
      <c r="L37" s="77">
        <f t="shared" si="5"/>
        <v>0.1631592</v>
      </c>
      <c r="M37" s="77">
        <f t="shared" si="5"/>
        <v>3.5430210000000004E-2</v>
      </c>
      <c r="N37" s="77">
        <f t="shared" si="5"/>
        <v>12.14208</v>
      </c>
      <c r="O37" s="77">
        <f t="shared" si="5"/>
        <v>2048.9760000000001</v>
      </c>
      <c r="P37" s="77">
        <f t="shared" si="5"/>
        <v>0</v>
      </c>
      <c r="Q37" s="77">
        <f t="shared" si="10"/>
        <v>60.947549999999993</v>
      </c>
      <c r="R37" s="77">
        <f t="shared" si="11"/>
        <v>0</v>
      </c>
      <c r="S37" s="77">
        <f t="shared" si="11"/>
        <v>4.5532799999999998E-2</v>
      </c>
      <c r="T37" s="77">
        <f t="shared" si="11"/>
        <v>0</v>
      </c>
      <c r="U37" s="77">
        <f t="shared" si="11"/>
        <v>0</v>
      </c>
      <c r="AB37" s="59"/>
      <c r="AC37" s="59"/>
      <c r="AD37" s="59"/>
      <c r="AE37" s="59"/>
      <c r="AF37" s="59"/>
      <c r="AG37" s="59"/>
      <c r="AH37" s="59"/>
      <c r="AI37" s="59"/>
    </row>
    <row r="38" spans="1:35" s="72" customFormat="1" x14ac:dyDescent="0.3">
      <c r="A38" s="13">
        <f>J8</f>
        <v>31</v>
      </c>
      <c r="B38" s="15">
        <v>31</v>
      </c>
      <c r="C38" s="77">
        <f t="shared" si="6"/>
        <v>39.604050000000001</v>
      </c>
      <c r="D38" s="77">
        <f t="shared" si="7"/>
        <v>17.929251450000002</v>
      </c>
      <c r="E38" s="77">
        <f t="shared" si="8"/>
        <v>0.97731886500000009</v>
      </c>
      <c r="F38" s="77">
        <f t="shared" si="9"/>
        <v>5.3474479200000005</v>
      </c>
      <c r="G38" s="77">
        <f t="shared" si="5"/>
        <v>0.11572919999999998</v>
      </c>
      <c r="H38" s="77">
        <f t="shared" si="5"/>
        <v>0.60236100000000004</v>
      </c>
      <c r="I38" s="77">
        <f t="shared" si="5"/>
        <v>0.1826055</v>
      </c>
      <c r="J38" s="77">
        <f t="shared" si="5"/>
        <v>7.1144999999999997E-4</v>
      </c>
      <c r="K38" s="77">
        <f t="shared" si="5"/>
        <v>1.5177600000000002E-3</v>
      </c>
      <c r="L38" s="77">
        <f t="shared" si="5"/>
        <v>0.1631592</v>
      </c>
      <c r="M38" s="77">
        <f t="shared" si="5"/>
        <v>3.5430210000000004E-2</v>
      </c>
      <c r="N38" s="77">
        <f t="shared" si="5"/>
        <v>12.14208</v>
      </c>
      <c r="O38" s="77">
        <f t="shared" si="5"/>
        <v>2048.9760000000001</v>
      </c>
      <c r="P38" s="77">
        <f t="shared" si="5"/>
        <v>0</v>
      </c>
      <c r="Q38" s="77">
        <f t="shared" si="10"/>
        <v>60.947549999999993</v>
      </c>
      <c r="R38" s="77">
        <f t="shared" si="11"/>
        <v>0</v>
      </c>
      <c r="S38" s="77">
        <f t="shared" si="11"/>
        <v>4.5532799999999998E-2</v>
      </c>
      <c r="T38" s="77">
        <f t="shared" si="11"/>
        <v>0</v>
      </c>
      <c r="U38" s="77">
        <f t="shared" si="11"/>
        <v>0</v>
      </c>
      <c r="AB38" s="59"/>
      <c r="AC38" s="59"/>
      <c r="AD38" s="59"/>
      <c r="AE38" s="59"/>
      <c r="AF38" s="59"/>
      <c r="AG38" s="59"/>
      <c r="AH38" s="59"/>
      <c r="AI38" s="59"/>
    </row>
    <row r="39" spans="1:35" s="72" customFormat="1" x14ac:dyDescent="0.3">
      <c r="A39" s="13">
        <f>K8</f>
        <v>9973</v>
      </c>
      <c r="B39" s="15">
        <v>31</v>
      </c>
      <c r="C39" s="77">
        <f t="shared" si="6"/>
        <v>39.604050000000001</v>
      </c>
      <c r="D39" s="77">
        <f t="shared" si="7"/>
        <v>17.929251450000002</v>
      </c>
      <c r="E39" s="77">
        <f t="shared" si="8"/>
        <v>0.97731886500000009</v>
      </c>
      <c r="F39" s="77">
        <f t="shared" si="9"/>
        <v>5.3474479200000005</v>
      </c>
      <c r="G39" s="77">
        <f t="shared" si="5"/>
        <v>0.11572919999999998</v>
      </c>
      <c r="H39" s="77">
        <f t="shared" si="5"/>
        <v>0.60236100000000004</v>
      </c>
      <c r="I39" s="77">
        <f t="shared" si="5"/>
        <v>0.1826055</v>
      </c>
      <c r="J39" s="77">
        <f t="shared" si="5"/>
        <v>7.1144999999999997E-4</v>
      </c>
      <c r="K39" s="77">
        <f t="shared" si="5"/>
        <v>1.5177600000000002E-3</v>
      </c>
      <c r="L39" s="77">
        <f t="shared" si="5"/>
        <v>0.1631592</v>
      </c>
      <c r="M39" s="77">
        <f t="shared" si="5"/>
        <v>3.5430210000000004E-2</v>
      </c>
      <c r="N39" s="77">
        <f t="shared" si="5"/>
        <v>12.14208</v>
      </c>
      <c r="O39" s="77">
        <f t="shared" si="5"/>
        <v>2048.9760000000001</v>
      </c>
      <c r="P39" s="77">
        <f t="shared" si="5"/>
        <v>0</v>
      </c>
      <c r="Q39" s="77">
        <f t="shared" si="10"/>
        <v>60.947549999999993</v>
      </c>
      <c r="R39" s="77">
        <f t="shared" si="11"/>
        <v>0</v>
      </c>
      <c r="S39" s="77">
        <f t="shared" si="11"/>
        <v>4.5532799999999998E-2</v>
      </c>
      <c r="T39" s="77">
        <f t="shared" si="11"/>
        <v>0</v>
      </c>
      <c r="U39" s="77">
        <f t="shared" si="11"/>
        <v>0</v>
      </c>
      <c r="AB39" s="59"/>
      <c r="AC39" s="59"/>
      <c r="AD39" s="59"/>
      <c r="AE39" s="59"/>
      <c r="AF39" s="59"/>
      <c r="AG39" s="59"/>
      <c r="AH39" s="59"/>
      <c r="AI39" s="59"/>
    </row>
    <row r="40" spans="1:35" s="72" customFormat="1" x14ac:dyDescent="0.3">
      <c r="A40" s="13">
        <f>L8</f>
        <v>5392</v>
      </c>
      <c r="B40" s="15">
        <v>170</v>
      </c>
      <c r="C40" s="77">
        <f t="shared" si="6"/>
        <v>217.18349999999998</v>
      </c>
      <c r="D40" s="77">
        <f t="shared" si="7"/>
        <v>98.321701499999989</v>
      </c>
      <c r="E40" s="77">
        <f t="shared" si="8"/>
        <v>5.3594905500000012</v>
      </c>
      <c r="F40" s="77">
        <f t="shared" si="9"/>
        <v>29.324714400000001</v>
      </c>
      <c r="G40" s="77">
        <f t="shared" si="5"/>
        <v>0.63464399999999987</v>
      </c>
      <c r="H40" s="77">
        <f t="shared" si="5"/>
        <v>3.3032699999999999</v>
      </c>
      <c r="I40" s="77">
        <f t="shared" si="5"/>
        <v>1.001385</v>
      </c>
      <c r="J40" s="77">
        <f t="shared" si="5"/>
        <v>3.9014999999999996E-3</v>
      </c>
      <c r="K40" s="77">
        <f t="shared" si="5"/>
        <v>8.3232000000000011E-3</v>
      </c>
      <c r="L40" s="77">
        <f t="shared" si="5"/>
        <v>0.89474399999999998</v>
      </c>
      <c r="M40" s="77">
        <f t="shared" si="5"/>
        <v>0.19429470000000001</v>
      </c>
      <c r="N40" s="77">
        <f t="shared" si="5"/>
        <v>66.585599999999999</v>
      </c>
      <c r="O40" s="77">
        <f t="shared" si="5"/>
        <v>11236.32</v>
      </c>
      <c r="P40" s="77">
        <f t="shared" si="5"/>
        <v>0</v>
      </c>
      <c r="Q40" s="77">
        <f t="shared" si="10"/>
        <v>334.22849999999994</v>
      </c>
      <c r="R40" s="77">
        <f t="shared" si="11"/>
        <v>0</v>
      </c>
      <c r="S40" s="77">
        <f t="shared" si="11"/>
        <v>0.24969599999999997</v>
      </c>
      <c r="T40" s="77">
        <f t="shared" si="11"/>
        <v>0</v>
      </c>
      <c r="U40" s="77">
        <f t="shared" si="11"/>
        <v>0</v>
      </c>
      <c r="AB40" s="59"/>
      <c r="AC40" s="59"/>
      <c r="AD40" s="59"/>
      <c r="AE40" s="59"/>
      <c r="AF40" s="59"/>
      <c r="AG40" s="59"/>
      <c r="AH40" s="59"/>
      <c r="AI40" s="59"/>
    </row>
    <row r="41" spans="1:35" s="72" customFormat="1" x14ac:dyDescent="0.3">
      <c r="A41" s="13">
        <f>M8</f>
        <v>6909</v>
      </c>
      <c r="B41" s="15">
        <v>170</v>
      </c>
      <c r="C41" s="77">
        <f t="shared" si="6"/>
        <v>217.18349999999998</v>
      </c>
      <c r="D41" s="77">
        <f t="shared" si="7"/>
        <v>98.321701499999989</v>
      </c>
      <c r="E41" s="77">
        <f t="shared" si="8"/>
        <v>5.3594905500000012</v>
      </c>
      <c r="F41" s="77">
        <f t="shared" si="9"/>
        <v>29.324714400000001</v>
      </c>
      <c r="G41" s="77">
        <f t="shared" si="5"/>
        <v>0.63464399999999987</v>
      </c>
      <c r="H41" s="77">
        <f t="shared" si="5"/>
        <v>3.3032699999999999</v>
      </c>
      <c r="I41" s="77">
        <f t="shared" si="5"/>
        <v>1.001385</v>
      </c>
      <c r="J41" s="77">
        <f t="shared" si="5"/>
        <v>3.9014999999999996E-3</v>
      </c>
      <c r="K41" s="77">
        <f t="shared" si="5"/>
        <v>8.3232000000000011E-3</v>
      </c>
      <c r="L41" s="77">
        <f t="shared" si="5"/>
        <v>0.89474399999999998</v>
      </c>
      <c r="M41" s="77">
        <f t="shared" si="5"/>
        <v>0.19429470000000001</v>
      </c>
      <c r="N41" s="77">
        <f t="shared" si="5"/>
        <v>66.585599999999999</v>
      </c>
      <c r="O41" s="77">
        <f t="shared" si="5"/>
        <v>11236.32</v>
      </c>
      <c r="P41" s="77">
        <f t="shared" si="5"/>
        <v>0</v>
      </c>
      <c r="Q41" s="77">
        <f t="shared" si="10"/>
        <v>334.22849999999994</v>
      </c>
      <c r="R41" s="77">
        <f t="shared" si="11"/>
        <v>0</v>
      </c>
      <c r="S41" s="77">
        <f t="shared" si="11"/>
        <v>0.24969599999999997</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20</v>
      </c>
      <c r="C57" s="8">
        <f t="shared" ref="C57:U57" si="13">D8</f>
        <v>22</v>
      </c>
      <c r="D57" s="8">
        <f t="shared" si="13"/>
        <v>24</v>
      </c>
      <c r="E57" s="8">
        <f t="shared" si="13"/>
        <v>27</v>
      </c>
      <c r="F57" s="8">
        <f t="shared" si="13"/>
        <v>28</v>
      </c>
      <c r="G57" s="8">
        <f t="shared" si="13"/>
        <v>29</v>
      </c>
      <c r="H57" s="8">
        <f t="shared" si="13"/>
        <v>30</v>
      </c>
      <c r="I57" s="8">
        <f t="shared" si="13"/>
        <v>31</v>
      </c>
      <c r="J57" s="8">
        <f t="shared" si="13"/>
        <v>9973</v>
      </c>
      <c r="K57" s="8">
        <f t="shared" si="13"/>
        <v>5392</v>
      </c>
      <c r="L57" s="8">
        <f t="shared" si="13"/>
        <v>6909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Arable</v>
      </c>
      <c r="J58" s="13" t="str">
        <f>K16&amp;" I "&amp;(VLOOKUP(K14,Table24581112[],6,FALSE))</f>
        <v>Medium/Clay I Arable</v>
      </c>
      <c r="K58" s="13" t="str">
        <f>L16&amp;" I "&amp;(VLOOKUP(L14,Table24581112[],6,FALSE))</f>
        <v>Medium/Clay I Arable</v>
      </c>
      <c r="L58" s="13" t="str">
        <f>M16&amp;" I "&amp;(VLOOKUP(M14,Table24581112[],6,FALSE))</f>
        <v>Medium/Clay I Arable</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5">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f>VLOOKUP(I$14,Table24581112[],5,FALSE)</f>
        <v>6.7</v>
      </c>
      <c r="I59" s="76">
        <f>VLOOKUP(J$14,Table24581112[],5,FALSE)</f>
        <v>6.7</v>
      </c>
      <c r="J59" s="76">
        <f>VLOOKUP(K$14,Table24581112[],5,FALSE)</f>
        <v>6.7</v>
      </c>
      <c r="K59" s="76">
        <f>VLOOKUP(L$14,Table24581112[],5,FALSE)</f>
        <v>6.7</v>
      </c>
      <c r="L59" s="76">
        <f>VLOOKUP(M$14,Table24581112[],5,FALSE)</f>
        <v>6.7</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5">
      <c r="A60" s="111" t="s">
        <v>4</v>
      </c>
      <c r="B60" s="76">
        <f>C10</f>
        <v>7.6</v>
      </c>
      <c r="C60" s="76">
        <f t="shared" ref="C60:U60" si="14">D10</f>
        <v>7.6</v>
      </c>
      <c r="D60" s="76">
        <f t="shared" si="14"/>
        <v>7.2</v>
      </c>
      <c r="E60" s="76">
        <f t="shared" si="14"/>
        <v>7.1</v>
      </c>
      <c r="F60" s="76">
        <f t="shared" si="14"/>
        <v>7.3</v>
      </c>
      <c r="G60" s="76">
        <f t="shared" si="14"/>
        <v>7.3</v>
      </c>
      <c r="H60" s="76">
        <f t="shared" si="14"/>
        <v>7.3</v>
      </c>
      <c r="I60" s="76">
        <f t="shared" si="14"/>
        <v>7.2</v>
      </c>
      <c r="J60" s="76">
        <f t="shared" si="14"/>
        <v>7.2</v>
      </c>
      <c r="K60" s="76">
        <f t="shared" si="14"/>
        <v>6.6</v>
      </c>
      <c r="L60" s="76">
        <f t="shared" si="14"/>
        <v>6.9</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31</v>
      </c>
      <c r="C62" s="77">
        <f>B32</f>
        <v>31</v>
      </c>
      <c r="D62" s="77">
        <f>B33</f>
        <v>95</v>
      </c>
      <c r="E62" s="77">
        <f>B34</f>
        <v>95</v>
      </c>
      <c r="F62" s="77">
        <f>B35</f>
        <v>31</v>
      </c>
      <c r="G62" s="77">
        <f>B36</f>
        <v>31</v>
      </c>
      <c r="H62" s="77">
        <f>B37</f>
        <v>31</v>
      </c>
      <c r="I62" s="77">
        <f>B38</f>
        <v>31</v>
      </c>
      <c r="J62" s="77">
        <f>B39</f>
        <v>31</v>
      </c>
      <c r="K62" s="77">
        <f>B40</f>
        <v>170</v>
      </c>
      <c r="L62" s="77">
        <f>B41</f>
        <v>170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-7.1999999999999957</v>
      </c>
      <c r="D64" s="77">
        <f t="shared" si="17"/>
        <v>-4</v>
      </c>
      <c r="E64" s="77">
        <f t="shared" si="17"/>
        <v>-3.1999999999999957</v>
      </c>
      <c r="F64" s="77">
        <f t="shared" si="17"/>
        <v>-4.7999999999999972</v>
      </c>
      <c r="G64" s="77">
        <f t="shared" si="17"/>
        <v>-4.7999999999999972</v>
      </c>
      <c r="H64" s="77">
        <f t="shared" si="17"/>
        <v>-4.7999999999999972</v>
      </c>
      <c r="I64" s="77">
        <f t="shared" si="17"/>
        <v>-4</v>
      </c>
      <c r="J64" s="77">
        <f t="shared" si="17"/>
        <v>-4</v>
      </c>
      <c r="K64" s="77">
        <f t="shared" si="17"/>
        <v>0.80000000000000426</v>
      </c>
      <c r="L64" s="77">
        <f t="shared" si="17"/>
        <v>-1.6000000000000014</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7.1999999999999957</v>
      </c>
      <c r="D65" s="77">
        <f t="shared" si="18"/>
        <v>4</v>
      </c>
      <c r="E65" s="77">
        <f t="shared" si="18"/>
        <v>3.1999999999999957</v>
      </c>
      <c r="F65" s="77">
        <f t="shared" si="18"/>
        <v>4.7999999999999972</v>
      </c>
      <c r="G65" s="77">
        <f t="shared" si="18"/>
        <v>4.7999999999999972</v>
      </c>
      <c r="H65" s="77">
        <f t="shared" si="18"/>
        <v>4.7999999999999972</v>
      </c>
      <c r="I65" s="77">
        <f t="shared" si="18"/>
        <v>4</v>
      </c>
      <c r="J65" s="77">
        <f t="shared" si="18"/>
        <v>4</v>
      </c>
      <c r="K65" s="77">
        <f t="shared" si="18"/>
        <v>-0.80000000000000426</v>
      </c>
      <c r="L65" s="77">
        <f t="shared" si="18"/>
        <v>1.6000000000000014</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F4" zoomScale="90" zoomScaleNormal="90" workbookViewId="0">
      <selection activeCell="D20" sqref="D20"/>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42" width="0" style="11" hidden="1" customWidth="1"/>
    <col min="43" max="16384" width="13.109375" style="11"/>
  </cols>
  <sheetData>
    <row r="1" spans="1:41" x14ac:dyDescent="0.25">
      <c r="A1" s="120" t="s">
        <v>41</v>
      </c>
      <c r="B1" s="120"/>
      <c r="C1" s="142" t="str">
        <f>'DCWW Alwen'!C1:D1</f>
        <v>PAN-022857</v>
      </c>
      <c r="D1" s="143"/>
      <c r="E1" s="93" t="s">
        <v>45</v>
      </c>
      <c r="F1" s="39">
        <f>'DCWW Alwen'!F1</f>
        <v>50</v>
      </c>
      <c r="G1" s="121" t="s">
        <v>43</v>
      </c>
      <c r="H1" s="122"/>
      <c r="I1" s="118">
        <v>6.32</v>
      </c>
      <c r="J1" s="120" t="s">
        <v>153</v>
      </c>
      <c r="K1" s="120"/>
      <c r="L1" s="97">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'DCWW Alwen'!C2:D2</f>
        <v>EPR/GP3792SK</v>
      </c>
      <c r="D2" s="145"/>
      <c r="E2" s="93" t="s">
        <v>109</v>
      </c>
      <c r="F2" s="96" t="s">
        <v>167</v>
      </c>
      <c r="G2" s="140" t="s">
        <v>110</v>
      </c>
      <c r="H2" s="141"/>
      <c r="I2" s="118">
        <v>210</v>
      </c>
      <c r="J2" s="120" t="s">
        <v>158</v>
      </c>
      <c r="K2" s="120"/>
      <c r="L2" s="97">
        <v>0.89</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'DCWW Alwen'!C3:D3</f>
        <v>BYPRODUCT RECOVERY LIMITED</v>
      </c>
      <c r="D3" s="145"/>
      <c r="E3" s="93" t="s">
        <v>108</v>
      </c>
      <c r="F3" s="31" t="s">
        <v>104</v>
      </c>
      <c r="G3" s="120" t="s">
        <v>159</v>
      </c>
      <c r="H3" s="120"/>
      <c r="I3" s="118"/>
      <c r="J3" s="121" t="s">
        <v>154</v>
      </c>
      <c r="K3" s="122"/>
      <c r="L3" s="97">
        <f>(L1/(L2*10000))*100</f>
        <v>0.11235955056179776</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'DCWW Alwen'!C4:D4</f>
        <v>Bryn Carrog Farm, Rhuddlan, RHYL,LL18 5UH</v>
      </c>
      <c r="D4" s="143"/>
      <c r="E4" s="94" t="s">
        <v>1</v>
      </c>
      <c r="F4" s="96" t="s">
        <v>173</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'DCWW Alwen'!C5:D5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'DCWW Alwen'!C8</f>
        <v>20</v>
      </c>
      <c r="D8" s="60">
        <f>'DCWW Alwen'!D8</f>
        <v>22</v>
      </c>
      <c r="E8" s="60">
        <f>'DCWW Alwen'!E8</f>
        <v>24</v>
      </c>
      <c r="F8" s="60">
        <f>'DCWW Alwen'!F8</f>
        <v>27</v>
      </c>
      <c r="G8" s="60">
        <f>'DCWW Alwen'!G8</f>
        <v>28</v>
      </c>
      <c r="H8" s="60">
        <f>'DCWW Alwen'!H8</f>
        <v>29</v>
      </c>
      <c r="I8" s="60">
        <f>'DCWW Alwen'!I8</f>
        <v>30</v>
      </c>
      <c r="J8" s="60">
        <f>'DCWW Alwen'!J8</f>
        <v>31</v>
      </c>
      <c r="K8" s="60">
        <f>'DCWW Alwen'!K8</f>
        <v>9973</v>
      </c>
      <c r="L8" s="60">
        <f>'DCWW Alwen'!L8</f>
        <v>5392</v>
      </c>
      <c r="M8" s="60">
        <f>'DCWW Alwen'!M8</f>
        <v>6909</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'DCWW Alwen'!C9</f>
        <v>1</v>
      </c>
      <c r="D9" s="60">
        <f>'DCWW Alwen'!D9</f>
        <v>1</v>
      </c>
      <c r="E9" s="60">
        <f>'DCWW Alwen'!E9</f>
        <v>1</v>
      </c>
      <c r="F9" s="60">
        <f>'DCWW Alwen'!F9</f>
        <v>1</v>
      </c>
      <c r="G9" s="60">
        <f>'DCWW Alwen'!G9</f>
        <v>1</v>
      </c>
      <c r="H9" s="60">
        <f>'DCWW Alwen'!H9</f>
        <v>1</v>
      </c>
      <c r="I9" s="60">
        <f>'DCWW Alwen'!I9</f>
        <v>1</v>
      </c>
      <c r="J9" s="60">
        <f>'DCWW Alwen'!J9</f>
        <v>1</v>
      </c>
      <c r="K9" s="60">
        <f>'DCWW Alwen'!K9</f>
        <v>1</v>
      </c>
      <c r="L9" s="60">
        <f>'DCWW Alwen'!L9</f>
        <v>1</v>
      </c>
      <c r="M9" s="60">
        <f>'DCWW Alwen'!M9</f>
        <v>1</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'DCWW Alwen'!C10</f>
        <v>7.6</v>
      </c>
      <c r="D10" s="60">
        <f>'DCWW Alwen'!D10</f>
        <v>7.6</v>
      </c>
      <c r="E10" s="60">
        <f>'DCWW Alwen'!E10</f>
        <v>7.2</v>
      </c>
      <c r="F10" s="60">
        <f>'DCWW Alwen'!F10</f>
        <v>7.1</v>
      </c>
      <c r="G10" s="60">
        <f>'DCWW Alwen'!G10</f>
        <v>7.3</v>
      </c>
      <c r="H10" s="60">
        <f>'DCWW Alwen'!H10</f>
        <v>7.3</v>
      </c>
      <c r="I10" s="60">
        <f>'DCWW Alwen'!I10</f>
        <v>7.3</v>
      </c>
      <c r="J10" s="60">
        <f>'DCWW Alwen'!J10</f>
        <v>7.2</v>
      </c>
      <c r="K10" s="60">
        <f>'DCWW Alwen'!K10</f>
        <v>7.2</v>
      </c>
      <c r="L10" s="60">
        <f>'DCWW Alwen'!L10</f>
        <v>6.6</v>
      </c>
      <c r="M10" s="60">
        <f>'DCWW Alwen'!M10</f>
        <v>6.9</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Alwen'!C11</f>
        <v>3</v>
      </c>
      <c r="D11" s="60">
        <f>'DCWW Alwen'!D11</f>
        <v>3</v>
      </c>
      <c r="E11" s="60">
        <f>'DCWW Alwen'!E11</f>
        <v>2</v>
      </c>
      <c r="F11" s="60">
        <f>'DCWW Alwen'!F11</f>
        <v>2</v>
      </c>
      <c r="G11" s="60">
        <f>'DCWW Alwen'!G11</f>
        <v>3</v>
      </c>
      <c r="H11" s="60">
        <f>'DCWW Alwen'!H11</f>
        <v>3</v>
      </c>
      <c r="I11" s="60">
        <f>'DCWW Alwen'!I11</f>
        <v>3</v>
      </c>
      <c r="J11" s="60">
        <f>'DCWW Alwen'!J11</f>
        <v>3</v>
      </c>
      <c r="K11" s="60">
        <f>'DCWW Alwen'!K11</f>
        <v>3</v>
      </c>
      <c r="L11" s="60">
        <f>'DCWW Alwen'!L11</f>
        <v>1</v>
      </c>
      <c r="M11" s="60">
        <f>'DCWW Alwen'!M11</f>
        <v>1</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Alwen'!C12</f>
        <v>2</v>
      </c>
      <c r="D12" s="60">
        <f>'DCWW Alwen'!D12</f>
        <v>2</v>
      </c>
      <c r="E12" s="60">
        <f>'DCWW Alwen'!E12</f>
        <v>2</v>
      </c>
      <c r="F12" s="60">
        <f>'DCWW Alwen'!F12</f>
        <v>2</v>
      </c>
      <c r="G12" s="60">
        <f>'DCWW Alwen'!G12</f>
        <v>2</v>
      </c>
      <c r="H12" s="60">
        <f>'DCWW Alwen'!H12</f>
        <v>2</v>
      </c>
      <c r="I12" s="60">
        <f>'DCWW Alwen'!I12</f>
        <v>2</v>
      </c>
      <c r="J12" s="60">
        <f>'DCWW Alwen'!J12</f>
        <v>2</v>
      </c>
      <c r="K12" s="60">
        <f>'DCWW Alwen'!K12</f>
        <v>3</v>
      </c>
      <c r="L12" s="60">
        <f>'DCWW Alwen'!L12</f>
        <v>2</v>
      </c>
      <c r="M12" s="60">
        <f>'DCWW Alwen'!M12</f>
        <v>3</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Alwen'!C13</f>
        <v>3</v>
      </c>
      <c r="D13" s="60">
        <f>'DCWW Alwen'!D13</f>
        <v>2</v>
      </c>
      <c r="E13" s="60">
        <f>'DCWW Alwen'!E13</f>
        <v>2</v>
      </c>
      <c r="F13" s="60">
        <f>'DCWW Alwen'!F13</f>
        <v>2</v>
      </c>
      <c r="G13" s="60">
        <f>'DCWW Alwen'!G13</f>
        <v>2</v>
      </c>
      <c r="H13" s="60">
        <f>'DCWW Alwen'!H13</f>
        <v>2</v>
      </c>
      <c r="I13" s="60">
        <f>'DCWW Alwen'!I13</f>
        <v>2</v>
      </c>
      <c r="J13" s="60">
        <f>'DCWW Alwen'!J13</f>
        <v>2</v>
      </c>
      <c r="K13" s="60">
        <f>'DCWW Alwen'!K13</f>
        <v>4</v>
      </c>
      <c r="L13" s="60">
        <f>'DCWW Alwen'!L13</f>
        <v>4</v>
      </c>
      <c r="M13" s="60">
        <f>'DCWW Alwen'!M13</f>
        <v>4</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'DCWW Alwen'!C14</f>
        <v xml:space="preserve">Winter wheat- grain only </v>
      </c>
      <c r="D14" s="102" t="str">
        <f>'DCWW Alwen'!D14</f>
        <v xml:space="preserve">Winter wheat- grain only </v>
      </c>
      <c r="E14" s="102" t="str">
        <f>'DCWW Alwen'!E14</f>
        <v xml:space="preserve">Winter wheat- grain only </v>
      </c>
      <c r="F14" s="102" t="str">
        <f>'DCWW Alwen'!F14</f>
        <v xml:space="preserve">Winter wheat- grain only </v>
      </c>
      <c r="G14" s="102" t="str">
        <f>'DCWW Alwen'!G14</f>
        <v xml:space="preserve">Winter wheat- grain only </v>
      </c>
      <c r="H14" s="102" t="str">
        <f>'DCWW Alwen'!H14</f>
        <v xml:space="preserve">Winter wheat- grain only </v>
      </c>
      <c r="I14" s="102" t="str">
        <f>'DCWW Alwen'!I14</f>
        <v xml:space="preserve">Winter wheat- grain only </v>
      </c>
      <c r="J14" s="102" t="str">
        <f>'DCWW Alwen'!J14</f>
        <v xml:space="preserve">Winter wheat- grain only </v>
      </c>
      <c r="K14" s="102" t="str">
        <f>'DCWW Alwen'!K14</f>
        <v xml:space="preserve">Winter wheat- grain only </v>
      </c>
      <c r="L14" s="102" t="str">
        <f>'DCWW Alwen'!L14</f>
        <v xml:space="preserve">Winter wheat- grain only </v>
      </c>
      <c r="M14" s="102" t="str">
        <f>'DCWW Alwen'!M14</f>
        <v xml:space="preserve">Winter wheat- grain only </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x14ac:dyDescent="0.25">
      <c r="A15" s="131" t="s">
        <v>9</v>
      </c>
      <c r="B15" s="131"/>
      <c r="C15" s="60">
        <f>'DCWW Alwen'!C15</f>
        <v>8</v>
      </c>
      <c r="D15" s="60">
        <f>'DCWW Alwen'!D15</f>
        <v>8</v>
      </c>
      <c r="E15" s="60">
        <f>'DCWW Alwen'!E15</f>
        <v>8</v>
      </c>
      <c r="F15" s="60">
        <f>'DCWW Alwen'!F15</f>
        <v>8</v>
      </c>
      <c r="G15" s="60">
        <f>'DCWW Alwen'!G15</f>
        <v>8</v>
      </c>
      <c r="H15" s="60">
        <f>'DCWW Alwen'!H15</f>
        <v>8</v>
      </c>
      <c r="I15" s="60">
        <f>'DCWW Alwen'!I15</f>
        <v>8</v>
      </c>
      <c r="J15" s="60">
        <f>'DCWW Alwen'!J15</f>
        <v>8</v>
      </c>
      <c r="K15" s="60">
        <f>'DCWW Alwen'!K15</f>
        <v>8</v>
      </c>
      <c r="L15" s="60">
        <f>'DCWW Alwen'!L15</f>
        <v>8</v>
      </c>
      <c r="M15" s="60">
        <f>'DCWW Alwen'!M15</f>
        <v>8</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t="str">
        <f>'DCWW Alwen'!I16</f>
        <v>Medium/Clay</v>
      </c>
      <c r="J16" s="103" t="str">
        <f>'DCWW Alwen'!J16</f>
        <v>Medium/Clay</v>
      </c>
      <c r="K16" s="103" t="str">
        <f>'DCWW Alwen'!K16</f>
        <v>Medium/Clay</v>
      </c>
      <c r="L16" s="103" t="str">
        <f>'DCWW Alwen'!L16</f>
        <v>Medium/Clay</v>
      </c>
      <c r="M16" s="103" t="str">
        <f>'DCWW Alwen'!M16</f>
        <v>Medium/Clay</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52</v>
      </c>
      <c r="D17" s="28">
        <f t="shared" ref="D17:V17" si="0">(VLOOKUP(D$14,$AI2:$AK26,2,FALSE))*D$15</f>
        <v>52</v>
      </c>
      <c r="E17" s="28">
        <f t="shared" si="0"/>
        <v>52</v>
      </c>
      <c r="F17" s="28">
        <f t="shared" si="0"/>
        <v>52</v>
      </c>
      <c r="G17" s="28">
        <f t="shared" si="0"/>
        <v>52</v>
      </c>
      <c r="H17" s="28">
        <f t="shared" si="0"/>
        <v>52</v>
      </c>
      <c r="I17" s="28">
        <f t="shared" si="0"/>
        <v>52</v>
      </c>
      <c r="J17" s="28">
        <f t="shared" si="0"/>
        <v>52</v>
      </c>
      <c r="K17" s="28">
        <f t="shared" si="0"/>
        <v>52</v>
      </c>
      <c r="L17" s="28">
        <f t="shared" si="0"/>
        <v>52</v>
      </c>
      <c r="M17" s="28">
        <f t="shared" si="0"/>
        <v>52</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0</v>
      </c>
      <c r="D18" s="16">
        <f>$D32</f>
        <v>0</v>
      </c>
      <c r="E18" s="16">
        <f>$D33</f>
        <v>0</v>
      </c>
      <c r="F18" s="16">
        <f>$D34</f>
        <v>0</v>
      </c>
      <c r="G18" s="16">
        <f>$D35</f>
        <v>0</v>
      </c>
      <c r="H18" s="16">
        <f>$D36</f>
        <v>0</v>
      </c>
      <c r="I18" s="16">
        <f>$D37</f>
        <v>0</v>
      </c>
      <c r="J18" s="16">
        <f>$D38</f>
        <v>0</v>
      </c>
      <c r="K18" s="16">
        <f>$D39</f>
        <v>27.805889909999994</v>
      </c>
      <c r="L18" s="16">
        <f>$D40</f>
        <v>57.465505813999989</v>
      </c>
      <c r="M18" s="16">
        <f>$D41</f>
        <v>57.465505813999989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-52</v>
      </c>
      <c r="D19" s="16">
        <f t="shared" ref="D19:V19" si="1">D18-D17</f>
        <v>-52</v>
      </c>
      <c r="E19" s="16">
        <f t="shared" si="1"/>
        <v>-52</v>
      </c>
      <c r="F19" s="16">
        <f t="shared" si="1"/>
        <v>-52</v>
      </c>
      <c r="G19" s="16">
        <f t="shared" si="1"/>
        <v>-52</v>
      </c>
      <c r="H19" s="16">
        <f t="shared" si="1"/>
        <v>-52</v>
      </c>
      <c r="I19" s="16">
        <f t="shared" si="1"/>
        <v>-52</v>
      </c>
      <c r="J19" s="16">
        <f t="shared" si="1"/>
        <v>-52</v>
      </c>
      <c r="K19" s="16">
        <f t="shared" si="1"/>
        <v>-24.194110090000006</v>
      </c>
      <c r="L19" s="16">
        <f t="shared" si="1"/>
        <v>5.4655058139999895</v>
      </c>
      <c r="M19" s="16">
        <f t="shared" si="1"/>
        <v>5.4655058139999895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DECREASE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44</v>
      </c>
      <c r="D21" s="28">
        <f t="shared" ref="D21:V21" si="2">(VLOOKUP(D$14,$AI2:$AK26,3,FALSE))*D$15</f>
        <v>44</v>
      </c>
      <c r="E21" s="28">
        <f t="shared" si="2"/>
        <v>44</v>
      </c>
      <c r="F21" s="28">
        <f t="shared" si="2"/>
        <v>44</v>
      </c>
      <c r="G21" s="28">
        <f t="shared" si="2"/>
        <v>44</v>
      </c>
      <c r="H21" s="28">
        <f t="shared" si="2"/>
        <v>44</v>
      </c>
      <c r="I21" s="28">
        <f t="shared" si="2"/>
        <v>44</v>
      </c>
      <c r="J21" s="28">
        <f t="shared" si="2"/>
        <v>44</v>
      </c>
      <c r="K21" s="28">
        <f t="shared" si="2"/>
        <v>44</v>
      </c>
      <c r="L21" s="28">
        <f t="shared" si="2"/>
        <v>44</v>
      </c>
      <c r="M21" s="28">
        <f t="shared" si="2"/>
        <v>44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v>
      </c>
      <c r="D22" s="16">
        <f>$E32</f>
        <v>0</v>
      </c>
      <c r="E22" s="16">
        <f>$E33</f>
        <v>0</v>
      </c>
      <c r="F22" s="16">
        <f>$E34</f>
        <v>0</v>
      </c>
      <c r="G22" s="16">
        <f>$E35</f>
        <v>0</v>
      </c>
      <c r="H22" s="16">
        <f>$E36</f>
        <v>0</v>
      </c>
      <c r="I22" s="16">
        <f>$E37</f>
        <v>0</v>
      </c>
      <c r="J22" s="16">
        <f>$E38</f>
        <v>0</v>
      </c>
      <c r="K22" s="16">
        <f>$E39</f>
        <v>15.6394299</v>
      </c>
      <c r="L22" s="16">
        <f>$E40</f>
        <v>32.321488459999998</v>
      </c>
      <c r="M22" s="16">
        <f>$E41</f>
        <v>32.321488459999998</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-44</v>
      </c>
      <c r="D23" s="16">
        <f t="shared" ref="D23:V23" si="3">D22-D21</f>
        <v>-44</v>
      </c>
      <c r="E23" s="16">
        <f t="shared" si="3"/>
        <v>-44</v>
      </c>
      <c r="F23" s="16">
        <f t="shared" si="3"/>
        <v>-44</v>
      </c>
      <c r="G23" s="16">
        <f t="shared" si="3"/>
        <v>-44</v>
      </c>
      <c r="H23" s="16">
        <f t="shared" si="3"/>
        <v>-44</v>
      </c>
      <c r="I23" s="16">
        <f t="shared" si="3"/>
        <v>-44</v>
      </c>
      <c r="J23" s="16">
        <f t="shared" si="3"/>
        <v>-44</v>
      </c>
      <c r="K23" s="16">
        <f t="shared" si="3"/>
        <v>-28.3605701</v>
      </c>
      <c r="L23" s="16">
        <f t="shared" si="3"/>
        <v>-11.678511540000002</v>
      </c>
      <c r="M23" s="16">
        <f t="shared" si="3"/>
        <v>-11.678511540000002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39.799999999999997</v>
      </c>
      <c r="C28" s="15">
        <v>0.89</v>
      </c>
      <c r="D28" s="15">
        <v>1016.5</v>
      </c>
      <c r="E28" s="15">
        <v>1087</v>
      </c>
      <c r="F28" s="15">
        <v>777</v>
      </c>
      <c r="G28" s="15">
        <v>30.8</v>
      </c>
      <c r="H28" s="15">
        <v>60.8</v>
      </c>
      <c r="I28" s="15">
        <v>5.57</v>
      </c>
      <c r="J28" s="15">
        <v>0.37</v>
      </c>
      <c r="K28" s="23">
        <v>0.1</v>
      </c>
      <c r="L28" s="15">
        <v>31.5</v>
      </c>
      <c r="M28" s="15">
        <v>31.3</v>
      </c>
      <c r="N28" s="15">
        <v>2164</v>
      </c>
      <c r="O28" s="15">
        <v>372234</v>
      </c>
      <c r="P28" s="15"/>
      <c r="Q28" s="15">
        <v>3180</v>
      </c>
      <c r="R28" s="15"/>
      <c r="S28" s="15">
        <v>9.86</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24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27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28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29</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30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31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9973</v>
      </c>
      <c r="B39" s="15">
        <v>30</v>
      </c>
      <c r="C39" s="77">
        <f t="shared" si="6"/>
        <v>106.26599999999999</v>
      </c>
      <c r="D39" s="77">
        <f t="shared" si="7"/>
        <v>27.805889909999994</v>
      </c>
      <c r="E39" s="77">
        <f t="shared" si="8"/>
        <v>15.6394299</v>
      </c>
      <c r="F39" s="77">
        <f t="shared" si="9"/>
        <v>15.381896039999997</v>
      </c>
      <c r="G39" s="77">
        <f t="shared" si="5"/>
        <v>0.36775199999999997</v>
      </c>
      <c r="H39" s="77">
        <f t="shared" si="5"/>
        <v>0.72595199999999993</v>
      </c>
      <c r="I39" s="77">
        <f t="shared" si="5"/>
        <v>6.650579999999999E-2</v>
      </c>
      <c r="J39" s="77">
        <f t="shared" si="5"/>
        <v>4.4177999999999995E-3</v>
      </c>
      <c r="K39" s="77">
        <f t="shared" si="5"/>
        <v>1.194E-3</v>
      </c>
      <c r="L39" s="77">
        <f t="shared" si="5"/>
        <v>0.37611</v>
      </c>
      <c r="M39" s="77">
        <f t="shared" si="5"/>
        <v>0.37372199999999994</v>
      </c>
      <c r="N39" s="77">
        <f t="shared" si="5"/>
        <v>25.838160000000002</v>
      </c>
      <c r="O39" s="77">
        <f t="shared" si="5"/>
        <v>4444.4739599999994</v>
      </c>
      <c r="P39" s="77">
        <f t="shared" si="5"/>
        <v>0</v>
      </c>
      <c r="Q39" s="77">
        <f t="shared" si="10"/>
        <v>94.922999999999988</v>
      </c>
      <c r="R39" s="77">
        <f t="shared" si="11"/>
        <v>0</v>
      </c>
      <c r="S39" s="77">
        <f t="shared" si="11"/>
        <v>0.11772839999999998</v>
      </c>
      <c r="T39" s="77">
        <f t="shared" si="11"/>
        <v>0</v>
      </c>
      <c r="U39" s="77">
        <f t="shared" si="11"/>
        <v>0</v>
      </c>
      <c r="AB39" s="59"/>
      <c r="AC39" s="59"/>
      <c r="AD39" s="59"/>
      <c r="AE39" s="59"/>
      <c r="AF39" s="59"/>
      <c r="AG39" s="59"/>
      <c r="AH39" s="59"/>
      <c r="AI39" s="59"/>
    </row>
    <row r="40" spans="1:35" s="72" customFormat="1" x14ac:dyDescent="0.3">
      <c r="A40" s="13">
        <f>L8</f>
        <v>5392</v>
      </c>
      <c r="B40" s="15">
        <v>62</v>
      </c>
      <c r="C40" s="77">
        <f t="shared" si="6"/>
        <v>219.6164</v>
      </c>
      <c r="D40" s="77">
        <f t="shared" si="7"/>
        <v>57.465505813999989</v>
      </c>
      <c r="E40" s="77">
        <f t="shared" si="8"/>
        <v>32.321488459999998</v>
      </c>
      <c r="F40" s="77">
        <f t="shared" si="9"/>
        <v>31.789251815999997</v>
      </c>
      <c r="G40" s="77">
        <f t="shared" si="5"/>
        <v>0.76002079999999994</v>
      </c>
      <c r="H40" s="77">
        <f t="shared" si="5"/>
        <v>1.5003008</v>
      </c>
      <c r="I40" s="77">
        <f t="shared" si="5"/>
        <v>0.13744531999999998</v>
      </c>
      <c r="J40" s="77">
        <f t="shared" si="5"/>
        <v>9.1301200000000002E-3</v>
      </c>
      <c r="K40" s="77">
        <f t="shared" si="5"/>
        <v>2.4675999999999999E-3</v>
      </c>
      <c r="L40" s="77">
        <f t="shared" si="5"/>
        <v>0.77729399999999993</v>
      </c>
      <c r="M40" s="77">
        <f t="shared" si="5"/>
        <v>0.7723587999999999</v>
      </c>
      <c r="N40" s="77">
        <f t="shared" si="5"/>
        <v>53.398864000000003</v>
      </c>
      <c r="O40" s="77">
        <f t="shared" si="5"/>
        <v>9185.2461839999996</v>
      </c>
      <c r="P40" s="77">
        <f t="shared" si="5"/>
        <v>0</v>
      </c>
      <c r="Q40" s="77">
        <f t="shared" si="10"/>
        <v>196.17419999999998</v>
      </c>
      <c r="R40" s="77">
        <f t="shared" si="11"/>
        <v>0</v>
      </c>
      <c r="S40" s="77">
        <f t="shared" si="11"/>
        <v>0.24330535999999997</v>
      </c>
      <c r="T40" s="77">
        <f t="shared" si="11"/>
        <v>0</v>
      </c>
      <c r="U40" s="77">
        <f t="shared" si="11"/>
        <v>0</v>
      </c>
      <c r="AB40" s="59"/>
      <c r="AC40" s="59"/>
      <c r="AD40" s="59"/>
      <c r="AE40" s="59"/>
      <c r="AF40" s="59"/>
      <c r="AG40" s="59"/>
      <c r="AH40" s="59"/>
      <c r="AI40" s="59"/>
    </row>
    <row r="41" spans="1:35" s="72" customFormat="1" x14ac:dyDescent="0.3">
      <c r="A41" s="13">
        <f>M8</f>
        <v>6909</v>
      </c>
      <c r="B41" s="15">
        <v>62</v>
      </c>
      <c r="C41" s="77">
        <f t="shared" si="6"/>
        <v>219.6164</v>
      </c>
      <c r="D41" s="77">
        <f t="shared" si="7"/>
        <v>57.465505813999989</v>
      </c>
      <c r="E41" s="77">
        <f t="shared" si="8"/>
        <v>32.321488459999998</v>
      </c>
      <c r="F41" s="77">
        <f t="shared" si="9"/>
        <v>31.789251815999997</v>
      </c>
      <c r="G41" s="77">
        <f t="shared" si="5"/>
        <v>0.76002079999999994</v>
      </c>
      <c r="H41" s="77">
        <f t="shared" si="5"/>
        <v>1.5003008</v>
      </c>
      <c r="I41" s="77">
        <f t="shared" si="5"/>
        <v>0.13744531999999998</v>
      </c>
      <c r="J41" s="77">
        <f t="shared" si="5"/>
        <v>9.1301200000000002E-3</v>
      </c>
      <c r="K41" s="77">
        <f t="shared" si="5"/>
        <v>2.4675999999999999E-3</v>
      </c>
      <c r="L41" s="77">
        <f t="shared" si="5"/>
        <v>0.77729399999999993</v>
      </c>
      <c r="M41" s="77">
        <f t="shared" si="5"/>
        <v>0.7723587999999999</v>
      </c>
      <c r="N41" s="77">
        <f t="shared" si="5"/>
        <v>53.398864000000003</v>
      </c>
      <c r="O41" s="77">
        <f t="shared" si="5"/>
        <v>9185.2461839999996</v>
      </c>
      <c r="P41" s="77">
        <f t="shared" si="5"/>
        <v>0</v>
      </c>
      <c r="Q41" s="77">
        <f t="shared" si="10"/>
        <v>196.17419999999998</v>
      </c>
      <c r="R41" s="77">
        <f t="shared" si="11"/>
        <v>0</v>
      </c>
      <c r="S41" s="77">
        <f t="shared" si="11"/>
        <v>0.24330535999999997</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20</v>
      </c>
      <c r="C57" s="8">
        <f t="shared" ref="C57:U57" si="13">D8</f>
        <v>22</v>
      </c>
      <c r="D57" s="8">
        <f t="shared" si="13"/>
        <v>24</v>
      </c>
      <c r="E57" s="8">
        <f t="shared" si="13"/>
        <v>27</v>
      </c>
      <c r="F57" s="8">
        <f t="shared" si="13"/>
        <v>28</v>
      </c>
      <c r="G57" s="8">
        <f t="shared" si="13"/>
        <v>29</v>
      </c>
      <c r="H57" s="8">
        <f t="shared" si="13"/>
        <v>30</v>
      </c>
      <c r="I57" s="8">
        <f t="shared" si="13"/>
        <v>31</v>
      </c>
      <c r="J57" s="8">
        <f t="shared" si="13"/>
        <v>9973</v>
      </c>
      <c r="K57" s="8">
        <f t="shared" si="13"/>
        <v>5392</v>
      </c>
      <c r="L57" s="8">
        <f t="shared" si="13"/>
        <v>6909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Arable</v>
      </c>
      <c r="I58" s="13" t="str">
        <f>J16&amp;" I "&amp;(VLOOKUP(J14,Table24581114[],6,FALSE))</f>
        <v>Medium/Clay I Arable</v>
      </c>
      <c r="J58" s="13" t="str">
        <f>K16&amp;" I "&amp;(VLOOKUP(K14,Table24581114[],6,FALSE))</f>
        <v>Medium/Clay I Arable</v>
      </c>
      <c r="K58" s="13" t="str">
        <f>L16&amp;" I "&amp;(VLOOKUP(L14,Table24581114[],6,FALSE))</f>
        <v>Medium/Clay I Arable</v>
      </c>
      <c r="L58" s="13" t="str">
        <f>M16&amp;" I "&amp;(VLOOKUP(M14,Table24581114[],6,FALSE))</f>
        <v>Medium/Clay I Arable</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5">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6.7</v>
      </c>
      <c r="H59" s="76">
        <f>VLOOKUP(I$14,Table24581114[],5,FALSE)</f>
        <v>6.7</v>
      </c>
      <c r="I59" s="76">
        <f>VLOOKUP(J$14,Table24581114[],5,FALSE)</f>
        <v>6.7</v>
      </c>
      <c r="J59" s="76">
        <f>VLOOKUP(K$14,Table24581114[],5,FALSE)</f>
        <v>6.7</v>
      </c>
      <c r="K59" s="76">
        <f>VLOOKUP(L$14,Table24581114[],5,FALSE)</f>
        <v>6.7</v>
      </c>
      <c r="L59" s="76">
        <f>VLOOKUP(M$14,Table24581114[],5,FALSE)</f>
        <v>6.7</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5">
      <c r="A60" s="111" t="s">
        <v>4</v>
      </c>
      <c r="B60" s="76">
        <f>C10</f>
        <v>7.6</v>
      </c>
      <c r="C60" s="76">
        <f t="shared" ref="C60:U60" si="14">D10</f>
        <v>7.6</v>
      </c>
      <c r="D60" s="76">
        <f t="shared" si="14"/>
        <v>7.2</v>
      </c>
      <c r="E60" s="76">
        <f t="shared" si="14"/>
        <v>7.1</v>
      </c>
      <c r="F60" s="76">
        <f t="shared" si="14"/>
        <v>7.3</v>
      </c>
      <c r="G60" s="76">
        <f t="shared" si="14"/>
        <v>7.3</v>
      </c>
      <c r="H60" s="76">
        <f t="shared" si="14"/>
        <v>7.3</v>
      </c>
      <c r="I60" s="76">
        <f t="shared" si="14"/>
        <v>7.2</v>
      </c>
      <c r="J60" s="76">
        <f t="shared" si="14"/>
        <v>7.2</v>
      </c>
      <c r="K60" s="76">
        <f t="shared" si="14"/>
        <v>6.6</v>
      </c>
      <c r="L60" s="76">
        <f t="shared" si="14"/>
        <v>6.9</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0</v>
      </c>
      <c r="D62" s="77">
        <f>B33</f>
        <v>0</v>
      </c>
      <c r="E62" s="77">
        <f>B34</f>
        <v>0</v>
      </c>
      <c r="F62" s="77">
        <f>B35</f>
        <v>0</v>
      </c>
      <c r="G62" s="77">
        <f>B36</f>
        <v>0</v>
      </c>
      <c r="H62" s="77">
        <f>B37</f>
        <v>0</v>
      </c>
      <c r="I62" s="77">
        <f>B38</f>
        <v>0</v>
      </c>
      <c r="J62" s="77">
        <f>B39</f>
        <v>30</v>
      </c>
      <c r="K62" s="77">
        <f>B40</f>
        <v>62</v>
      </c>
      <c r="L62" s="77">
        <f>B41</f>
        <v>62</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-7.1999999999999957</v>
      </c>
      <c r="D64" s="77">
        <f t="shared" si="17"/>
        <v>-4</v>
      </c>
      <c r="E64" s="77">
        <f t="shared" si="17"/>
        <v>-3.1999999999999957</v>
      </c>
      <c r="F64" s="77">
        <f t="shared" si="17"/>
        <v>-4.7999999999999972</v>
      </c>
      <c r="G64" s="77">
        <f t="shared" si="17"/>
        <v>-4.7999999999999972</v>
      </c>
      <c r="H64" s="77">
        <f t="shared" si="17"/>
        <v>-4.7999999999999972</v>
      </c>
      <c r="I64" s="77">
        <f t="shared" si="17"/>
        <v>-4</v>
      </c>
      <c r="J64" s="77">
        <f t="shared" si="17"/>
        <v>-4</v>
      </c>
      <c r="K64" s="77">
        <f t="shared" si="17"/>
        <v>0.80000000000000426</v>
      </c>
      <c r="L64" s="77">
        <f t="shared" si="17"/>
        <v>-1.6000000000000014</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7.1999999999999957</v>
      </c>
      <c r="D65" s="77">
        <f t="shared" si="18"/>
        <v>4</v>
      </c>
      <c r="E65" s="77">
        <f t="shared" si="18"/>
        <v>3.1999999999999957</v>
      </c>
      <c r="F65" s="77">
        <f t="shared" si="18"/>
        <v>4.7999999999999972</v>
      </c>
      <c r="G65" s="77">
        <f t="shared" si="18"/>
        <v>4.7999999999999972</v>
      </c>
      <c r="H65" s="77">
        <f t="shared" si="18"/>
        <v>4.7999999999999972</v>
      </c>
      <c r="I65" s="77">
        <f t="shared" si="18"/>
        <v>4</v>
      </c>
      <c r="J65" s="77">
        <f t="shared" si="18"/>
        <v>4</v>
      </c>
      <c r="K65" s="77">
        <f t="shared" si="18"/>
        <v>-0.80000000000000426</v>
      </c>
      <c r="L65" s="77">
        <f t="shared" si="18"/>
        <v>1.6000000000000014</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F4" zoomScale="90" zoomScaleNormal="90" workbookViewId="0">
      <selection activeCell="U28" sqref="U2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'DCWW Alwen'!C1:D1</f>
        <v>PAN-022857</v>
      </c>
      <c r="D1" s="143"/>
      <c r="E1" s="93" t="s">
        <v>45</v>
      </c>
      <c r="F1" s="39">
        <f>'DCWW Alwen'!F1</f>
        <v>50</v>
      </c>
      <c r="G1" s="121" t="s">
        <v>43</v>
      </c>
      <c r="H1" s="122"/>
      <c r="I1" s="118">
        <v>5.8</v>
      </c>
      <c r="J1" s="120" t="s">
        <v>153</v>
      </c>
      <c r="K1" s="120"/>
      <c r="L1" s="97">
        <v>153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'DCWW Alwen'!C2:D2</f>
        <v>EPR/GP3792SK</v>
      </c>
      <c r="D2" s="145"/>
      <c r="E2" s="93" t="s">
        <v>109</v>
      </c>
      <c r="F2" s="96" t="s">
        <v>165</v>
      </c>
      <c r="G2" s="140" t="s">
        <v>110</v>
      </c>
      <c r="H2" s="141"/>
      <c r="I2" s="118"/>
      <c r="J2" s="120" t="s">
        <v>158</v>
      </c>
      <c r="K2" s="120"/>
      <c r="L2" s="97">
        <v>0.63100000000000001</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'DCWW Alwen'!C3:D3</f>
        <v>BYPRODUCT RECOVERY LIMITED</v>
      </c>
      <c r="D3" s="145"/>
      <c r="E3" s="93" t="s">
        <v>108</v>
      </c>
      <c r="F3" s="31" t="s">
        <v>77</v>
      </c>
      <c r="G3" s="120" t="s">
        <v>159</v>
      </c>
      <c r="H3" s="120"/>
      <c r="I3" s="118"/>
      <c r="J3" s="121" t="s">
        <v>154</v>
      </c>
      <c r="K3" s="122"/>
      <c r="L3" s="97">
        <f>(L1/(L2*10000))*100</f>
        <v>2.4247226624405704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'DCWW Alwen'!C4:D4</f>
        <v>Bryn Carrog Farm, Rhuddlan, RHYL,LL18 5UH</v>
      </c>
      <c r="D4" s="143"/>
      <c r="E4" s="94" t="s">
        <v>1</v>
      </c>
      <c r="F4" s="96" t="s">
        <v>169</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'DCWW Alwen'!C5:D5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'DCWW Alwen'!C8</f>
        <v>20</v>
      </c>
      <c r="D8" s="60">
        <f>'DCWW Alwen'!D8</f>
        <v>22</v>
      </c>
      <c r="E8" s="60">
        <f>'DCWW Alwen'!E8</f>
        <v>24</v>
      </c>
      <c r="F8" s="60">
        <f>'DCWW Alwen'!F8</f>
        <v>27</v>
      </c>
      <c r="G8" s="60">
        <f>'DCWW Alwen'!G8</f>
        <v>28</v>
      </c>
      <c r="H8" s="60">
        <f>'DCWW Alwen'!H8</f>
        <v>29</v>
      </c>
      <c r="I8" s="60">
        <f>'DCWW Alwen'!I8</f>
        <v>30</v>
      </c>
      <c r="J8" s="60">
        <f>'DCWW Alwen'!J8</f>
        <v>31</v>
      </c>
      <c r="K8" s="60">
        <f>'DCWW Alwen'!K8</f>
        <v>9973</v>
      </c>
      <c r="L8" s="60">
        <f>'DCWW Alwen'!L8</f>
        <v>5392</v>
      </c>
      <c r="M8" s="60">
        <f>'DCWW Alwen'!M8</f>
        <v>6909</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'DCWW Alwen'!C9</f>
        <v>1</v>
      </c>
      <c r="D9" s="60">
        <f>'DCWW Alwen'!D9</f>
        <v>1</v>
      </c>
      <c r="E9" s="60">
        <f>'DCWW Alwen'!E9</f>
        <v>1</v>
      </c>
      <c r="F9" s="60">
        <f>'DCWW Alwen'!F9</f>
        <v>1</v>
      </c>
      <c r="G9" s="60">
        <f>'DCWW Alwen'!G9</f>
        <v>1</v>
      </c>
      <c r="H9" s="60">
        <f>'DCWW Alwen'!H9</f>
        <v>1</v>
      </c>
      <c r="I9" s="60">
        <f>'DCWW Alwen'!I9</f>
        <v>1</v>
      </c>
      <c r="J9" s="60">
        <f>'DCWW Alwen'!J9</f>
        <v>1</v>
      </c>
      <c r="K9" s="60">
        <f>'DCWW Alwen'!K9</f>
        <v>1</v>
      </c>
      <c r="L9" s="60">
        <f>'DCWW Alwen'!L9</f>
        <v>1</v>
      </c>
      <c r="M9" s="60">
        <f>'DCWW Alwen'!M9</f>
        <v>1</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'DCWW Alwen'!C10</f>
        <v>7.6</v>
      </c>
      <c r="D10" s="60">
        <f>'DCWW Alwen'!D10</f>
        <v>7.6</v>
      </c>
      <c r="E10" s="60">
        <f>'DCWW Alwen'!E10</f>
        <v>7.2</v>
      </c>
      <c r="F10" s="60">
        <f>'DCWW Alwen'!F10</f>
        <v>7.1</v>
      </c>
      <c r="G10" s="60">
        <f>'DCWW Alwen'!G10</f>
        <v>7.3</v>
      </c>
      <c r="H10" s="60">
        <f>'DCWW Alwen'!H10</f>
        <v>7.3</v>
      </c>
      <c r="I10" s="60">
        <f>'DCWW Alwen'!I10</f>
        <v>7.3</v>
      </c>
      <c r="J10" s="60">
        <f>'DCWW Alwen'!J10</f>
        <v>7.2</v>
      </c>
      <c r="K10" s="60">
        <f>'DCWW Alwen'!K10</f>
        <v>7.2</v>
      </c>
      <c r="L10" s="60">
        <f>'DCWW Alwen'!L10</f>
        <v>6.6</v>
      </c>
      <c r="M10" s="60">
        <f>'DCWW Alwen'!M10</f>
        <v>6.9</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Alwen'!C11</f>
        <v>3</v>
      </c>
      <c r="D11" s="60">
        <f>'DCWW Alwen'!D11</f>
        <v>3</v>
      </c>
      <c r="E11" s="60">
        <f>'DCWW Alwen'!E11</f>
        <v>2</v>
      </c>
      <c r="F11" s="60">
        <f>'DCWW Alwen'!F11</f>
        <v>2</v>
      </c>
      <c r="G11" s="60">
        <f>'DCWW Alwen'!G11</f>
        <v>3</v>
      </c>
      <c r="H11" s="60">
        <f>'DCWW Alwen'!H11</f>
        <v>3</v>
      </c>
      <c r="I11" s="60">
        <f>'DCWW Alwen'!I11</f>
        <v>3</v>
      </c>
      <c r="J11" s="60">
        <f>'DCWW Alwen'!J11</f>
        <v>3</v>
      </c>
      <c r="K11" s="60">
        <f>'DCWW Alwen'!K11</f>
        <v>3</v>
      </c>
      <c r="L11" s="60">
        <f>'DCWW Alwen'!L11</f>
        <v>1</v>
      </c>
      <c r="M11" s="60">
        <f>'DCWW Alwen'!M11</f>
        <v>1</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Alwen'!C12</f>
        <v>2</v>
      </c>
      <c r="D12" s="60">
        <f>'DCWW Alwen'!D12</f>
        <v>2</v>
      </c>
      <c r="E12" s="60">
        <f>'DCWW Alwen'!E12</f>
        <v>2</v>
      </c>
      <c r="F12" s="60">
        <f>'DCWW Alwen'!F12</f>
        <v>2</v>
      </c>
      <c r="G12" s="60">
        <f>'DCWW Alwen'!G12</f>
        <v>2</v>
      </c>
      <c r="H12" s="60">
        <f>'DCWW Alwen'!H12</f>
        <v>2</v>
      </c>
      <c r="I12" s="60">
        <f>'DCWW Alwen'!I12</f>
        <v>2</v>
      </c>
      <c r="J12" s="60">
        <f>'DCWW Alwen'!J12</f>
        <v>2</v>
      </c>
      <c r="K12" s="60">
        <f>'DCWW Alwen'!K12</f>
        <v>3</v>
      </c>
      <c r="L12" s="60">
        <f>'DCWW Alwen'!L12</f>
        <v>2</v>
      </c>
      <c r="M12" s="60">
        <f>'DCWW Alwen'!M12</f>
        <v>3</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Alwen'!C13</f>
        <v>3</v>
      </c>
      <c r="D13" s="60">
        <f>'DCWW Alwen'!D13</f>
        <v>2</v>
      </c>
      <c r="E13" s="60">
        <f>'DCWW Alwen'!E13</f>
        <v>2</v>
      </c>
      <c r="F13" s="60">
        <f>'DCWW Alwen'!F13</f>
        <v>2</v>
      </c>
      <c r="G13" s="60">
        <f>'DCWW Alwen'!G13</f>
        <v>2</v>
      </c>
      <c r="H13" s="60">
        <f>'DCWW Alwen'!H13</f>
        <v>2</v>
      </c>
      <c r="I13" s="60">
        <f>'DCWW Alwen'!I13</f>
        <v>2</v>
      </c>
      <c r="J13" s="60">
        <f>'DCWW Alwen'!J13</f>
        <v>2</v>
      </c>
      <c r="K13" s="60">
        <f>'DCWW Alwen'!K13</f>
        <v>4</v>
      </c>
      <c r="L13" s="60">
        <f>'DCWW Alwen'!L13</f>
        <v>4</v>
      </c>
      <c r="M13" s="60">
        <f>'DCWW Alwen'!M13</f>
        <v>4</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'DCWW Alwen'!C14</f>
        <v xml:space="preserve">Winter wheat- grain only </v>
      </c>
      <c r="D14" s="102" t="str">
        <f>'DCWW Alwen'!D14</f>
        <v xml:space="preserve">Winter wheat- grain only </v>
      </c>
      <c r="E14" s="102" t="str">
        <f>'DCWW Alwen'!E14</f>
        <v xml:space="preserve">Winter wheat- grain only </v>
      </c>
      <c r="F14" s="102" t="str">
        <f>'DCWW Alwen'!F14</f>
        <v xml:space="preserve">Winter wheat- grain only </v>
      </c>
      <c r="G14" s="102" t="str">
        <f>'DCWW Alwen'!G14</f>
        <v xml:space="preserve">Winter wheat- grain only </v>
      </c>
      <c r="H14" s="102" t="str">
        <f>'DCWW Alwen'!H14</f>
        <v xml:space="preserve">Winter wheat- grain only </v>
      </c>
      <c r="I14" s="102" t="str">
        <f>'DCWW Alwen'!I14</f>
        <v xml:space="preserve">Winter wheat- grain only </v>
      </c>
      <c r="J14" s="102" t="str">
        <f>'DCWW Alwen'!J14</f>
        <v xml:space="preserve">Winter wheat- grain only </v>
      </c>
      <c r="K14" s="102" t="str">
        <f>'DCWW Alwen'!K14</f>
        <v xml:space="preserve">Winter wheat- grain only </v>
      </c>
      <c r="L14" s="102" t="str">
        <f>'DCWW Alwen'!L14</f>
        <v xml:space="preserve">Winter wheat- grain only </v>
      </c>
      <c r="M14" s="102" t="str">
        <f>'DCWW Alwen'!M14</f>
        <v xml:space="preserve">Winter wheat- grain only </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x14ac:dyDescent="0.25">
      <c r="A15" s="131" t="s">
        <v>9</v>
      </c>
      <c r="B15" s="131"/>
      <c r="C15" s="60">
        <f>'DCWW Alwen'!C15</f>
        <v>8</v>
      </c>
      <c r="D15" s="60">
        <f>'DCWW Alwen'!D15</f>
        <v>8</v>
      </c>
      <c r="E15" s="60">
        <f>'DCWW Alwen'!E15</f>
        <v>8</v>
      </c>
      <c r="F15" s="60">
        <f>'DCWW Alwen'!F15</f>
        <v>8</v>
      </c>
      <c r="G15" s="60">
        <f>'DCWW Alwen'!G15</f>
        <v>8</v>
      </c>
      <c r="H15" s="60">
        <f>'DCWW Alwen'!H15</f>
        <v>8</v>
      </c>
      <c r="I15" s="60">
        <f>'DCWW Alwen'!I15</f>
        <v>8</v>
      </c>
      <c r="J15" s="60">
        <f>'DCWW Alwen'!J15</f>
        <v>8</v>
      </c>
      <c r="K15" s="60">
        <f>'DCWW Alwen'!K15</f>
        <v>8</v>
      </c>
      <c r="L15" s="60">
        <f>'DCWW Alwen'!L15</f>
        <v>8</v>
      </c>
      <c r="M15" s="60">
        <f>'DCWW Alwen'!M15</f>
        <v>8</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t="str">
        <f>'DCWW Alwen'!I16</f>
        <v>Medium/Clay</v>
      </c>
      <c r="J16" s="103" t="str">
        <f>'DCWW Alwen'!J16</f>
        <v>Medium/Clay</v>
      </c>
      <c r="K16" s="103" t="str">
        <f>'DCWW Alwen'!K16</f>
        <v>Medium/Clay</v>
      </c>
      <c r="L16" s="103" t="str">
        <f>'DCWW Alwen'!L16</f>
        <v>Medium/Clay</v>
      </c>
      <c r="M16" s="103" t="str">
        <f>'DCWW Alwen'!M16</f>
        <v>Medium/Clay</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52</v>
      </c>
      <c r="D17" s="28">
        <f t="shared" ref="D17:V17" si="0">(VLOOKUP(D$14,$AI2:$AK26,2,FALSE))*D$15</f>
        <v>52</v>
      </c>
      <c r="E17" s="28">
        <f t="shared" si="0"/>
        <v>52</v>
      </c>
      <c r="F17" s="28">
        <f t="shared" si="0"/>
        <v>52</v>
      </c>
      <c r="G17" s="28">
        <f t="shared" si="0"/>
        <v>52</v>
      </c>
      <c r="H17" s="28">
        <f t="shared" si="0"/>
        <v>52</v>
      </c>
      <c r="I17" s="28">
        <f t="shared" si="0"/>
        <v>52</v>
      </c>
      <c r="J17" s="28">
        <f t="shared" si="0"/>
        <v>52</v>
      </c>
      <c r="K17" s="28">
        <f t="shared" si="0"/>
        <v>52</v>
      </c>
      <c r="L17" s="28">
        <f t="shared" si="0"/>
        <v>52</v>
      </c>
      <c r="M17" s="28">
        <f t="shared" si="0"/>
        <v>52</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18.552976199999996</v>
      </c>
      <c r="D18" s="16">
        <f>$D32</f>
        <v>18.552976199999996</v>
      </c>
      <c r="E18" s="16">
        <f>$D33</f>
        <v>18.552976199999996</v>
      </c>
      <c r="F18" s="16">
        <f>$D34</f>
        <v>18.552976199999996</v>
      </c>
      <c r="G18" s="16">
        <f>$D35</f>
        <v>18.552976199999996</v>
      </c>
      <c r="H18" s="16">
        <f>$D36</f>
        <v>18.552976199999996</v>
      </c>
      <c r="I18" s="16">
        <f>$D37</f>
        <v>18.552976199999996</v>
      </c>
      <c r="J18" s="16">
        <f>$D38</f>
        <v>18.552976199999996</v>
      </c>
      <c r="K18" s="16">
        <f>$D39</f>
        <v>18.552976199999996</v>
      </c>
      <c r="L18" s="16">
        <f>$D40</f>
        <v>18.552976199999996</v>
      </c>
      <c r="M18" s="16">
        <f>$D41</f>
        <v>18.552976199999996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-33.447023800000004</v>
      </c>
      <c r="D19" s="16">
        <f t="shared" ref="D19:V19" si="1">D18-D17</f>
        <v>-33.447023800000004</v>
      </c>
      <c r="E19" s="16">
        <f t="shared" si="1"/>
        <v>-33.447023800000004</v>
      </c>
      <c r="F19" s="16">
        <f t="shared" si="1"/>
        <v>-33.447023800000004</v>
      </c>
      <c r="G19" s="16">
        <f t="shared" si="1"/>
        <v>-33.447023800000004</v>
      </c>
      <c r="H19" s="16">
        <f t="shared" si="1"/>
        <v>-33.447023800000004</v>
      </c>
      <c r="I19" s="16">
        <f t="shared" si="1"/>
        <v>-33.447023800000004</v>
      </c>
      <c r="J19" s="16">
        <f t="shared" si="1"/>
        <v>-33.447023800000004</v>
      </c>
      <c r="K19" s="16">
        <f t="shared" si="1"/>
        <v>-33.447023800000004</v>
      </c>
      <c r="L19" s="16">
        <f t="shared" si="1"/>
        <v>-33.447023800000004</v>
      </c>
      <c r="M19" s="16">
        <f t="shared" si="1"/>
        <v>-33.447023800000004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44</v>
      </c>
      <c r="D21" s="28">
        <f t="shared" ref="D21:V21" si="2">(VLOOKUP(D$14,$AI2:$AK26,3,FALSE))*D$15</f>
        <v>44</v>
      </c>
      <c r="E21" s="28">
        <f t="shared" si="2"/>
        <v>44</v>
      </c>
      <c r="F21" s="28">
        <f t="shared" si="2"/>
        <v>44</v>
      </c>
      <c r="G21" s="28">
        <f t="shared" si="2"/>
        <v>44</v>
      </c>
      <c r="H21" s="28">
        <f t="shared" si="2"/>
        <v>44</v>
      </c>
      <c r="I21" s="28">
        <f t="shared" si="2"/>
        <v>44</v>
      </c>
      <c r="J21" s="28">
        <f t="shared" si="2"/>
        <v>44</v>
      </c>
      <c r="K21" s="28">
        <f t="shared" si="2"/>
        <v>44</v>
      </c>
      <c r="L21" s="28">
        <f t="shared" si="2"/>
        <v>44</v>
      </c>
      <c r="M21" s="28">
        <f t="shared" si="2"/>
        <v>44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1.0378664999999998</v>
      </c>
      <c r="D22" s="16">
        <f>$E32</f>
        <v>1.0378664999999998</v>
      </c>
      <c r="E22" s="16">
        <f>$E33</f>
        <v>1.0378664999999998</v>
      </c>
      <c r="F22" s="16">
        <f>$E34</f>
        <v>1.0378664999999998</v>
      </c>
      <c r="G22" s="16">
        <f>$E35</f>
        <v>1.0378664999999998</v>
      </c>
      <c r="H22" s="16">
        <f>$E36</f>
        <v>1.0378664999999998</v>
      </c>
      <c r="I22" s="16">
        <f>$E37</f>
        <v>1.0378664999999998</v>
      </c>
      <c r="J22" s="16">
        <f>$E38</f>
        <v>1.0378664999999998</v>
      </c>
      <c r="K22" s="16">
        <f>$E39</f>
        <v>1.0378664999999998</v>
      </c>
      <c r="L22" s="16">
        <f>$E40</f>
        <v>1.0378664999999998</v>
      </c>
      <c r="M22" s="16">
        <f>$E41</f>
        <v>1.0378664999999998</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-42.9621335</v>
      </c>
      <c r="D23" s="16">
        <f t="shared" ref="D23:V23" si="3">D22-D21</f>
        <v>-42.9621335</v>
      </c>
      <c r="E23" s="16">
        <f t="shared" si="3"/>
        <v>-42.9621335</v>
      </c>
      <c r="F23" s="16">
        <f t="shared" si="3"/>
        <v>-42.9621335</v>
      </c>
      <c r="G23" s="16">
        <f t="shared" si="3"/>
        <v>-42.9621335</v>
      </c>
      <c r="H23" s="16">
        <f t="shared" si="3"/>
        <v>-42.9621335</v>
      </c>
      <c r="I23" s="16">
        <f t="shared" si="3"/>
        <v>-42.9621335</v>
      </c>
      <c r="J23" s="16">
        <f t="shared" si="3"/>
        <v>-42.9621335</v>
      </c>
      <c r="K23" s="16">
        <f t="shared" si="3"/>
        <v>-42.9621335</v>
      </c>
      <c r="L23" s="16">
        <f t="shared" si="3"/>
        <v>-42.9621335</v>
      </c>
      <c r="M23" s="16">
        <f t="shared" si="3"/>
        <v>-42.9621335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3.96</v>
      </c>
      <c r="C28" s="15">
        <v>0.63100000000000001</v>
      </c>
      <c r="D28" s="15">
        <v>8.1799999999999998E-2</v>
      </c>
      <c r="E28" s="15">
        <v>8.6999999999999994E-3</v>
      </c>
      <c r="F28" s="15">
        <v>320</v>
      </c>
      <c r="G28" s="15">
        <v>2.92</v>
      </c>
      <c r="H28" s="15">
        <v>337</v>
      </c>
      <c r="I28" s="15">
        <v>42.8</v>
      </c>
      <c r="J28" s="15">
        <v>0.68</v>
      </c>
      <c r="K28" s="23">
        <v>0.51</v>
      </c>
      <c r="L28" s="15">
        <v>57.2</v>
      </c>
      <c r="M28" s="15">
        <v>11.1</v>
      </c>
      <c r="N28" s="15">
        <v>2520</v>
      </c>
      <c r="O28" s="15">
        <v>574000</v>
      </c>
      <c r="P28" s="15"/>
      <c r="Q28" s="15">
        <v>3890</v>
      </c>
      <c r="R28" s="15"/>
      <c r="S28" s="15">
        <v>26.1</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20</v>
      </c>
      <c r="B31" s="15">
        <v>250</v>
      </c>
      <c r="C31" s="77">
        <f>IF(C$27="%w/w SAR",((C$28*10)*$B31),IF(C$27="%w/w DM",(((C$28*10)*($B$28/100))*$B31),IF(C$27="kg/t SAR",(C$28*$B31),IF(C$27="kg/t DM",((C$28*($B$28/100))*$B31),IF(C$27="mg/kg SAR",((C$28*0.001)*$B31),IF(C$27="mg/kg DM",(((C$28*0.001)*($B$28/100))*$B31),0))))))</f>
        <v>62.468999999999994</v>
      </c>
      <c r="D31" s="77">
        <f>(IF(D$27="%w/w SAR",((D$28*10)*$B31),IF(D$27="%w/w DM",(((D$28*10)*($B$28/100))*$B31),IF(D$27="kg/t SAR",(D$28*$B31),IF(D$27="kg/t DM",((D$28*($B$28/100))*$B31),IF(D$27="mg/kg SAR",((D$28*0.001)*$B31),IF(D$27="mg/kg DM",(((D$28*0.001)*($B$28/100))*$B31),"0")))))))*2.291</f>
        <v>18.552976199999996</v>
      </c>
      <c r="E31" s="77">
        <f>(IF(E$27="%w/w SAR",((E$28*10)*$B31),IF(E$27="%w/w DM",(((E$28*10)*($B$28/100))*$B31),IF(E$27="kg/t SAR",(E$28*$B31),IF(E$27="kg/t DM",((E$28*($B$28/100))*$B31),IF(E$27="mg/kg SAR",((E$28*0.001)*$B31),IF(E$27="mg/kg DM",(((E$28*0.001)*($B$28/100))*$B31),"0")))))))*1.205</f>
        <v>1.0378664999999998</v>
      </c>
      <c r="F31" s="77">
        <f>(IF(F$27="%w/w SAR",((F$28*10)*$B31),IF(F$27="%w/w DM",(((F$28*10)*($B$28/100))*$B31),IF(F$27="kg/t SAR",(F$28*$B31),IF(F$27="kg/t DM",((F$28*($B$28/100))*$B31),IF(F$27="mg/kg SAR",((F$28*0.001)*$B31),IF(F$27="mg/kg DM",(((F$28*0.001)*($B$28/100))*$B31),"0")))))))*1.658</f>
        <v>5.2525439999999994</v>
      </c>
      <c r="G31" s="77">
        <f t="shared" ref="G31:P46" si="5">IF(G$27="%w/w SAR",((G$28*10)*$B31),IF(G$27="%w/w DM",(((G$28*10)*($B$28/100))*$B31),IF(G$27="kg/t SAR",(G$28*$B31),IF(G$27="kg/t DM",((G$28*($B$28/100))*$B31),IF(G$27="mg/kg SAR",((G$28*0.001)*$B31),IF(G$27="mg/kg DM",(((G$28*0.001)*($B$28/100))*$B31),0))))))</f>
        <v>2.8907999999999996E-2</v>
      </c>
      <c r="H31" s="77">
        <f t="shared" si="5"/>
        <v>3.3363</v>
      </c>
      <c r="I31" s="77">
        <f t="shared" si="5"/>
        <v>0.42371999999999993</v>
      </c>
      <c r="J31" s="77">
        <f t="shared" si="5"/>
        <v>6.7320000000000001E-3</v>
      </c>
      <c r="K31" s="77">
        <f t="shared" si="5"/>
        <v>5.0490000000000005E-3</v>
      </c>
      <c r="L31" s="77">
        <f t="shared" si="5"/>
        <v>0.56628000000000001</v>
      </c>
      <c r="M31" s="77">
        <f t="shared" si="5"/>
        <v>0.10988999999999999</v>
      </c>
      <c r="N31" s="77">
        <f t="shared" si="5"/>
        <v>24.947999999999997</v>
      </c>
      <c r="O31" s="77">
        <f t="shared" si="5"/>
        <v>5682.5999999999995</v>
      </c>
      <c r="P31" s="77">
        <f t="shared" si="5"/>
        <v>0</v>
      </c>
      <c r="Q31" s="77">
        <f>(IF(Q$27="%w/w SAR",((Q$28*10)*$B31),IF(Q$27="%w/w DM",(((Q$28*10)*($B$28/100))*$B31),IF(Q$27="kg/t SAR",(Q$28*$B31),IF(Q$27="kg/t DM",((Q$28*($B$28/100))*$B31),IF(Q$27="mg/kg SAR",((Q$28*0.001)*$B31),IF(Q$27="mg/kg DM",(((Q$28*0.001)*($B$28/100))*$B31),0)))))))*2.5</f>
        <v>96.277499999999989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0.25839000000000001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22</v>
      </c>
      <c r="B32" s="15">
        <v>250</v>
      </c>
      <c r="C32" s="77">
        <f t="shared" ref="C32:C50" si="6">IF(C$27="%w/w SAR",((C$28*10)*$B32),IF(C$27="%w/w DM",(((C$28*10)*($B$28/100))*$B32),IF(C$27="kg/t SAR",(C$28*$B32),IF(C$27="kg/t DM",((C$28*($B$28/100))*$B32),IF(C$27="mg/kg SAR",((C$28*0.001)*$B32),IF(C$27="mg/kg DM",(((C$28*0.001)*($B$28/100))*$B32),0))))))</f>
        <v>62.468999999999994</v>
      </c>
      <c r="D32" s="77">
        <f t="shared" ref="D32:D50" si="7">(IF(D$27="%w/w SAR",((D$28*10)*$B32),IF(D$27="%w/w DM",(((D$28*10)*($B$28/100))*$B32),IF(D$27="kg/t SAR",(D$28*$B32),IF(D$27="kg/t DM",((D$28*($B$28/100))*$B32),IF(D$27="mg/kg SAR",((D$28*0.001)*$B32),IF(D$27="mg/kg DM",(((D$28*0.001)*($B$28/100))*$B32),"0")))))))*2.291</f>
        <v>18.552976199999996</v>
      </c>
      <c r="E32" s="77">
        <f t="shared" ref="E32:E50" si="8">(IF(E$27="%w/w SAR",((E$28*10)*$B32),IF(E$27="%w/w DM",(((E$28*10)*($B$28/100))*$B32),IF(E$27="kg/t SAR",(E$28*$B32),IF(E$27="kg/t DM",((E$28*($B$28/100))*$B32),IF(E$27="mg/kg SAR",((E$28*0.001)*$B32),IF(E$27="mg/kg DM",(((E$28*0.001)*($B$28/100))*$B32),"0")))))))*1.205</f>
        <v>1.0378664999999998</v>
      </c>
      <c r="F32" s="77">
        <f t="shared" ref="F32:F50" si="9">(IF(F$27="%w/w SAR",((F$28*10)*$B32),IF(F$27="%w/w DM",(((F$28*10)*($B$28/100))*$B32),IF(F$27="kg/t SAR",(F$28*$B32),IF(F$27="kg/t DM",((F$28*($B$28/100))*$B32),IF(F$27="mg/kg SAR",((F$28*0.001)*$B32),IF(F$27="mg/kg DM",(((F$28*0.001)*($B$28/100))*$B32),"0")))))))*1.658</f>
        <v>5.2525439999999994</v>
      </c>
      <c r="G32" s="77">
        <f t="shared" si="5"/>
        <v>2.8907999999999996E-2</v>
      </c>
      <c r="H32" s="77">
        <f t="shared" si="5"/>
        <v>3.3363</v>
      </c>
      <c r="I32" s="77">
        <f t="shared" si="5"/>
        <v>0.42371999999999993</v>
      </c>
      <c r="J32" s="77">
        <f t="shared" si="5"/>
        <v>6.7320000000000001E-3</v>
      </c>
      <c r="K32" s="77">
        <f t="shared" si="5"/>
        <v>5.0490000000000005E-3</v>
      </c>
      <c r="L32" s="77">
        <f t="shared" si="5"/>
        <v>0.56628000000000001</v>
      </c>
      <c r="M32" s="77">
        <f t="shared" si="5"/>
        <v>0.10988999999999999</v>
      </c>
      <c r="N32" s="77">
        <f t="shared" si="5"/>
        <v>24.947999999999997</v>
      </c>
      <c r="O32" s="77">
        <f t="shared" si="5"/>
        <v>5682.5999999999995</v>
      </c>
      <c r="P32" s="77">
        <f t="shared" si="5"/>
        <v>0</v>
      </c>
      <c r="Q32" s="77">
        <f t="shared" ref="Q32:Q50" si="10">(IF(Q$27="%w/w SAR",((Q$28*10)*$B32),IF(Q$27="%w/w DM",(((Q$28*10)*($B$28/100))*$B32),IF(Q$27="kg/t SAR",(Q$28*$B32),IF(Q$27="kg/t DM",((Q$28*($B$28/100))*$B32),IF(Q$27="mg/kg SAR",((Q$28*0.001)*$B32),IF(Q$27="mg/kg DM",(((Q$28*0.001)*($B$28/100))*$B32),0)))))))*2.5</f>
        <v>96.277499999999989</v>
      </c>
      <c r="R32" s="77">
        <f t="shared" ref="R32:U50" si="11">IF(R$27="%w/w SAR",((R$28*10)*$B32),IF(R$27="%w/w DM",(((R$28*10)*($B$28/100))*$B32),IF(R$27="kg/t SAR",(R$28*$B32),IF(R$27="kg/t DM",((R$28*($B$28/100))*$B32),IF(R$27="mg/kg SAR",((R$28*0.001)*$B32),IF(R$27="mg/kg DM",(((R$28*0.001)*($B$28/100))*$B32),0))))))</f>
        <v>0</v>
      </c>
      <c r="S32" s="77">
        <f t="shared" si="11"/>
        <v>0.25839000000000001</v>
      </c>
      <c r="T32" s="77">
        <f t="shared" si="11"/>
        <v>0</v>
      </c>
      <c r="U32" s="77">
        <f t="shared" si="11"/>
        <v>0</v>
      </c>
      <c r="AB32" s="59"/>
      <c r="AC32" s="59"/>
      <c r="AD32" s="59"/>
      <c r="AE32" s="59"/>
      <c r="AF32" s="59"/>
      <c r="AG32" s="59"/>
      <c r="AH32" s="59"/>
      <c r="AI32" s="59"/>
    </row>
    <row r="33" spans="1:35" s="72" customFormat="1" x14ac:dyDescent="0.3">
      <c r="A33" s="13">
        <f>E8</f>
        <v>24</v>
      </c>
      <c r="B33" s="15">
        <v>250</v>
      </c>
      <c r="C33" s="77">
        <f t="shared" si="6"/>
        <v>62.468999999999994</v>
      </c>
      <c r="D33" s="77">
        <f t="shared" si="7"/>
        <v>18.552976199999996</v>
      </c>
      <c r="E33" s="77">
        <f t="shared" si="8"/>
        <v>1.0378664999999998</v>
      </c>
      <c r="F33" s="77">
        <f t="shared" si="9"/>
        <v>5.2525439999999994</v>
      </c>
      <c r="G33" s="77">
        <f t="shared" si="5"/>
        <v>2.8907999999999996E-2</v>
      </c>
      <c r="H33" s="77">
        <f t="shared" si="5"/>
        <v>3.3363</v>
      </c>
      <c r="I33" s="77">
        <f t="shared" si="5"/>
        <v>0.42371999999999993</v>
      </c>
      <c r="J33" s="77">
        <f t="shared" si="5"/>
        <v>6.7320000000000001E-3</v>
      </c>
      <c r="K33" s="77">
        <f t="shared" si="5"/>
        <v>5.0490000000000005E-3</v>
      </c>
      <c r="L33" s="77">
        <f t="shared" si="5"/>
        <v>0.56628000000000001</v>
      </c>
      <c r="M33" s="77">
        <f t="shared" si="5"/>
        <v>0.10988999999999999</v>
      </c>
      <c r="N33" s="77">
        <f t="shared" si="5"/>
        <v>24.947999999999997</v>
      </c>
      <c r="O33" s="77">
        <f t="shared" si="5"/>
        <v>5682.5999999999995</v>
      </c>
      <c r="P33" s="77">
        <f t="shared" si="5"/>
        <v>0</v>
      </c>
      <c r="Q33" s="77">
        <f t="shared" si="10"/>
        <v>96.277499999999989</v>
      </c>
      <c r="R33" s="77">
        <f t="shared" si="11"/>
        <v>0</v>
      </c>
      <c r="S33" s="77">
        <f t="shared" si="11"/>
        <v>0.25839000000000001</v>
      </c>
      <c r="T33" s="77">
        <f t="shared" si="11"/>
        <v>0</v>
      </c>
      <c r="U33" s="77">
        <f t="shared" si="11"/>
        <v>0</v>
      </c>
      <c r="AB33" s="59"/>
      <c r="AC33" s="59"/>
      <c r="AD33" s="59"/>
      <c r="AE33" s="59"/>
      <c r="AF33" s="59"/>
      <c r="AG33" s="59"/>
      <c r="AH33" s="59"/>
      <c r="AI33" s="59"/>
    </row>
    <row r="34" spans="1:35" s="72" customFormat="1" x14ac:dyDescent="0.3">
      <c r="A34" s="13">
        <f>F8</f>
        <v>27</v>
      </c>
      <c r="B34" s="15">
        <v>250</v>
      </c>
      <c r="C34" s="77">
        <f t="shared" si="6"/>
        <v>62.468999999999994</v>
      </c>
      <c r="D34" s="77">
        <f t="shared" si="7"/>
        <v>18.552976199999996</v>
      </c>
      <c r="E34" s="77">
        <f t="shared" si="8"/>
        <v>1.0378664999999998</v>
      </c>
      <c r="F34" s="77">
        <f t="shared" si="9"/>
        <v>5.2525439999999994</v>
      </c>
      <c r="G34" s="77">
        <f t="shared" si="5"/>
        <v>2.8907999999999996E-2</v>
      </c>
      <c r="H34" s="77">
        <f t="shared" si="5"/>
        <v>3.3363</v>
      </c>
      <c r="I34" s="77">
        <f t="shared" si="5"/>
        <v>0.42371999999999993</v>
      </c>
      <c r="J34" s="77">
        <f t="shared" si="5"/>
        <v>6.7320000000000001E-3</v>
      </c>
      <c r="K34" s="77">
        <f t="shared" si="5"/>
        <v>5.0490000000000005E-3</v>
      </c>
      <c r="L34" s="77">
        <f t="shared" si="5"/>
        <v>0.56628000000000001</v>
      </c>
      <c r="M34" s="77">
        <f t="shared" si="5"/>
        <v>0.10988999999999999</v>
      </c>
      <c r="N34" s="77">
        <f t="shared" si="5"/>
        <v>24.947999999999997</v>
      </c>
      <c r="O34" s="77">
        <f t="shared" si="5"/>
        <v>5682.5999999999995</v>
      </c>
      <c r="P34" s="77">
        <f t="shared" si="5"/>
        <v>0</v>
      </c>
      <c r="Q34" s="77">
        <f t="shared" si="10"/>
        <v>96.277499999999989</v>
      </c>
      <c r="R34" s="77">
        <f t="shared" si="11"/>
        <v>0</v>
      </c>
      <c r="S34" s="77">
        <f t="shared" si="11"/>
        <v>0.25839000000000001</v>
      </c>
      <c r="T34" s="77">
        <f t="shared" si="11"/>
        <v>0</v>
      </c>
      <c r="U34" s="77">
        <f t="shared" si="11"/>
        <v>0</v>
      </c>
      <c r="AB34" s="59"/>
      <c r="AC34" s="59"/>
      <c r="AD34" s="59"/>
      <c r="AE34" s="59"/>
      <c r="AF34" s="59"/>
      <c r="AG34" s="59"/>
      <c r="AH34" s="59"/>
      <c r="AI34" s="59"/>
    </row>
    <row r="35" spans="1:35" s="72" customFormat="1" x14ac:dyDescent="0.3">
      <c r="A35" s="13">
        <f>G8</f>
        <v>28</v>
      </c>
      <c r="B35" s="15">
        <v>250</v>
      </c>
      <c r="C35" s="77">
        <f t="shared" si="6"/>
        <v>62.468999999999994</v>
      </c>
      <c r="D35" s="77">
        <f t="shared" si="7"/>
        <v>18.552976199999996</v>
      </c>
      <c r="E35" s="77">
        <f t="shared" si="8"/>
        <v>1.0378664999999998</v>
      </c>
      <c r="F35" s="77">
        <f t="shared" si="9"/>
        <v>5.2525439999999994</v>
      </c>
      <c r="G35" s="77">
        <f t="shared" si="5"/>
        <v>2.8907999999999996E-2</v>
      </c>
      <c r="H35" s="77">
        <f t="shared" si="5"/>
        <v>3.3363</v>
      </c>
      <c r="I35" s="77">
        <f t="shared" si="5"/>
        <v>0.42371999999999993</v>
      </c>
      <c r="J35" s="77">
        <f t="shared" si="5"/>
        <v>6.7320000000000001E-3</v>
      </c>
      <c r="K35" s="77">
        <f t="shared" si="5"/>
        <v>5.0490000000000005E-3</v>
      </c>
      <c r="L35" s="77">
        <f t="shared" si="5"/>
        <v>0.56628000000000001</v>
      </c>
      <c r="M35" s="77">
        <f t="shared" si="5"/>
        <v>0.10988999999999999</v>
      </c>
      <c r="N35" s="77">
        <f t="shared" si="5"/>
        <v>24.947999999999997</v>
      </c>
      <c r="O35" s="77">
        <f t="shared" si="5"/>
        <v>5682.5999999999995</v>
      </c>
      <c r="P35" s="77">
        <f t="shared" si="5"/>
        <v>0</v>
      </c>
      <c r="Q35" s="77">
        <f t="shared" si="10"/>
        <v>96.277499999999989</v>
      </c>
      <c r="R35" s="77">
        <f t="shared" si="11"/>
        <v>0</v>
      </c>
      <c r="S35" s="77">
        <f t="shared" si="11"/>
        <v>0.25839000000000001</v>
      </c>
      <c r="T35" s="77">
        <f t="shared" si="11"/>
        <v>0</v>
      </c>
      <c r="U35" s="77">
        <f t="shared" si="11"/>
        <v>0</v>
      </c>
      <c r="AB35" s="59"/>
      <c r="AC35" s="59"/>
      <c r="AD35" s="59"/>
      <c r="AE35" s="59"/>
      <c r="AF35" s="59"/>
      <c r="AG35" s="59"/>
      <c r="AH35" s="59"/>
      <c r="AI35" s="59"/>
    </row>
    <row r="36" spans="1:35" s="72" customFormat="1" x14ac:dyDescent="0.3">
      <c r="A36" s="13">
        <f>H8</f>
        <v>29</v>
      </c>
      <c r="B36" s="15">
        <v>250</v>
      </c>
      <c r="C36" s="77">
        <f t="shared" si="6"/>
        <v>62.468999999999994</v>
      </c>
      <c r="D36" s="77">
        <f t="shared" si="7"/>
        <v>18.552976199999996</v>
      </c>
      <c r="E36" s="77">
        <f t="shared" si="8"/>
        <v>1.0378664999999998</v>
      </c>
      <c r="F36" s="77">
        <f t="shared" si="9"/>
        <v>5.2525439999999994</v>
      </c>
      <c r="G36" s="77">
        <f t="shared" si="5"/>
        <v>2.8907999999999996E-2</v>
      </c>
      <c r="H36" s="77">
        <f t="shared" si="5"/>
        <v>3.3363</v>
      </c>
      <c r="I36" s="77">
        <f t="shared" si="5"/>
        <v>0.42371999999999993</v>
      </c>
      <c r="J36" s="77">
        <f t="shared" si="5"/>
        <v>6.7320000000000001E-3</v>
      </c>
      <c r="K36" s="77">
        <f t="shared" si="5"/>
        <v>5.0490000000000005E-3</v>
      </c>
      <c r="L36" s="77">
        <f t="shared" si="5"/>
        <v>0.56628000000000001</v>
      </c>
      <c r="M36" s="77">
        <f t="shared" si="5"/>
        <v>0.10988999999999999</v>
      </c>
      <c r="N36" s="77">
        <f t="shared" si="5"/>
        <v>24.947999999999997</v>
      </c>
      <c r="O36" s="77">
        <f t="shared" si="5"/>
        <v>5682.5999999999995</v>
      </c>
      <c r="P36" s="77">
        <f t="shared" si="5"/>
        <v>0</v>
      </c>
      <c r="Q36" s="77">
        <f t="shared" si="10"/>
        <v>96.277499999999989</v>
      </c>
      <c r="R36" s="77">
        <f t="shared" si="11"/>
        <v>0</v>
      </c>
      <c r="S36" s="77">
        <f t="shared" si="11"/>
        <v>0.25839000000000001</v>
      </c>
      <c r="T36" s="77">
        <f t="shared" si="11"/>
        <v>0</v>
      </c>
      <c r="U36" s="77">
        <f t="shared" si="11"/>
        <v>0</v>
      </c>
      <c r="AB36" s="59"/>
      <c r="AC36" s="59"/>
      <c r="AD36" s="59"/>
      <c r="AE36" s="59"/>
      <c r="AF36" s="59"/>
      <c r="AG36" s="59"/>
      <c r="AH36" s="59"/>
      <c r="AI36" s="59"/>
    </row>
    <row r="37" spans="1:35" s="72" customFormat="1" x14ac:dyDescent="0.3">
      <c r="A37" s="13">
        <f>I8</f>
        <v>30</v>
      </c>
      <c r="B37" s="15">
        <v>250</v>
      </c>
      <c r="C37" s="77">
        <f t="shared" si="6"/>
        <v>62.468999999999994</v>
      </c>
      <c r="D37" s="77">
        <f t="shared" si="7"/>
        <v>18.552976199999996</v>
      </c>
      <c r="E37" s="77">
        <f t="shared" si="8"/>
        <v>1.0378664999999998</v>
      </c>
      <c r="F37" s="77">
        <f t="shared" si="9"/>
        <v>5.2525439999999994</v>
      </c>
      <c r="G37" s="77">
        <f t="shared" si="5"/>
        <v>2.8907999999999996E-2</v>
      </c>
      <c r="H37" s="77">
        <f t="shared" si="5"/>
        <v>3.3363</v>
      </c>
      <c r="I37" s="77">
        <f t="shared" si="5"/>
        <v>0.42371999999999993</v>
      </c>
      <c r="J37" s="77">
        <f t="shared" si="5"/>
        <v>6.7320000000000001E-3</v>
      </c>
      <c r="K37" s="77">
        <f t="shared" si="5"/>
        <v>5.0490000000000005E-3</v>
      </c>
      <c r="L37" s="77">
        <f t="shared" si="5"/>
        <v>0.56628000000000001</v>
      </c>
      <c r="M37" s="77">
        <f t="shared" si="5"/>
        <v>0.10988999999999999</v>
      </c>
      <c r="N37" s="77">
        <f t="shared" si="5"/>
        <v>24.947999999999997</v>
      </c>
      <c r="O37" s="77">
        <f t="shared" si="5"/>
        <v>5682.5999999999995</v>
      </c>
      <c r="P37" s="77">
        <f t="shared" si="5"/>
        <v>0</v>
      </c>
      <c r="Q37" s="77">
        <f t="shared" si="10"/>
        <v>96.277499999999989</v>
      </c>
      <c r="R37" s="77">
        <f t="shared" si="11"/>
        <v>0</v>
      </c>
      <c r="S37" s="77">
        <f t="shared" si="11"/>
        <v>0.25839000000000001</v>
      </c>
      <c r="T37" s="77">
        <f t="shared" si="11"/>
        <v>0</v>
      </c>
      <c r="U37" s="77">
        <f t="shared" si="11"/>
        <v>0</v>
      </c>
      <c r="AB37" s="59"/>
      <c r="AC37" s="59"/>
      <c r="AD37" s="59"/>
      <c r="AE37" s="59"/>
      <c r="AF37" s="59"/>
      <c r="AG37" s="59"/>
      <c r="AH37" s="59"/>
      <c r="AI37" s="59"/>
    </row>
    <row r="38" spans="1:35" s="72" customFormat="1" x14ac:dyDescent="0.3">
      <c r="A38" s="13">
        <f>J8</f>
        <v>31</v>
      </c>
      <c r="B38" s="15">
        <v>250</v>
      </c>
      <c r="C38" s="77">
        <f t="shared" si="6"/>
        <v>62.468999999999994</v>
      </c>
      <c r="D38" s="77">
        <f t="shared" si="7"/>
        <v>18.552976199999996</v>
      </c>
      <c r="E38" s="77">
        <f t="shared" si="8"/>
        <v>1.0378664999999998</v>
      </c>
      <c r="F38" s="77">
        <f t="shared" si="9"/>
        <v>5.2525439999999994</v>
      </c>
      <c r="G38" s="77">
        <f t="shared" si="5"/>
        <v>2.8907999999999996E-2</v>
      </c>
      <c r="H38" s="77">
        <f t="shared" si="5"/>
        <v>3.3363</v>
      </c>
      <c r="I38" s="77">
        <f t="shared" si="5"/>
        <v>0.42371999999999993</v>
      </c>
      <c r="J38" s="77">
        <f t="shared" si="5"/>
        <v>6.7320000000000001E-3</v>
      </c>
      <c r="K38" s="77">
        <f t="shared" si="5"/>
        <v>5.0490000000000005E-3</v>
      </c>
      <c r="L38" s="77">
        <f t="shared" si="5"/>
        <v>0.56628000000000001</v>
      </c>
      <c r="M38" s="77">
        <f t="shared" si="5"/>
        <v>0.10988999999999999</v>
      </c>
      <c r="N38" s="77">
        <f t="shared" si="5"/>
        <v>24.947999999999997</v>
      </c>
      <c r="O38" s="77">
        <f t="shared" si="5"/>
        <v>5682.5999999999995</v>
      </c>
      <c r="P38" s="77">
        <f t="shared" si="5"/>
        <v>0</v>
      </c>
      <c r="Q38" s="77">
        <f t="shared" si="10"/>
        <v>96.277499999999989</v>
      </c>
      <c r="R38" s="77">
        <f t="shared" si="11"/>
        <v>0</v>
      </c>
      <c r="S38" s="77">
        <f t="shared" si="11"/>
        <v>0.25839000000000001</v>
      </c>
      <c r="T38" s="77">
        <f t="shared" si="11"/>
        <v>0</v>
      </c>
      <c r="U38" s="77">
        <f t="shared" si="11"/>
        <v>0</v>
      </c>
      <c r="AB38" s="59"/>
      <c r="AC38" s="59"/>
      <c r="AD38" s="59"/>
      <c r="AE38" s="59"/>
      <c r="AF38" s="59"/>
      <c r="AG38" s="59"/>
      <c r="AH38" s="59"/>
      <c r="AI38" s="59"/>
    </row>
    <row r="39" spans="1:35" s="72" customFormat="1" x14ac:dyDescent="0.3">
      <c r="A39" s="13">
        <f>K8</f>
        <v>9973</v>
      </c>
      <c r="B39" s="15">
        <v>250</v>
      </c>
      <c r="C39" s="77">
        <f t="shared" si="6"/>
        <v>62.468999999999994</v>
      </c>
      <c r="D39" s="77">
        <f t="shared" si="7"/>
        <v>18.552976199999996</v>
      </c>
      <c r="E39" s="77">
        <f t="shared" si="8"/>
        <v>1.0378664999999998</v>
      </c>
      <c r="F39" s="77">
        <f t="shared" si="9"/>
        <v>5.2525439999999994</v>
      </c>
      <c r="G39" s="77">
        <f t="shared" si="5"/>
        <v>2.8907999999999996E-2</v>
      </c>
      <c r="H39" s="77">
        <f t="shared" si="5"/>
        <v>3.3363</v>
      </c>
      <c r="I39" s="77">
        <f t="shared" si="5"/>
        <v>0.42371999999999993</v>
      </c>
      <c r="J39" s="77">
        <f t="shared" si="5"/>
        <v>6.7320000000000001E-3</v>
      </c>
      <c r="K39" s="77">
        <f t="shared" si="5"/>
        <v>5.0490000000000005E-3</v>
      </c>
      <c r="L39" s="77">
        <f t="shared" si="5"/>
        <v>0.56628000000000001</v>
      </c>
      <c r="M39" s="77">
        <f t="shared" si="5"/>
        <v>0.10988999999999999</v>
      </c>
      <c r="N39" s="77">
        <f t="shared" si="5"/>
        <v>24.947999999999997</v>
      </c>
      <c r="O39" s="77">
        <f t="shared" si="5"/>
        <v>5682.5999999999995</v>
      </c>
      <c r="P39" s="77">
        <f t="shared" si="5"/>
        <v>0</v>
      </c>
      <c r="Q39" s="77">
        <f t="shared" si="10"/>
        <v>96.277499999999989</v>
      </c>
      <c r="R39" s="77">
        <f t="shared" si="11"/>
        <v>0</v>
      </c>
      <c r="S39" s="77">
        <f t="shared" si="11"/>
        <v>0.25839000000000001</v>
      </c>
      <c r="T39" s="77">
        <f t="shared" si="11"/>
        <v>0</v>
      </c>
      <c r="U39" s="77">
        <f t="shared" si="11"/>
        <v>0</v>
      </c>
      <c r="AB39" s="59"/>
      <c r="AC39" s="59"/>
      <c r="AD39" s="59"/>
      <c r="AE39" s="59"/>
      <c r="AF39" s="59"/>
      <c r="AG39" s="59"/>
      <c r="AH39" s="59"/>
      <c r="AI39" s="59"/>
    </row>
    <row r="40" spans="1:35" s="72" customFormat="1" x14ac:dyDescent="0.3">
      <c r="A40" s="13">
        <f>L8</f>
        <v>5392</v>
      </c>
      <c r="B40" s="15">
        <v>250</v>
      </c>
      <c r="C40" s="77">
        <f t="shared" si="6"/>
        <v>62.468999999999994</v>
      </c>
      <c r="D40" s="77">
        <f t="shared" si="7"/>
        <v>18.552976199999996</v>
      </c>
      <c r="E40" s="77">
        <f t="shared" si="8"/>
        <v>1.0378664999999998</v>
      </c>
      <c r="F40" s="77">
        <f t="shared" si="9"/>
        <v>5.2525439999999994</v>
      </c>
      <c r="G40" s="77">
        <f t="shared" si="5"/>
        <v>2.8907999999999996E-2</v>
      </c>
      <c r="H40" s="77">
        <f t="shared" si="5"/>
        <v>3.3363</v>
      </c>
      <c r="I40" s="77">
        <f t="shared" si="5"/>
        <v>0.42371999999999993</v>
      </c>
      <c r="J40" s="77">
        <f t="shared" si="5"/>
        <v>6.7320000000000001E-3</v>
      </c>
      <c r="K40" s="77">
        <f t="shared" si="5"/>
        <v>5.0490000000000005E-3</v>
      </c>
      <c r="L40" s="77">
        <f t="shared" si="5"/>
        <v>0.56628000000000001</v>
      </c>
      <c r="M40" s="77">
        <f t="shared" si="5"/>
        <v>0.10988999999999999</v>
      </c>
      <c r="N40" s="77">
        <f t="shared" si="5"/>
        <v>24.947999999999997</v>
      </c>
      <c r="O40" s="77">
        <f t="shared" si="5"/>
        <v>5682.5999999999995</v>
      </c>
      <c r="P40" s="77">
        <f t="shared" si="5"/>
        <v>0</v>
      </c>
      <c r="Q40" s="77">
        <f t="shared" si="10"/>
        <v>96.277499999999989</v>
      </c>
      <c r="R40" s="77">
        <f t="shared" si="11"/>
        <v>0</v>
      </c>
      <c r="S40" s="77">
        <f t="shared" si="11"/>
        <v>0.25839000000000001</v>
      </c>
      <c r="T40" s="77">
        <f t="shared" si="11"/>
        <v>0</v>
      </c>
      <c r="U40" s="77">
        <f t="shared" si="11"/>
        <v>0</v>
      </c>
      <c r="AB40" s="59"/>
      <c r="AC40" s="59"/>
      <c r="AD40" s="59"/>
      <c r="AE40" s="59"/>
      <c r="AF40" s="59"/>
      <c r="AG40" s="59"/>
      <c r="AH40" s="59"/>
      <c r="AI40" s="59"/>
    </row>
    <row r="41" spans="1:35" s="72" customFormat="1" x14ac:dyDescent="0.3">
      <c r="A41" s="13">
        <f>M8</f>
        <v>6909</v>
      </c>
      <c r="B41" s="15">
        <v>250</v>
      </c>
      <c r="C41" s="77">
        <f t="shared" si="6"/>
        <v>62.468999999999994</v>
      </c>
      <c r="D41" s="77">
        <f t="shared" si="7"/>
        <v>18.552976199999996</v>
      </c>
      <c r="E41" s="77">
        <f t="shared" si="8"/>
        <v>1.0378664999999998</v>
      </c>
      <c r="F41" s="77">
        <f t="shared" si="9"/>
        <v>5.2525439999999994</v>
      </c>
      <c r="G41" s="77">
        <f t="shared" si="5"/>
        <v>2.8907999999999996E-2</v>
      </c>
      <c r="H41" s="77">
        <f t="shared" si="5"/>
        <v>3.3363</v>
      </c>
      <c r="I41" s="77">
        <f t="shared" si="5"/>
        <v>0.42371999999999993</v>
      </c>
      <c r="J41" s="77">
        <f t="shared" si="5"/>
        <v>6.7320000000000001E-3</v>
      </c>
      <c r="K41" s="77">
        <f t="shared" si="5"/>
        <v>5.0490000000000005E-3</v>
      </c>
      <c r="L41" s="77">
        <f t="shared" si="5"/>
        <v>0.56628000000000001</v>
      </c>
      <c r="M41" s="77">
        <f t="shared" si="5"/>
        <v>0.10988999999999999</v>
      </c>
      <c r="N41" s="77">
        <f t="shared" si="5"/>
        <v>24.947999999999997</v>
      </c>
      <c r="O41" s="77">
        <f t="shared" si="5"/>
        <v>5682.5999999999995</v>
      </c>
      <c r="P41" s="77">
        <f t="shared" si="5"/>
        <v>0</v>
      </c>
      <c r="Q41" s="77">
        <f t="shared" si="10"/>
        <v>96.277499999999989</v>
      </c>
      <c r="R41" s="77">
        <f t="shared" si="11"/>
        <v>0</v>
      </c>
      <c r="S41" s="77">
        <f t="shared" si="11"/>
        <v>0.25839000000000001</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20</v>
      </c>
      <c r="C57" s="8">
        <f t="shared" ref="C57:U57" si="13">D8</f>
        <v>22</v>
      </c>
      <c r="D57" s="8">
        <f t="shared" si="13"/>
        <v>24</v>
      </c>
      <c r="E57" s="8">
        <f t="shared" si="13"/>
        <v>27</v>
      </c>
      <c r="F57" s="8">
        <f t="shared" si="13"/>
        <v>28</v>
      </c>
      <c r="G57" s="8">
        <f t="shared" si="13"/>
        <v>29</v>
      </c>
      <c r="H57" s="8">
        <f t="shared" si="13"/>
        <v>30</v>
      </c>
      <c r="I57" s="8">
        <f t="shared" si="13"/>
        <v>31</v>
      </c>
      <c r="J57" s="8">
        <f t="shared" si="13"/>
        <v>9973</v>
      </c>
      <c r="K57" s="8">
        <f t="shared" si="13"/>
        <v>5392</v>
      </c>
      <c r="L57" s="8">
        <f t="shared" si="13"/>
        <v>6909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Arable</v>
      </c>
      <c r="I58" s="13" t="str">
        <f>J16&amp;" I "&amp;(VLOOKUP(J14,Table245810[],6,FALSE))</f>
        <v>Medium/Clay I Arable</v>
      </c>
      <c r="J58" s="13" t="str">
        <f>K16&amp;" I "&amp;(VLOOKUP(K14,Table245810[],6,FALSE))</f>
        <v>Medium/Clay I Arable</v>
      </c>
      <c r="K58" s="13" t="str">
        <f>L16&amp;" I "&amp;(VLOOKUP(L14,Table245810[],6,FALSE))</f>
        <v>Medium/Clay I Arable</v>
      </c>
      <c r="L58" s="13" t="str">
        <f>M16&amp;" I "&amp;(VLOOKUP(M14,Table245810[],6,FALSE))</f>
        <v>Medium/Clay I Arable</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5">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6.7</v>
      </c>
      <c r="H59" s="76">
        <f>VLOOKUP(I$14,Table245810[],5,FALSE)</f>
        <v>6.7</v>
      </c>
      <c r="I59" s="76">
        <f>VLOOKUP(J$14,Table245810[],5,FALSE)</f>
        <v>6.7</v>
      </c>
      <c r="J59" s="76">
        <f>VLOOKUP(K$14,Table245810[],5,FALSE)</f>
        <v>6.7</v>
      </c>
      <c r="K59" s="76">
        <f>VLOOKUP(L$14,Table245810[],5,FALSE)</f>
        <v>6.7</v>
      </c>
      <c r="L59" s="76">
        <f>VLOOKUP(M$14,Table245810[],5,FALSE)</f>
        <v>6.7</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5">
      <c r="A60" s="111" t="s">
        <v>4</v>
      </c>
      <c r="B60" s="76">
        <f>C10</f>
        <v>7.6</v>
      </c>
      <c r="C60" s="76">
        <f t="shared" ref="C60:U60" si="14">D10</f>
        <v>7.6</v>
      </c>
      <c r="D60" s="76">
        <f t="shared" si="14"/>
        <v>7.2</v>
      </c>
      <c r="E60" s="76">
        <f t="shared" si="14"/>
        <v>7.1</v>
      </c>
      <c r="F60" s="76">
        <f t="shared" si="14"/>
        <v>7.3</v>
      </c>
      <c r="G60" s="76">
        <f t="shared" si="14"/>
        <v>7.3</v>
      </c>
      <c r="H60" s="76">
        <f t="shared" si="14"/>
        <v>7.3</v>
      </c>
      <c r="I60" s="76">
        <f t="shared" si="14"/>
        <v>7.2</v>
      </c>
      <c r="J60" s="76">
        <f t="shared" si="14"/>
        <v>7.2</v>
      </c>
      <c r="K60" s="76">
        <f t="shared" si="14"/>
        <v>6.6</v>
      </c>
      <c r="L60" s="76">
        <f t="shared" si="14"/>
        <v>6.9</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-7.1999999999999957</v>
      </c>
      <c r="D64" s="77">
        <f t="shared" si="17"/>
        <v>-4</v>
      </c>
      <c r="E64" s="77">
        <f t="shared" si="17"/>
        <v>-3.1999999999999957</v>
      </c>
      <c r="F64" s="77">
        <f t="shared" si="17"/>
        <v>-4.7999999999999972</v>
      </c>
      <c r="G64" s="77">
        <f t="shared" si="17"/>
        <v>-4.7999999999999972</v>
      </c>
      <c r="H64" s="77">
        <f t="shared" si="17"/>
        <v>-4.7999999999999972</v>
      </c>
      <c r="I64" s="77">
        <f t="shared" si="17"/>
        <v>-4</v>
      </c>
      <c r="J64" s="77">
        <f t="shared" si="17"/>
        <v>-4</v>
      </c>
      <c r="K64" s="77">
        <f t="shared" si="17"/>
        <v>0.80000000000000426</v>
      </c>
      <c r="L64" s="77">
        <f t="shared" si="17"/>
        <v>-1.6000000000000014</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7.1999999999999957</v>
      </c>
      <c r="D65" s="77">
        <f t="shared" si="18"/>
        <v>4</v>
      </c>
      <c r="E65" s="77">
        <f t="shared" si="18"/>
        <v>3.1999999999999957</v>
      </c>
      <c r="F65" s="77">
        <f t="shared" si="18"/>
        <v>4.7999999999999972</v>
      </c>
      <c r="G65" s="77">
        <f t="shared" si="18"/>
        <v>4.7999999999999972</v>
      </c>
      <c r="H65" s="77">
        <f t="shared" si="18"/>
        <v>4.7999999999999972</v>
      </c>
      <c r="I65" s="77">
        <f t="shared" si="18"/>
        <v>4</v>
      </c>
      <c r="J65" s="77">
        <f t="shared" si="18"/>
        <v>4</v>
      </c>
      <c r="K65" s="77">
        <f t="shared" si="18"/>
        <v>-0.80000000000000426</v>
      </c>
      <c r="L65" s="77">
        <f t="shared" si="18"/>
        <v>1.6000000000000014</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4" zoomScale="90" zoomScaleNormal="90" workbookViewId="0">
      <selection activeCell="F23" sqref="F23"/>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2" t="str">
        <f>'DCWW Alwen'!C1:D1</f>
        <v>PAN-022857</v>
      </c>
      <c r="D1" s="143"/>
      <c r="E1" s="93" t="s">
        <v>45</v>
      </c>
      <c r="F1" s="39">
        <f>'DCWW Alwen'!F1</f>
        <v>50</v>
      </c>
      <c r="G1" s="121" t="s">
        <v>43</v>
      </c>
      <c r="H1" s="122"/>
      <c r="I1" s="118">
        <v>6.8</v>
      </c>
      <c r="J1" s="120" t="s">
        <v>153</v>
      </c>
      <c r="K1" s="120"/>
      <c r="L1" s="97">
        <v>197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4" t="str">
        <f>'DCWW Alwen'!C2:D2</f>
        <v>EPR/GP3792SK</v>
      </c>
      <c r="D2" s="145"/>
      <c r="E2" s="93" t="s">
        <v>109</v>
      </c>
      <c r="F2" s="96" t="s">
        <v>167</v>
      </c>
      <c r="G2" s="140" t="s">
        <v>110</v>
      </c>
      <c r="H2" s="141"/>
      <c r="I2" s="118"/>
      <c r="J2" s="120" t="s">
        <v>158</v>
      </c>
      <c r="K2" s="120"/>
      <c r="L2" s="97">
        <v>0.93500000000000005</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4" t="str">
        <f>'DCWW Alwen'!C3:D3</f>
        <v>BYPRODUCT RECOVERY LIMITED</v>
      </c>
      <c r="D3" s="145"/>
      <c r="E3" s="93" t="s">
        <v>108</v>
      </c>
      <c r="F3" s="31" t="s">
        <v>77</v>
      </c>
      <c r="G3" s="120" t="s">
        <v>159</v>
      </c>
      <c r="H3" s="120"/>
      <c r="I3" s="118"/>
      <c r="J3" s="121" t="s">
        <v>154</v>
      </c>
      <c r="K3" s="122"/>
      <c r="L3" s="97">
        <f>(L1/(L2*10000))*100</f>
        <v>2.106951871657754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2" t="str">
        <f>'DCWW Alwen'!C4:D4</f>
        <v>Bryn Carrog Farm, Rhuddlan, RHYL,LL18 5UH</v>
      </c>
      <c r="D4" s="143"/>
      <c r="E4" s="94" t="s">
        <v>1</v>
      </c>
      <c r="F4" s="96" t="s">
        <v>168</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2" t="str">
        <f>'DCWW Alwen'!C5:D5</f>
        <v>Owen Clee</v>
      </c>
      <c r="D5" s="143"/>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'DCWW Alwen'!C8</f>
        <v>20</v>
      </c>
      <c r="D8" s="60">
        <f>'DCWW Alwen'!D8</f>
        <v>22</v>
      </c>
      <c r="E8" s="60">
        <f>'DCWW Alwen'!E8</f>
        <v>24</v>
      </c>
      <c r="F8" s="60">
        <f>'DCWW Alwen'!F8</f>
        <v>27</v>
      </c>
      <c r="G8" s="60">
        <f>'DCWW Alwen'!G8</f>
        <v>28</v>
      </c>
      <c r="H8" s="60">
        <f>'DCWW Alwen'!H8</f>
        <v>29</v>
      </c>
      <c r="I8" s="60">
        <f>'DCWW Alwen'!I8</f>
        <v>30</v>
      </c>
      <c r="J8" s="60">
        <f>'DCWW Alwen'!J8</f>
        <v>31</v>
      </c>
      <c r="K8" s="60">
        <f>'DCWW Alwen'!K8</f>
        <v>9973</v>
      </c>
      <c r="L8" s="60">
        <f>'DCWW Alwen'!L8</f>
        <v>5392</v>
      </c>
      <c r="M8" s="60">
        <f>'DCWW Alwen'!M8</f>
        <v>6909</v>
      </c>
      <c r="N8" s="60">
        <f>'DCWW Alwen'!N8</f>
        <v>0</v>
      </c>
      <c r="O8" s="60">
        <f>'DCWW Alwen'!O8</f>
        <v>0</v>
      </c>
      <c r="P8" s="60">
        <f>'DCWW Alwen'!P8</f>
        <v>0</v>
      </c>
      <c r="Q8" s="60">
        <f>'DCWW Alwen'!Q8</f>
        <v>0</v>
      </c>
      <c r="R8" s="60">
        <f>'DCWW Alwen'!R8</f>
        <v>0</v>
      </c>
      <c r="S8" s="60">
        <f>'DCWW Alwen'!S8</f>
        <v>0</v>
      </c>
      <c r="T8" s="60">
        <f>'DCWW Alwen'!T8</f>
        <v>0</v>
      </c>
      <c r="U8" s="60">
        <f>'DCWW Alwen'!U8</f>
        <v>0</v>
      </c>
      <c r="V8" s="60">
        <f>'DCWW Alwen'!V8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'DCWW Alwen'!C9</f>
        <v>1</v>
      </c>
      <c r="D9" s="60">
        <f>'DCWW Alwen'!D9</f>
        <v>1</v>
      </c>
      <c r="E9" s="60">
        <f>'DCWW Alwen'!E9</f>
        <v>1</v>
      </c>
      <c r="F9" s="60">
        <f>'DCWW Alwen'!F9</f>
        <v>1</v>
      </c>
      <c r="G9" s="60">
        <f>'DCWW Alwen'!G9</f>
        <v>1</v>
      </c>
      <c r="H9" s="60">
        <f>'DCWW Alwen'!H9</f>
        <v>1</v>
      </c>
      <c r="I9" s="60">
        <f>'DCWW Alwen'!I9</f>
        <v>1</v>
      </c>
      <c r="J9" s="60">
        <f>'DCWW Alwen'!J9</f>
        <v>1</v>
      </c>
      <c r="K9" s="60">
        <f>'DCWW Alwen'!K9</f>
        <v>1</v>
      </c>
      <c r="L9" s="60">
        <f>'DCWW Alwen'!L9</f>
        <v>1</v>
      </c>
      <c r="M9" s="60">
        <f>'DCWW Alwen'!M9</f>
        <v>1</v>
      </c>
      <c r="N9" s="60">
        <f>'DCWW Alwen'!N9</f>
        <v>0</v>
      </c>
      <c r="O9" s="60">
        <f>'DCWW Alwen'!O9</f>
        <v>0</v>
      </c>
      <c r="P9" s="60">
        <f>'DCWW Alwen'!P9</f>
        <v>0</v>
      </c>
      <c r="Q9" s="60">
        <f>'DCWW Alwen'!Q9</f>
        <v>0</v>
      </c>
      <c r="R9" s="60">
        <f>'DCWW Alwen'!R9</f>
        <v>0</v>
      </c>
      <c r="S9" s="60">
        <f>'DCWW Alwen'!S9</f>
        <v>0</v>
      </c>
      <c r="T9" s="60">
        <f>'DCWW Alwen'!T9</f>
        <v>0</v>
      </c>
      <c r="U9" s="60">
        <f>'DCWW Alwen'!U9</f>
        <v>0</v>
      </c>
      <c r="V9" s="60">
        <f>'DCWW Alwen'!V9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'DCWW Alwen'!C10</f>
        <v>7.6</v>
      </c>
      <c r="D10" s="60">
        <f>'DCWW Alwen'!D10</f>
        <v>7.6</v>
      </c>
      <c r="E10" s="60">
        <f>'DCWW Alwen'!E10</f>
        <v>7.2</v>
      </c>
      <c r="F10" s="60">
        <f>'DCWW Alwen'!F10</f>
        <v>7.1</v>
      </c>
      <c r="G10" s="60">
        <f>'DCWW Alwen'!G10</f>
        <v>7.3</v>
      </c>
      <c r="H10" s="60">
        <f>'DCWW Alwen'!H10</f>
        <v>7.3</v>
      </c>
      <c r="I10" s="60">
        <f>'DCWW Alwen'!I10</f>
        <v>7.3</v>
      </c>
      <c r="J10" s="60">
        <f>'DCWW Alwen'!J10</f>
        <v>7.2</v>
      </c>
      <c r="K10" s="60">
        <f>'DCWW Alwen'!K10</f>
        <v>7.2</v>
      </c>
      <c r="L10" s="60">
        <f>'DCWW Alwen'!L10</f>
        <v>6.6</v>
      </c>
      <c r="M10" s="60">
        <f>'DCWW Alwen'!M10</f>
        <v>6.9</v>
      </c>
      <c r="N10" s="60">
        <f>'DCWW Alwen'!N10</f>
        <v>0</v>
      </c>
      <c r="O10" s="60">
        <f>'DCWW Alwen'!O10</f>
        <v>0</v>
      </c>
      <c r="P10" s="60">
        <f>'DCWW Alwen'!P10</f>
        <v>0</v>
      </c>
      <c r="Q10" s="60">
        <f>'DCWW Alwen'!Q10</f>
        <v>0</v>
      </c>
      <c r="R10" s="60">
        <f>'DCWW Alwen'!R10</f>
        <v>0</v>
      </c>
      <c r="S10" s="60">
        <f>'DCWW Alwen'!S10</f>
        <v>0</v>
      </c>
      <c r="T10" s="60">
        <f>'DCWW Alwen'!T10</f>
        <v>0</v>
      </c>
      <c r="U10" s="60">
        <f>'DCWW Alwen'!U10</f>
        <v>0</v>
      </c>
      <c r="V10" s="60">
        <f>'DCWW Alwen'!V10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Alwen'!C11</f>
        <v>3</v>
      </c>
      <c r="D11" s="60">
        <f>'DCWW Alwen'!D11</f>
        <v>3</v>
      </c>
      <c r="E11" s="60">
        <f>'DCWW Alwen'!E11</f>
        <v>2</v>
      </c>
      <c r="F11" s="60">
        <f>'DCWW Alwen'!F11</f>
        <v>2</v>
      </c>
      <c r="G11" s="60">
        <f>'DCWW Alwen'!G11</f>
        <v>3</v>
      </c>
      <c r="H11" s="60">
        <f>'DCWW Alwen'!H11</f>
        <v>3</v>
      </c>
      <c r="I11" s="60">
        <f>'DCWW Alwen'!I11</f>
        <v>3</v>
      </c>
      <c r="J11" s="60">
        <f>'DCWW Alwen'!J11</f>
        <v>3</v>
      </c>
      <c r="K11" s="60">
        <f>'DCWW Alwen'!K11</f>
        <v>3</v>
      </c>
      <c r="L11" s="60">
        <f>'DCWW Alwen'!L11</f>
        <v>1</v>
      </c>
      <c r="M11" s="60">
        <f>'DCWW Alwen'!M11</f>
        <v>1</v>
      </c>
      <c r="N11" s="60">
        <f>'DCWW Alwen'!N11</f>
        <v>0</v>
      </c>
      <c r="O11" s="60">
        <f>'DCWW Alwen'!O11</f>
        <v>0</v>
      </c>
      <c r="P11" s="60">
        <f>'DCWW Alwen'!P11</f>
        <v>0</v>
      </c>
      <c r="Q11" s="60">
        <f>'DCWW Alwen'!Q11</f>
        <v>0</v>
      </c>
      <c r="R11" s="60">
        <f>'DCWW Alwen'!R11</f>
        <v>0</v>
      </c>
      <c r="S11" s="60">
        <f>'DCWW Alwen'!S11</f>
        <v>0</v>
      </c>
      <c r="T11" s="60">
        <f>'DCWW Alwen'!T11</f>
        <v>0</v>
      </c>
      <c r="U11" s="60">
        <f>'DCWW Alwen'!U11</f>
        <v>0</v>
      </c>
      <c r="V11" s="60">
        <f>'DCWW Alwen'!V11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Alwen'!C12</f>
        <v>2</v>
      </c>
      <c r="D12" s="60">
        <f>'DCWW Alwen'!D12</f>
        <v>2</v>
      </c>
      <c r="E12" s="60">
        <f>'DCWW Alwen'!E12</f>
        <v>2</v>
      </c>
      <c r="F12" s="60">
        <f>'DCWW Alwen'!F12</f>
        <v>2</v>
      </c>
      <c r="G12" s="60">
        <f>'DCWW Alwen'!G12</f>
        <v>2</v>
      </c>
      <c r="H12" s="60">
        <f>'DCWW Alwen'!H12</f>
        <v>2</v>
      </c>
      <c r="I12" s="60">
        <f>'DCWW Alwen'!I12</f>
        <v>2</v>
      </c>
      <c r="J12" s="60">
        <f>'DCWW Alwen'!J12</f>
        <v>2</v>
      </c>
      <c r="K12" s="60">
        <f>'DCWW Alwen'!K12</f>
        <v>3</v>
      </c>
      <c r="L12" s="60">
        <f>'DCWW Alwen'!L12</f>
        <v>2</v>
      </c>
      <c r="M12" s="60">
        <f>'DCWW Alwen'!M12</f>
        <v>3</v>
      </c>
      <c r="N12" s="60">
        <f>'DCWW Alwen'!N12</f>
        <v>0</v>
      </c>
      <c r="O12" s="60">
        <f>'DCWW Alwen'!O12</f>
        <v>0</v>
      </c>
      <c r="P12" s="60">
        <f>'DCWW Alwen'!P12</f>
        <v>0</v>
      </c>
      <c r="Q12" s="60">
        <f>'DCWW Alwen'!Q12</f>
        <v>0</v>
      </c>
      <c r="R12" s="60">
        <f>'DCWW Alwen'!R12</f>
        <v>0</v>
      </c>
      <c r="S12" s="60">
        <f>'DCWW Alwen'!S12</f>
        <v>0</v>
      </c>
      <c r="T12" s="60">
        <f>'DCWW Alwen'!T12</f>
        <v>0</v>
      </c>
      <c r="U12" s="60">
        <f>'DCWW Alwen'!U12</f>
        <v>0</v>
      </c>
      <c r="V12" s="60">
        <f>'DCWW Alwen'!V12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Alwen'!C13</f>
        <v>3</v>
      </c>
      <c r="D13" s="60">
        <f>'DCWW Alwen'!D13</f>
        <v>2</v>
      </c>
      <c r="E13" s="60">
        <f>'DCWW Alwen'!E13</f>
        <v>2</v>
      </c>
      <c r="F13" s="60">
        <f>'DCWW Alwen'!F13</f>
        <v>2</v>
      </c>
      <c r="G13" s="60">
        <f>'DCWW Alwen'!G13</f>
        <v>2</v>
      </c>
      <c r="H13" s="60">
        <f>'DCWW Alwen'!H13</f>
        <v>2</v>
      </c>
      <c r="I13" s="60">
        <f>'DCWW Alwen'!I13</f>
        <v>2</v>
      </c>
      <c r="J13" s="60">
        <f>'DCWW Alwen'!J13</f>
        <v>2</v>
      </c>
      <c r="K13" s="60">
        <f>'DCWW Alwen'!K13</f>
        <v>4</v>
      </c>
      <c r="L13" s="60">
        <f>'DCWW Alwen'!L13</f>
        <v>4</v>
      </c>
      <c r="M13" s="60">
        <f>'DCWW Alwen'!M13</f>
        <v>4</v>
      </c>
      <c r="N13" s="60">
        <f>'DCWW Alwen'!N13</f>
        <v>0</v>
      </c>
      <c r="O13" s="60">
        <f>'DCWW Alwen'!O13</f>
        <v>0</v>
      </c>
      <c r="P13" s="60">
        <f>'DCWW Alwen'!P13</f>
        <v>0</v>
      </c>
      <c r="Q13" s="60">
        <f>'DCWW Alwen'!Q13</f>
        <v>0</v>
      </c>
      <c r="R13" s="60">
        <f>'DCWW Alwen'!R13</f>
        <v>0</v>
      </c>
      <c r="S13" s="60">
        <f>'DCWW Alwen'!S13</f>
        <v>0</v>
      </c>
      <c r="T13" s="60">
        <f>'DCWW Alwen'!T13</f>
        <v>0</v>
      </c>
      <c r="U13" s="60">
        <f>'DCWW Alwen'!U13</f>
        <v>0</v>
      </c>
      <c r="V13" s="60">
        <f>'DCWW Alwen'!V13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'DCWW Alwen'!C14</f>
        <v xml:space="preserve">Winter wheat- grain only </v>
      </c>
      <c r="D14" s="102" t="str">
        <f>'DCWW Alwen'!D14</f>
        <v xml:space="preserve">Winter wheat- grain only </v>
      </c>
      <c r="E14" s="102" t="str">
        <f>'DCWW Alwen'!E14</f>
        <v xml:space="preserve">Winter wheat- grain only </v>
      </c>
      <c r="F14" s="102" t="str">
        <f>'DCWW Alwen'!F14</f>
        <v xml:space="preserve">Winter wheat- grain only </v>
      </c>
      <c r="G14" s="102" t="str">
        <f>'DCWW Alwen'!G14</f>
        <v xml:space="preserve">Winter wheat- grain only </v>
      </c>
      <c r="H14" s="102" t="str">
        <f>'DCWW Alwen'!H14</f>
        <v xml:space="preserve">Winter wheat- grain only </v>
      </c>
      <c r="I14" s="102" t="str">
        <f>'DCWW Alwen'!I14</f>
        <v xml:space="preserve">Winter wheat- grain only </v>
      </c>
      <c r="J14" s="102" t="str">
        <f>'DCWW Alwen'!J14</f>
        <v xml:space="preserve">Winter wheat- grain only </v>
      </c>
      <c r="K14" s="102" t="str">
        <f>'DCWW Alwen'!K14</f>
        <v xml:space="preserve">Winter wheat- grain only </v>
      </c>
      <c r="L14" s="102" t="str">
        <f>'DCWW Alwen'!L14</f>
        <v xml:space="preserve">Winter wheat- grain only </v>
      </c>
      <c r="M14" s="102" t="str">
        <f>'DCWW Alwen'!M14</f>
        <v xml:space="preserve">Winter wheat- grain only </v>
      </c>
      <c r="N14" s="102">
        <f>'DCWW Alwen'!N14</f>
        <v>0</v>
      </c>
      <c r="O14" s="102">
        <f>'DCWW Alwen'!O14</f>
        <v>0</v>
      </c>
      <c r="P14" s="102">
        <f>'DCWW Alwen'!P14</f>
        <v>0</v>
      </c>
      <c r="Q14" s="102">
        <f>'DCWW Alwen'!Q14</f>
        <v>0</v>
      </c>
      <c r="R14" s="102">
        <f>'DCWW Alwen'!R14</f>
        <v>0</v>
      </c>
      <c r="S14" s="102">
        <f>'DCWW Alwen'!S14</f>
        <v>0</v>
      </c>
      <c r="T14" s="102">
        <f>'DCWW Alwen'!T14</f>
        <v>0</v>
      </c>
      <c r="U14" s="102">
        <f>'DCWW Alwen'!U14</f>
        <v>0</v>
      </c>
      <c r="V14" s="102">
        <f>'DCWW Alwen'!V14</f>
        <v>0</v>
      </c>
      <c r="AD14" s="30" t="s">
        <v>138</v>
      </c>
      <c r="AE14" s="30">
        <v>6</v>
      </c>
      <c r="AI14" s="53" t="s">
        <v>119</v>
      </c>
      <c r="AJ14" s="54">
        <v>0.8</v>
      </c>
      <c r="AK14" s="55">
        <v>1.7</v>
      </c>
      <c r="AL14" s="11">
        <v>12</v>
      </c>
      <c r="AM14" s="11">
        <v>6.7</v>
      </c>
      <c r="AN14" s="11" t="s">
        <v>135</v>
      </c>
    </row>
    <row r="15" spans="1:41" x14ac:dyDescent="0.25">
      <c r="A15" s="131" t="s">
        <v>9</v>
      </c>
      <c r="B15" s="131"/>
      <c r="C15" s="60">
        <f>'DCWW Alwen'!C15</f>
        <v>8</v>
      </c>
      <c r="D15" s="60">
        <f>'DCWW Alwen'!D15</f>
        <v>8</v>
      </c>
      <c r="E15" s="60">
        <f>'DCWW Alwen'!E15</f>
        <v>8</v>
      </c>
      <c r="F15" s="60">
        <f>'DCWW Alwen'!F15</f>
        <v>8</v>
      </c>
      <c r="G15" s="60">
        <f>'DCWW Alwen'!G15</f>
        <v>8</v>
      </c>
      <c r="H15" s="60">
        <f>'DCWW Alwen'!H15</f>
        <v>8</v>
      </c>
      <c r="I15" s="60">
        <f>'DCWW Alwen'!I15</f>
        <v>8</v>
      </c>
      <c r="J15" s="60">
        <f>'DCWW Alwen'!J15</f>
        <v>8</v>
      </c>
      <c r="K15" s="60">
        <f>'DCWW Alwen'!K15</f>
        <v>8</v>
      </c>
      <c r="L15" s="60">
        <f>'DCWW Alwen'!L15</f>
        <v>8</v>
      </c>
      <c r="M15" s="60">
        <f>'DCWW Alwen'!M15</f>
        <v>8</v>
      </c>
      <c r="N15" s="60">
        <f>'DCWW Alwen'!N15</f>
        <v>0</v>
      </c>
      <c r="O15" s="60">
        <f>'DCWW Alwen'!O15</f>
        <v>0</v>
      </c>
      <c r="P15" s="60">
        <f>'DCWW Alwen'!P15</f>
        <v>0</v>
      </c>
      <c r="Q15" s="60">
        <f>'DCWW Alwen'!Q15</f>
        <v>0</v>
      </c>
      <c r="R15" s="60">
        <f>'DCWW Alwen'!R15</f>
        <v>0</v>
      </c>
      <c r="S15" s="60">
        <f>'DCWW Alwen'!S15</f>
        <v>0</v>
      </c>
      <c r="T15" s="60">
        <f>'DCWW Alwen'!T15</f>
        <v>0</v>
      </c>
      <c r="U15" s="60">
        <f>'DCWW Alwen'!U15</f>
        <v>0</v>
      </c>
      <c r="V15" s="60">
        <f>'DCWW Alwen'!V15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'DCWW Alwen'!C16</f>
        <v>Medium/Clay</v>
      </c>
      <c r="D16" s="103" t="str">
        <f>'DCWW Alwen'!D16</f>
        <v>Medium/Clay</v>
      </c>
      <c r="E16" s="103" t="str">
        <f>'DCWW Alwen'!E16</f>
        <v>Medium/Clay</v>
      </c>
      <c r="F16" s="103" t="str">
        <f>'DCWW Alwen'!F16</f>
        <v>Medium/Clay</v>
      </c>
      <c r="G16" s="103" t="str">
        <f>'DCWW Alwen'!G16</f>
        <v>Medium/Clay</v>
      </c>
      <c r="H16" s="103" t="str">
        <f>'DCWW Alwen'!H16</f>
        <v>Medium/Clay</v>
      </c>
      <c r="I16" s="103" t="str">
        <f>'DCWW Alwen'!I16</f>
        <v>Medium/Clay</v>
      </c>
      <c r="J16" s="103" t="str">
        <f>'DCWW Alwen'!J16</f>
        <v>Medium/Clay</v>
      </c>
      <c r="K16" s="103" t="str">
        <f>'DCWW Alwen'!K16</f>
        <v>Medium/Clay</v>
      </c>
      <c r="L16" s="103" t="str">
        <f>'DCWW Alwen'!L16</f>
        <v>Medium/Clay</v>
      </c>
      <c r="M16" s="103" t="str">
        <f>'DCWW Alwen'!M16</f>
        <v>Medium/Clay</v>
      </c>
      <c r="N16" s="103">
        <f>'DCWW Alwen'!N16</f>
        <v>0</v>
      </c>
      <c r="O16" s="103">
        <f>'DCWW Alwen'!O16</f>
        <v>0</v>
      </c>
      <c r="P16" s="103">
        <f>'DCWW Alwen'!P16</f>
        <v>0</v>
      </c>
      <c r="Q16" s="103">
        <f>'DCWW Alwen'!Q16</f>
        <v>0</v>
      </c>
      <c r="R16" s="103">
        <f>'DCWW Alwen'!R16</f>
        <v>0</v>
      </c>
      <c r="S16" s="103">
        <f>'DCWW Alwen'!S16</f>
        <v>0</v>
      </c>
      <c r="T16" s="103">
        <f>'DCWW Alwen'!T16</f>
        <v>0</v>
      </c>
      <c r="U16" s="103">
        <f>'DCWW Alwen'!U16</f>
        <v>0</v>
      </c>
      <c r="V16" s="103">
        <f>'DCWW Alwen'!V16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52</v>
      </c>
      <c r="D17" s="28">
        <f t="shared" ref="D17:V17" si="0">(VLOOKUP(D$14,$AI2:$AK26,2,FALSE))*D$15</f>
        <v>52</v>
      </c>
      <c r="E17" s="28">
        <f t="shared" si="0"/>
        <v>52</v>
      </c>
      <c r="F17" s="28">
        <f t="shared" si="0"/>
        <v>52</v>
      </c>
      <c r="G17" s="28">
        <f t="shared" si="0"/>
        <v>52</v>
      </c>
      <c r="H17" s="28">
        <f t="shared" si="0"/>
        <v>52</v>
      </c>
      <c r="I17" s="28">
        <f t="shared" si="0"/>
        <v>52</v>
      </c>
      <c r="J17" s="28">
        <f t="shared" si="0"/>
        <v>52</v>
      </c>
      <c r="K17" s="28">
        <f t="shared" si="0"/>
        <v>52</v>
      </c>
      <c r="L17" s="28">
        <f t="shared" si="0"/>
        <v>52</v>
      </c>
      <c r="M17" s="28">
        <f t="shared" si="0"/>
        <v>52</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21.147029679999999</v>
      </c>
      <c r="D18" s="16">
        <f>$D32</f>
        <v>21.147029679999999</v>
      </c>
      <c r="E18" s="16">
        <f>$D33</f>
        <v>55.51095291</v>
      </c>
      <c r="F18" s="16">
        <f>$D34</f>
        <v>55.51095291</v>
      </c>
      <c r="G18" s="16">
        <f>$D35</f>
        <v>21.147029679999999</v>
      </c>
      <c r="H18" s="16">
        <f>$D36</f>
        <v>21.147029679999999</v>
      </c>
      <c r="I18" s="16">
        <f>$D37</f>
        <v>21.147029679999999</v>
      </c>
      <c r="J18" s="16">
        <f>$D38</f>
        <v>21.147029679999999</v>
      </c>
      <c r="K18" s="16">
        <f>$D39</f>
        <v>21.147029679999999</v>
      </c>
      <c r="L18" s="16">
        <f>$D40</f>
        <v>66.084467750000002</v>
      </c>
      <c r="M18" s="16">
        <f>$D41</f>
        <v>66.084467750000002</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-30.852970320000001</v>
      </c>
      <c r="D19" s="16">
        <f t="shared" ref="D19:V19" si="1">D18-D17</f>
        <v>-30.852970320000001</v>
      </c>
      <c r="E19" s="16">
        <f t="shared" si="1"/>
        <v>3.5109529100000003</v>
      </c>
      <c r="F19" s="16">
        <f t="shared" si="1"/>
        <v>3.5109529100000003</v>
      </c>
      <c r="G19" s="16">
        <f t="shared" si="1"/>
        <v>-30.852970320000001</v>
      </c>
      <c r="H19" s="16">
        <f t="shared" si="1"/>
        <v>-30.852970320000001</v>
      </c>
      <c r="I19" s="16">
        <f t="shared" si="1"/>
        <v>-30.852970320000001</v>
      </c>
      <c r="J19" s="16">
        <f t="shared" si="1"/>
        <v>-30.852970320000001</v>
      </c>
      <c r="K19" s="16">
        <f t="shared" si="1"/>
        <v>-30.852970320000001</v>
      </c>
      <c r="L19" s="16">
        <f t="shared" si="1"/>
        <v>14.084467750000002</v>
      </c>
      <c r="M19" s="16">
        <f t="shared" si="1"/>
        <v>14.084467750000002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INCREASE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44</v>
      </c>
      <c r="D21" s="28">
        <f t="shared" ref="D21:V21" si="2">(VLOOKUP(D$14,$AI2:$AK26,3,FALSE))*D$15</f>
        <v>44</v>
      </c>
      <c r="E21" s="28">
        <f t="shared" si="2"/>
        <v>44</v>
      </c>
      <c r="F21" s="28">
        <f t="shared" si="2"/>
        <v>44</v>
      </c>
      <c r="G21" s="28">
        <f t="shared" si="2"/>
        <v>44</v>
      </c>
      <c r="H21" s="28">
        <f t="shared" si="2"/>
        <v>44</v>
      </c>
      <c r="I21" s="28">
        <f t="shared" si="2"/>
        <v>44</v>
      </c>
      <c r="J21" s="28">
        <f t="shared" si="2"/>
        <v>44</v>
      </c>
      <c r="K21" s="28">
        <f t="shared" si="2"/>
        <v>44</v>
      </c>
      <c r="L21" s="28">
        <f t="shared" si="2"/>
        <v>44</v>
      </c>
      <c r="M21" s="28">
        <f t="shared" si="2"/>
        <v>44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0.36576088000000007</v>
      </c>
      <c r="D22" s="16">
        <f>$E32</f>
        <v>0.36576088000000007</v>
      </c>
      <c r="E22" s="16">
        <f>$E33</f>
        <v>0.96012231000000003</v>
      </c>
      <c r="F22" s="16">
        <f>$E34</f>
        <v>0.96012231000000003</v>
      </c>
      <c r="G22" s="16">
        <f>$E35</f>
        <v>0.36576088000000007</v>
      </c>
      <c r="H22" s="16">
        <f>$E36</f>
        <v>0.36576088000000007</v>
      </c>
      <c r="I22" s="16">
        <f>$E37</f>
        <v>0.36576088000000007</v>
      </c>
      <c r="J22" s="16">
        <f>$E38</f>
        <v>0.36576088000000007</v>
      </c>
      <c r="K22" s="16">
        <f>$E39</f>
        <v>0.36576088000000007</v>
      </c>
      <c r="L22" s="16">
        <f>$E40</f>
        <v>1.1430027500000002</v>
      </c>
      <c r="M22" s="16">
        <f>$E41</f>
        <v>1.1430027500000002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-43.634239119999997</v>
      </c>
      <c r="D23" s="16">
        <f t="shared" ref="D23:V23" si="3">D22-D21</f>
        <v>-43.634239119999997</v>
      </c>
      <c r="E23" s="16">
        <f t="shared" si="3"/>
        <v>-43.039877689999997</v>
      </c>
      <c r="F23" s="16">
        <f t="shared" si="3"/>
        <v>-43.039877689999997</v>
      </c>
      <c r="G23" s="16">
        <f t="shared" si="3"/>
        <v>-43.634239119999997</v>
      </c>
      <c r="H23" s="16">
        <f t="shared" si="3"/>
        <v>-43.634239119999997</v>
      </c>
      <c r="I23" s="16">
        <f t="shared" si="3"/>
        <v>-43.634239119999997</v>
      </c>
      <c r="J23" s="16">
        <f t="shared" si="3"/>
        <v>-43.634239119999997</v>
      </c>
      <c r="K23" s="16">
        <f t="shared" si="3"/>
        <v>-43.634239119999997</v>
      </c>
      <c r="L23" s="16">
        <f t="shared" si="3"/>
        <v>-42.856997249999999</v>
      </c>
      <c r="M23" s="16">
        <f t="shared" si="3"/>
        <v>-42.856997249999999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3.11</v>
      </c>
      <c r="C28" s="15">
        <v>0.93500000000000005</v>
      </c>
      <c r="D28" s="15">
        <v>0.371</v>
      </c>
      <c r="E28" s="15">
        <v>1.2200000000000001E-2</v>
      </c>
      <c r="F28" s="15">
        <v>669</v>
      </c>
      <c r="G28" s="15">
        <v>76.400000000000006</v>
      </c>
      <c r="H28" s="15">
        <v>141</v>
      </c>
      <c r="I28" s="15">
        <v>4.16</v>
      </c>
      <c r="J28" s="15">
        <v>0.44</v>
      </c>
      <c r="K28" s="23">
        <v>0.64</v>
      </c>
      <c r="L28" s="15">
        <v>5.0999999999999996</v>
      </c>
      <c r="M28" s="15">
        <v>2.1800000000000002</v>
      </c>
      <c r="N28" s="15">
        <v>195000</v>
      </c>
      <c r="O28" s="15">
        <v>4570</v>
      </c>
      <c r="P28" s="15"/>
      <c r="Q28" s="15">
        <v>6720</v>
      </c>
      <c r="R28" s="15"/>
      <c r="S28" s="15">
        <v>20.6</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20</v>
      </c>
      <c r="B31" s="15">
        <v>80</v>
      </c>
      <c r="C31" s="77">
        <f>IF(C$27="%w/w SAR",((C$28*10)*$B31),IF(C$27="%w/w DM",(((C$28*10)*($B$28/100))*$B31),IF(C$27="kg/t SAR",(C$28*$B31),IF(C$27="kg/t DM",((C$28*($B$28/100))*$B31),IF(C$27="mg/kg SAR",((C$28*0.001)*$B31),IF(C$27="mg/kg DM",(((C$28*0.001)*($B$28/100))*$B31),0))))))</f>
        <v>23.262800000000002</v>
      </c>
      <c r="D31" s="77">
        <f>(IF(D$27="%w/w SAR",((D$28*10)*$B31),IF(D$27="%w/w DM",(((D$28*10)*($B$28/100))*$B31),IF(D$27="kg/t SAR",(D$28*$B31),IF(D$27="kg/t DM",((D$28*($B$28/100))*$B31),IF(D$27="mg/kg SAR",((D$28*0.001)*$B31),IF(D$27="mg/kg DM",(((D$28*0.001)*($B$28/100))*$B31),"0")))))))*2.291</f>
        <v>21.147029679999999</v>
      </c>
      <c r="E31" s="77">
        <f>(IF(E$27="%w/w SAR",((E$28*10)*$B31),IF(E$27="%w/w DM",(((E$28*10)*($B$28/100))*$B31),IF(E$27="kg/t SAR",(E$28*$B31),IF(E$27="kg/t DM",((E$28*($B$28/100))*$B31),IF(E$27="mg/kg SAR",((E$28*0.001)*$B31),IF(E$27="mg/kg DM",(((E$28*0.001)*($B$28/100))*$B31),"0")))))))*1.205</f>
        <v>0.36576088000000007</v>
      </c>
      <c r="F31" s="77">
        <f>(IF(F$27="%w/w SAR",((F$28*10)*$B31),IF(F$27="%w/w DM",(((F$28*10)*($B$28/100))*$B31),IF(F$27="kg/t SAR",(F$28*$B31),IF(F$27="kg/t DM",((F$28*($B$28/100))*$B31),IF(F$27="mg/kg SAR",((F$28*0.001)*$B31),IF(F$27="mg/kg DM",(((F$28*0.001)*($B$28/100))*$B31),"0")))))))*1.658</f>
        <v>2.7596945760000002</v>
      </c>
      <c r="G31" s="77">
        <f t="shared" ref="G31:P46" si="5">IF(G$27="%w/w SAR",((G$28*10)*$B31),IF(G$27="%w/w DM",(((G$28*10)*($B$28/100))*$B31),IF(G$27="kg/t SAR",(G$28*$B31),IF(G$27="kg/t DM",((G$28*($B$28/100))*$B31),IF(G$27="mg/kg SAR",((G$28*0.001)*$B31),IF(G$27="mg/kg DM",(((G$28*0.001)*($B$28/100))*$B31),0))))))</f>
        <v>0.19008320000000001</v>
      </c>
      <c r="H31" s="77">
        <f t="shared" si="5"/>
        <v>0.35080800000000001</v>
      </c>
      <c r="I31" s="77">
        <f t="shared" si="5"/>
        <v>1.0350080000000001E-2</v>
      </c>
      <c r="J31" s="77">
        <f t="shared" si="5"/>
        <v>1.09472E-3</v>
      </c>
      <c r="K31" s="77">
        <f t="shared" si="5"/>
        <v>1.5923200000000002E-3</v>
      </c>
      <c r="L31" s="77">
        <f t="shared" si="5"/>
        <v>1.2688799999999998E-2</v>
      </c>
      <c r="M31" s="77">
        <f t="shared" si="5"/>
        <v>5.4238400000000001E-3</v>
      </c>
      <c r="N31" s="77">
        <f t="shared" si="5"/>
        <v>485.15999999999997</v>
      </c>
      <c r="O31" s="77">
        <f t="shared" si="5"/>
        <v>11.37016</v>
      </c>
      <c r="P31" s="77">
        <f t="shared" si="5"/>
        <v>0</v>
      </c>
      <c r="Q31" s="77">
        <f>(IF(Q$27="%w/w SAR",((Q$28*10)*$B31),IF(Q$27="%w/w DM",(((Q$28*10)*($B$28/100))*$B31),IF(Q$27="kg/t SAR",(Q$28*$B31),IF(Q$27="kg/t DM",((Q$28*($B$28/100))*$B31),IF(Q$27="mg/kg SAR",((Q$28*0.001)*$B31),IF(Q$27="mg/kg DM",(((Q$28*0.001)*($B$28/100))*$B31),0)))))))*2.5</f>
        <v>41.798399999999994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5.1252800000000001E-2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22</v>
      </c>
      <c r="B32" s="15">
        <v>80</v>
      </c>
      <c r="C32" s="77">
        <f t="shared" ref="C32:C50" si="6">IF(C$27="%w/w SAR",((C$28*10)*$B32),IF(C$27="%w/w DM",(((C$28*10)*($B$28/100))*$B32),IF(C$27="kg/t SAR",(C$28*$B32),IF(C$27="kg/t DM",((C$28*($B$28/100))*$B32),IF(C$27="mg/kg SAR",((C$28*0.001)*$B32),IF(C$27="mg/kg DM",(((C$28*0.001)*($B$28/100))*$B32),0))))))</f>
        <v>23.262800000000002</v>
      </c>
      <c r="D32" s="77">
        <f t="shared" ref="D32:D50" si="7">(IF(D$27="%w/w SAR",((D$28*10)*$B32),IF(D$27="%w/w DM",(((D$28*10)*($B$28/100))*$B32),IF(D$27="kg/t SAR",(D$28*$B32),IF(D$27="kg/t DM",((D$28*($B$28/100))*$B32),IF(D$27="mg/kg SAR",((D$28*0.001)*$B32),IF(D$27="mg/kg DM",(((D$28*0.001)*($B$28/100))*$B32),"0")))))))*2.291</f>
        <v>21.147029679999999</v>
      </c>
      <c r="E32" s="77">
        <f t="shared" ref="E32:E50" si="8">(IF(E$27="%w/w SAR",((E$28*10)*$B32),IF(E$27="%w/w DM",(((E$28*10)*($B$28/100))*$B32),IF(E$27="kg/t SAR",(E$28*$B32),IF(E$27="kg/t DM",((E$28*($B$28/100))*$B32),IF(E$27="mg/kg SAR",((E$28*0.001)*$B32),IF(E$27="mg/kg DM",(((E$28*0.001)*($B$28/100))*$B32),"0")))))))*1.205</f>
        <v>0.36576088000000007</v>
      </c>
      <c r="F32" s="77">
        <f t="shared" ref="F32:F50" si="9">(IF(F$27="%w/w SAR",((F$28*10)*$B32),IF(F$27="%w/w DM",(((F$28*10)*($B$28/100))*$B32),IF(F$27="kg/t SAR",(F$28*$B32),IF(F$27="kg/t DM",((F$28*($B$28/100))*$B32),IF(F$27="mg/kg SAR",((F$28*0.001)*$B32),IF(F$27="mg/kg DM",(((F$28*0.001)*($B$28/100))*$B32),"0")))))))*1.658</f>
        <v>2.7596945760000002</v>
      </c>
      <c r="G32" s="77">
        <f t="shared" si="5"/>
        <v>0.19008320000000001</v>
      </c>
      <c r="H32" s="77">
        <f t="shared" si="5"/>
        <v>0.35080800000000001</v>
      </c>
      <c r="I32" s="77">
        <f t="shared" si="5"/>
        <v>1.0350080000000001E-2</v>
      </c>
      <c r="J32" s="77">
        <f t="shared" si="5"/>
        <v>1.09472E-3</v>
      </c>
      <c r="K32" s="77">
        <f t="shared" si="5"/>
        <v>1.5923200000000002E-3</v>
      </c>
      <c r="L32" s="77">
        <f t="shared" si="5"/>
        <v>1.2688799999999998E-2</v>
      </c>
      <c r="M32" s="77">
        <f t="shared" si="5"/>
        <v>5.4238400000000001E-3</v>
      </c>
      <c r="N32" s="77">
        <f t="shared" si="5"/>
        <v>485.15999999999997</v>
      </c>
      <c r="O32" s="77">
        <f t="shared" si="5"/>
        <v>11.37016</v>
      </c>
      <c r="P32" s="77">
        <f t="shared" si="5"/>
        <v>0</v>
      </c>
      <c r="Q32" s="77">
        <f t="shared" ref="Q32:Q50" si="10">(IF(Q$27="%w/w SAR",((Q$28*10)*$B32),IF(Q$27="%w/w DM",(((Q$28*10)*($B$28/100))*$B32),IF(Q$27="kg/t SAR",(Q$28*$B32),IF(Q$27="kg/t DM",((Q$28*($B$28/100))*$B32),IF(Q$27="mg/kg SAR",((Q$28*0.001)*$B32),IF(Q$27="mg/kg DM",(((Q$28*0.001)*($B$28/100))*$B32),0)))))))*2.5</f>
        <v>41.798399999999994</v>
      </c>
      <c r="R32" s="77">
        <f t="shared" ref="R32:U50" si="11">IF(R$27="%w/w SAR",((R$28*10)*$B32),IF(R$27="%w/w DM",(((R$28*10)*($B$28/100))*$B32),IF(R$27="kg/t SAR",(R$28*$B32),IF(R$27="kg/t DM",((R$28*($B$28/100))*$B32),IF(R$27="mg/kg SAR",((R$28*0.001)*$B32),IF(R$27="mg/kg DM",(((R$28*0.001)*($B$28/100))*$B32),0))))))</f>
        <v>0</v>
      </c>
      <c r="S32" s="77">
        <f t="shared" si="11"/>
        <v>5.1252800000000001E-2</v>
      </c>
      <c r="T32" s="77">
        <f t="shared" si="11"/>
        <v>0</v>
      </c>
      <c r="U32" s="77">
        <f t="shared" si="11"/>
        <v>0</v>
      </c>
      <c r="AB32" s="59"/>
      <c r="AC32" s="59"/>
      <c r="AD32" s="59"/>
      <c r="AE32" s="59"/>
      <c r="AF32" s="59"/>
      <c r="AG32" s="59"/>
      <c r="AH32" s="59"/>
      <c r="AI32" s="59"/>
    </row>
    <row r="33" spans="1:35" s="72" customFormat="1" x14ac:dyDescent="0.3">
      <c r="A33" s="13">
        <f>E8</f>
        <v>24</v>
      </c>
      <c r="B33" s="15">
        <v>210</v>
      </c>
      <c r="C33" s="77">
        <f t="shared" si="6"/>
        <v>61.06485</v>
      </c>
      <c r="D33" s="77">
        <f t="shared" si="7"/>
        <v>55.51095291</v>
      </c>
      <c r="E33" s="77">
        <f t="shared" si="8"/>
        <v>0.96012231000000003</v>
      </c>
      <c r="F33" s="77">
        <f t="shared" si="9"/>
        <v>7.2441982620000003</v>
      </c>
      <c r="G33" s="77">
        <f t="shared" si="5"/>
        <v>0.49896840000000003</v>
      </c>
      <c r="H33" s="77">
        <f t="shared" si="5"/>
        <v>0.92087100000000011</v>
      </c>
      <c r="I33" s="77">
        <f t="shared" si="5"/>
        <v>2.7168959999999999E-2</v>
      </c>
      <c r="J33" s="77">
        <f t="shared" si="5"/>
        <v>2.8736399999999998E-3</v>
      </c>
      <c r="K33" s="77">
        <f t="shared" si="5"/>
        <v>4.1798400000000006E-3</v>
      </c>
      <c r="L33" s="77">
        <f t="shared" si="5"/>
        <v>3.3308099999999993E-2</v>
      </c>
      <c r="M33" s="77">
        <f t="shared" si="5"/>
        <v>1.4237580000000001E-2</v>
      </c>
      <c r="N33" s="77">
        <f t="shared" si="5"/>
        <v>1273.5449999999998</v>
      </c>
      <c r="O33" s="77">
        <f t="shared" si="5"/>
        <v>29.84667</v>
      </c>
      <c r="P33" s="77">
        <f t="shared" si="5"/>
        <v>0</v>
      </c>
      <c r="Q33" s="77">
        <f t="shared" si="10"/>
        <v>109.72079999999998</v>
      </c>
      <c r="R33" s="77">
        <f t="shared" si="11"/>
        <v>0</v>
      </c>
      <c r="S33" s="77">
        <f t="shared" si="11"/>
        <v>0.13453860000000001</v>
      </c>
      <c r="T33" s="77">
        <f t="shared" si="11"/>
        <v>0</v>
      </c>
      <c r="U33" s="77">
        <f t="shared" si="11"/>
        <v>0</v>
      </c>
      <c r="AB33" s="59"/>
      <c r="AC33" s="59"/>
      <c r="AD33" s="59"/>
      <c r="AE33" s="59"/>
      <c r="AF33" s="59"/>
      <c r="AG33" s="59"/>
      <c r="AH33" s="59"/>
      <c r="AI33" s="59"/>
    </row>
    <row r="34" spans="1:35" s="72" customFormat="1" x14ac:dyDescent="0.3">
      <c r="A34" s="13">
        <f>F8</f>
        <v>27</v>
      </c>
      <c r="B34" s="15">
        <v>210</v>
      </c>
      <c r="C34" s="77">
        <f t="shared" si="6"/>
        <v>61.06485</v>
      </c>
      <c r="D34" s="77">
        <f t="shared" si="7"/>
        <v>55.51095291</v>
      </c>
      <c r="E34" s="77">
        <f t="shared" si="8"/>
        <v>0.96012231000000003</v>
      </c>
      <c r="F34" s="77">
        <f t="shared" si="9"/>
        <v>7.2441982620000003</v>
      </c>
      <c r="G34" s="77">
        <f t="shared" si="5"/>
        <v>0.49896840000000003</v>
      </c>
      <c r="H34" s="77">
        <f t="shared" si="5"/>
        <v>0.92087100000000011</v>
      </c>
      <c r="I34" s="77">
        <f t="shared" si="5"/>
        <v>2.7168959999999999E-2</v>
      </c>
      <c r="J34" s="77">
        <f t="shared" si="5"/>
        <v>2.8736399999999998E-3</v>
      </c>
      <c r="K34" s="77">
        <f t="shared" si="5"/>
        <v>4.1798400000000006E-3</v>
      </c>
      <c r="L34" s="77">
        <f t="shared" si="5"/>
        <v>3.3308099999999993E-2</v>
      </c>
      <c r="M34" s="77">
        <f t="shared" si="5"/>
        <v>1.4237580000000001E-2</v>
      </c>
      <c r="N34" s="77">
        <f t="shared" si="5"/>
        <v>1273.5449999999998</v>
      </c>
      <c r="O34" s="77">
        <f t="shared" si="5"/>
        <v>29.84667</v>
      </c>
      <c r="P34" s="77">
        <f t="shared" si="5"/>
        <v>0</v>
      </c>
      <c r="Q34" s="77">
        <f t="shared" si="10"/>
        <v>109.72079999999998</v>
      </c>
      <c r="R34" s="77">
        <f t="shared" si="11"/>
        <v>0</v>
      </c>
      <c r="S34" s="77">
        <f t="shared" si="11"/>
        <v>0.13453860000000001</v>
      </c>
      <c r="T34" s="77">
        <f t="shared" si="11"/>
        <v>0</v>
      </c>
      <c r="U34" s="77">
        <f t="shared" si="11"/>
        <v>0</v>
      </c>
      <c r="AB34" s="59"/>
      <c r="AC34" s="59"/>
      <c r="AD34" s="59"/>
      <c r="AE34" s="59"/>
      <c r="AF34" s="59"/>
      <c r="AG34" s="59"/>
      <c r="AH34" s="59"/>
      <c r="AI34" s="59"/>
    </row>
    <row r="35" spans="1:35" s="72" customFormat="1" x14ac:dyDescent="0.3">
      <c r="A35" s="13">
        <f>G8</f>
        <v>28</v>
      </c>
      <c r="B35" s="15">
        <v>80</v>
      </c>
      <c r="C35" s="77">
        <f t="shared" si="6"/>
        <v>23.262800000000002</v>
      </c>
      <c r="D35" s="77">
        <f t="shared" si="7"/>
        <v>21.147029679999999</v>
      </c>
      <c r="E35" s="77">
        <f t="shared" si="8"/>
        <v>0.36576088000000007</v>
      </c>
      <c r="F35" s="77">
        <f t="shared" si="9"/>
        <v>2.7596945760000002</v>
      </c>
      <c r="G35" s="77">
        <f t="shared" si="5"/>
        <v>0.19008320000000001</v>
      </c>
      <c r="H35" s="77">
        <f t="shared" si="5"/>
        <v>0.35080800000000001</v>
      </c>
      <c r="I35" s="77">
        <f t="shared" si="5"/>
        <v>1.0350080000000001E-2</v>
      </c>
      <c r="J35" s="77">
        <f t="shared" si="5"/>
        <v>1.09472E-3</v>
      </c>
      <c r="K35" s="77">
        <f t="shared" si="5"/>
        <v>1.5923200000000002E-3</v>
      </c>
      <c r="L35" s="77">
        <f t="shared" si="5"/>
        <v>1.2688799999999998E-2</v>
      </c>
      <c r="M35" s="77">
        <f t="shared" si="5"/>
        <v>5.4238400000000001E-3</v>
      </c>
      <c r="N35" s="77">
        <f t="shared" si="5"/>
        <v>485.15999999999997</v>
      </c>
      <c r="O35" s="77">
        <f t="shared" si="5"/>
        <v>11.37016</v>
      </c>
      <c r="P35" s="77">
        <f t="shared" si="5"/>
        <v>0</v>
      </c>
      <c r="Q35" s="77">
        <f t="shared" si="10"/>
        <v>41.798399999999994</v>
      </c>
      <c r="R35" s="77">
        <f t="shared" si="11"/>
        <v>0</v>
      </c>
      <c r="S35" s="77">
        <f t="shared" si="11"/>
        <v>5.1252800000000001E-2</v>
      </c>
      <c r="T35" s="77">
        <f t="shared" si="11"/>
        <v>0</v>
      </c>
      <c r="U35" s="77">
        <f t="shared" si="11"/>
        <v>0</v>
      </c>
      <c r="AB35" s="59"/>
      <c r="AC35" s="59"/>
      <c r="AD35" s="59"/>
      <c r="AE35" s="59"/>
      <c r="AF35" s="59"/>
      <c r="AG35" s="59"/>
      <c r="AH35" s="59"/>
      <c r="AI35" s="59"/>
    </row>
    <row r="36" spans="1:35" s="72" customFormat="1" x14ac:dyDescent="0.3">
      <c r="A36" s="13">
        <f>H8</f>
        <v>29</v>
      </c>
      <c r="B36" s="15">
        <v>80</v>
      </c>
      <c r="C36" s="77">
        <f t="shared" si="6"/>
        <v>23.262800000000002</v>
      </c>
      <c r="D36" s="77">
        <f t="shared" si="7"/>
        <v>21.147029679999999</v>
      </c>
      <c r="E36" s="77">
        <f t="shared" si="8"/>
        <v>0.36576088000000007</v>
      </c>
      <c r="F36" s="77">
        <f t="shared" si="9"/>
        <v>2.7596945760000002</v>
      </c>
      <c r="G36" s="77">
        <f t="shared" si="5"/>
        <v>0.19008320000000001</v>
      </c>
      <c r="H36" s="77">
        <f t="shared" si="5"/>
        <v>0.35080800000000001</v>
      </c>
      <c r="I36" s="77">
        <f t="shared" si="5"/>
        <v>1.0350080000000001E-2</v>
      </c>
      <c r="J36" s="77">
        <f t="shared" si="5"/>
        <v>1.09472E-3</v>
      </c>
      <c r="K36" s="77">
        <f t="shared" si="5"/>
        <v>1.5923200000000002E-3</v>
      </c>
      <c r="L36" s="77">
        <f t="shared" si="5"/>
        <v>1.2688799999999998E-2</v>
      </c>
      <c r="M36" s="77">
        <f t="shared" si="5"/>
        <v>5.4238400000000001E-3</v>
      </c>
      <c r="N36" s="77">
        <f t="shared" si="5"/>
        <v>485.15999999999997</v>
      </c>
      <c r="O36" s="77">
        <f t="shared" si="5"/>
        <v>11.37016</v>
      </c>
      <c r="P36" s="77">
        <f t="shared" si="5"/>
        <v>0</v>
      </c>
      <c r="Q36" s="77">
        <f t="shared" si="10"/>
        <v>41.798399999999994</v>
      </c>
      <c r="R36" s="77">
        <f t="shared" si="11"/>
        <v>0</v>
      </c>
      <c r="S36" s="77">
        <f t="shared" si="11"/>
        <v>5.1252800000000001E-2</v>
      </c>
      <c r="T36" s="77">
        <f t="shared" si="11"/>
        <v>0</v>
      </c>
      <c r="U36" s="77">
        <f t="shared" si="11"/>
        <v>0</v>
      </c>
      <c r="AB36" s="59"/>
      <c r="AC36" s="59"/>
      <c r="AD36" s="59"/>
      <c r="AE36" s="59"/>
      <c r="AF36" s="59"/>
      <c r="AG36" s="59"/>
      <c r="AH36" s="59"/>
      <c r="AI36" s="59"/>
    </row>
    <row r="37" spans="1:35" s="72" customFormat="1" x14ac:dyDescent="0.3">
      <c r="A37" s="13">
        <f>I8</f>
        <v>30</v>
      </c>
      <c r="B37" s="15">
        <v>80</v>
      </c>
      <c r="C37" s="77">
        <f t="shared" si="6"/>
        <v>23.262800000000002</v>
      </c>
      <c r="D37" s="77">
        <f t="shared" si="7"/>
        <v>21.147029679999999</v>
      </c>
      <c r="E37" s="77">
        <f t="shared" si="8"/>
        <v>0.36576088000000007</v>
      </c>
      <c r="F37" s="77">
        <f t="shared" si="9"/>
        <v>2.7596945760000002</v>
      </c>
      <c r="G37" s="77">
        <f t="shared" si="5"/>
        <v>0.19008320000000001</v>
      </c>
      <c r="H37" s="77">
        <f t="shared" si="5"/>
        <v>0.35080800000000001</v>
      </c>
      <c r="I37" s="77">
        <f t="shared" si="5"/>
        <v>1.0350080000000001E-2</v>
      </c>
      <c r="J37" s="77">
        <f t="shared" si="5"/>
        <v>1.09472E-3</v>
      </c>
      <c r="K37" s="77">
        <f t="shared" si="5"/>
        <v>1.5923200000000002E-3</v>
      </c>
      <c r="L37" s="77">
        <f t="shared" si="5"/>
        <v>1.2688799999999998E-2</v>
      </c>
      <c r="M37" s="77">
        <f t="shared" si="5"/>
        <v>5.4238400000000001E-3</v>
      </c>
      <c r="N37" s="77">
        <f t="shared" si="5"/>
        <v>485.15999999999997</v>
      </c>
      <c r="O37" s="77">
        <f t="shared" si="5"/>
        <v>11.37016</v>
      </c>
      <c r="P37" s="77">
        <f t="shared" si="5"/>
        <v>0</v>
      </c>
      <c r="Q37" s="77">
        <f t="shared" si="10"/>
        <v>41.798399999999994</v>
      </c>
      <c r="R37" s="77">
        <f t="shared" si="11"/>
        <v>0</v>
      </c>
      <c r="S37" s="77">
        <f t="shared" si="11"/>
        <v>5.1252800000000001E-2</v>
      </c>
      <c r="T37" s="77">
        <f t="shared" si="11"/>
        <v>0</v>
      </c>
      <c r="U37" s="77">
        <f t="shared" si="11"/>
        <v>0</v>
      </c>
      <c r="AB37" s="59"/>
      <c r="AC37" s="59"/>
      <c r="AD37" s="59"/>
      <c r="AE37" s="59"/>
      <c r="AF37" s="59"/>
      <c r="AG37" s="59"/>
      <c r="AH37" s="59"/>
      <c r="AI37" s="59"/>
    </row>
    <row r="38" spans="1:35" s="72" customFormat="1" x14ac:dyDescent="0.3">
      <c r="A38" s="13">
        <f>J8</f>
        <v>31</v>
      </c>
      <c r="B38" s="15">
        <v>80</v>
      </c>
      <c r="C38" s="77">
        <f t="shared" si="6"/>
        <v>23.262800000000002</v>
      </c>
      <c r="D38" s="77">
        <f t="shared" si="7"/>
        <v>21.147029679999999</v>
      </c>
      <c r="E38" s="77">
        <f t="shared" si="8"/>
        <v>0.36576088000000007</v>
      </c>
      <c r="F38" s="77">
        <f t="shared" si="9"/>
        <v>2.7596945760000002</v>
      </c>
      <c r="G38" s="77">
        <f t="shared" si="5"/>
        <v>0.19008320000000001</v>
      </c>
      <c r="H38" s="77">
        <f t="shared" si="5"/>
        <v>0.35080800000000001</v>
      </c>
      <c r="I38" s="77">
        <f t="shared" si="5"/>
        <v>1.0350080000000001E-2</v>
      </c>
      <c r="J38" s="77">
        <f t="shared" si="5"/>
        <v>1.09472E-3</v>
      </c>
      <c r="K38" s="77">
        <f t="shared" si="5"/>
        <v>1.5923200000000002E-3</v>
      </c>
      <c r="L38" s="77">
        <f t="shared" si="5"/>
        <v>1.2688799999999998E-2</v>
      </c>
      <c r="M38" s="77">
        <f t="shared" si="5"/>
        <v>5.4238400000000001E-3</v>
      </c>
      <c r="N38" s="77">
        <f t="shared" si="5"/>
        <v>485.15999999999997</v>
      </c>
      <c r="O38" s="77">
        <f t="shared" si="5"/>
        <v>11.37016</v>
      </c>
      <c r="P38" s="77">
        <f t="shared" si="5"/>
        <v>0</v>
      </c>
      <c r="Q38" s="77">
        <f t="shared" si="10"/>
        <v>41.798399999999994</v>
      </c>
      <c r="R38" s="77">
        <f t="shared" si="11"/>
        <v>0</v>
      </c>
      <c r="S38" s="77">
        <f t="shared" si="11"/>
        <v>5.1252800000000001E-2</v>
      </c>
      <c r="T38" s="77">
        <f t="shared" si="11"/>
        <v>0</v>
      </c>
      <c r="U38" s="77">
        <f t="shared" si="11"/>
        <v>0</v>
      </c>
      <c r="AB38" s="59"/>
      <c r="AC38" s="59"/>
      <c r="AD38" s="59"/>
      <c r="AE38" s="59"/>
      <c r="AF38" s="59"/>
      <c r="AG38" s="59"/>
      <c r="AH38" s="59"/>
      <c r="AI38" s="59"/>
    </row>
    <row r="39" spans="1:35" s="72" customFormat="1" x14ac:dyDescent="0.3">
      <c r="A39" s="13">
        <f>K8</f>
        <v>9973</v>
      </c>
      <c r="B39" s="15">
        <v>80</v>
      </c>
      <c r="C39" s="77">
        <f t="shared" si="6"/>
        <v>23.262800000000002</v>
      </c>
      <c r="D39" s="77">
        <f t="shared" si="7"/>
        <v>21.147029679999999</v>
      </c>
      <c r="E39" s="77">
        <f t="shared" si="8"/>
        <v>0.36576088000000007</v>
      </c>
      <c r="F39" s="77">
        <f t="shared" si="9"/>
        <v>2.7596945760000002</v>
      </c>
      <c r="G39" s="77">
        <f t="shared" si="5"/>
        <v>0.19008320000000001</v>
      </c>
      <c r="H39" s="77">
        <f t="shared" si="5"/>
        <v>0.35080800000000001</v>
      </c>
      <c r="I39" s="77">
        <f t="shared" si="5"/>
        <v>1.0350080000000001E-2</v>
      </c>
      <c r="J39" s="77">
        <f t="shared" si="5"/>
        <v>1.09472E-3</v>
      </c>
      <c r="K39" s="77">
        <f t="shared" si="5"/>
        <v>1.5923200000000002E-3</v>
      </c>
      <c r="L39" s="77">
        <f t="shared" si="5"/>
        <v>1.2688799999999998E-2</v>
      </c>
      <c r="M39" s="77">
        <f t="shared" si="5"/>
        <v>5.4238400000000001E-3</v>
      </c>
      <c r="N39" s="77">
        <f t="shared" si="5"/>
        <v>485.15999999999997</v>
      </c>
      <c r="O39" s="77">
        <f t="shared" si="5"/>
        <v>11.37016</v>
      </c>
      <c r="P39" s="77">
        <f t="shared" si="5"/>
        <v>0</v>
      </c>
      <c r="Q39" s="77">
        <f t="shared" si="10"/>
        <v>41.798399999999994</v>
      </c>
      <c r="R39" s="77">
        <f t="shared" si="11"/>
        <v>0</v>
      </c>
      <c r="S39" s="77">
        <f t="shared" si="11"/>
        <v>5.1252800000000001E-2</v>
      </c>
      <c r="T39" s="77">
        <f t="shared" si="11"/>
        <v>0</v>
      </c>
      <c r="U39" s="77">
        <f t="shared" si="11"/>
        <v>0</v>
      </c>
      <c r="AB39" s="59"/>
      <c r="AC39" s="59"/>
      <c r="AD39" s="59"/>
      <c r="AE39" s="59"/>
      <c r="AF39" s="59"/>
      <c r="AG39" s="59"/>
      <c r="AH39" s="59"/>
      <c r="AI39" s="59"/>
    </row>
    <row r="40" spans="1:35" s="72" customFormat="1" x14ac:dyDescent="0.3">
      <c r="A40" s="13">
        <f>L8</f>
        <v>5392</v>
      </c>
      <c r="B40" s="15">
        <v>250</v>
      </c>
      <c r="C40" s="77">
        <f t="shared" si="6"/>
        <v>72.696250000000006</v>
      </c>
      <c r="D40" s="77">
        <f t="shared" si="7"/>
        <v>66.084467750000002</v>
      </c>
      <c r="E40" s="77">
        <f t="shared" si="8"/>
        <v>1.1430027500000002</v>
      </c>
      <c r="F40" s="77">
        <f t="shared" si="9"/>
        <v>8.6240455499999999</v>
      </c>
      <c r="G40" s="77">
        <f t="shared" si="5"/>
        <v>0.59401000000000004</v>
      </c>
      <c r="H40" s="77">
        <f t="shared" si="5"/>
        <v>1.0962750000000001</v>
      </c>
      <c r="I40" s="77">
        <f t="shared" si="5"/>
        <v>3.2343999999999998E-2</v>
      </c>
      <c r="J40" s="77">
        <f t="shared" si="5"/>
        <v>3.421E-3</v>
      </c>
      <c r="K40" s="77">
        <f t="shared" si="5"/>
        <v>4.9760000000000004E-3</v>
      </c>
      <c r="L40" s="77">
        <f t="shared" si="5"/>
        <v>3.9652499999999993E-2</v>
      </c>
      <c r="M40" s="77">
        <f t="shared" si="5"/>
        <v>1.6949499999999999E-2</v>
      </c>
      <c r="N40" s="77">
        <f t="shared" si="5"/>
        <v>1516.125</v>
      </c>
      <c r="O40" s="77">
        <f t="shared" si="5"/>
        <v>35.531750000000002</v>
      </c>
      <c r="P40" s="77">
        <f t="shared" si="5"/>
        <v>0</v>
      </c>
      <c r="Q40" s="77">
        <f t="shared" si="10"/>
        <v>130.62</v>
      </c>
      <c r="R40" s="77">
        <f t="shared" si="11"/>
        <v>0</v>
      </c>
      <c r="S40" s="77">
        <f t="shared" si="11"/>
        <v>0.160165</v>
      </c>
      <c r="T40" s="77">
        <f t="shared" si="11"/>
        <v>0</v>
      </c>
      <c r="U40" s="77">
        <f t="shared" si="11"/>
        <v>0</v>
      </c>
      <c r="AB40" s="59"/>
      <c r="AC40" s="59"/>
      <c r="AD40" s="59"/>
      <c r="AE40" s="59"/>
      <c r="AF40" s="59"/>
      <c r="AG40" s="59"/>
      <c r="AH40" s="59"/>
      <c r="AI40" s="59"/>
    </row>
    <row r="41" spans="1:35" s="72" customFormat="1" x14ac:dyDescent="0.3">
      <c r="A41" s="13">
        <f>M8</f>
        <v>6909</v>
      </c>
      <c r="B41" s="15">
        <v>250</v>
      </c>
      <c r="C41" s="77">
        <f t="shared" si="6"/>
        <v>72.696250000000006</v>
      </c>
      <c r="D41" s="77">
        <f t="shared" si="7"/>
        <v>66.084467750000002</v>
      </c>
      <c r="E41" s="77">
        <f t="shared" si="8"/>
        <v>1.1430027500000002</v>
      </c>
      <c r="F41" s="77">
        <f t="shared" si="9"/>
        <v>8.6240455499999999</v>
      </c>
      <c r="G41" s="77">
        <f t="shared" si="5"/>
        <v>0.59401000000000004</v>
      </c>
      <c r="H41" s="77">
        <f t="shared" si="5"/>
        <v>1.0962750000000001</v>
      </c>
      <c r="I41" s="77">
        <f t="shared" si="5"/>
        <v>3.2343999999999998E-2</v>
      </c>
      <c r="J41" s="77">
        <f t="shared" si="5"/>
        <v>3.421E-3</v>
      </c>
      <c r="K41" s="77">
        <f t="shared" si="5"/>
        <v>4.9760000000000004E-3</v>
      </c>
      <c r="L41" s="77">
        <f t="shared" si="5"/>
        <v>3.9652499999999993E-2</v>
      </c>
      <c r="M41" s="77">
        <f t="shared" si="5"/>
        <v>1.6949499999999999E-2</v>
      </c>
      <c r="N41" s="77">
        <f t="shared" si="5"/>
        <v>1516.125</v>
      </c>
      <c r="O41" s="77">
        <f t="shared" si="5"/>
        <v>35.531750000000002</v>
      </c>
      <c r="P41" s="77">
        <f t="shared" si="5"/>
        <v>0</v>
      </c>
      <c r="Q41" s="77">
        <f t="shared" si="10"/>
        <v>130.62</v>
      </c>
      <c r="R41" s="77">
        <f t="shared" si="11"/>
        <v>0</v>
      </c>
      <c r="S41" s="77">
        <f t="shared" si="11"/>
        <v>0.160165</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20</v>
      </c>
      <c r="C57" s="8">
        <f t="shared" ref="C57:U57" si="13">D8</f>
        <v>22</v>
      </c>
      <c r="D57" s="8">
        <f t="shared" si="13"/>
        <v>24</v>
      </c>
      <c r="E57" s="8">
        <f t="shared" si="13"/>
        <v>27</v>
      </c>
      <c r="F57" s="8">
        <f t="shared" si="13"/>
        <v>28</v>
      </c>
      <c r="G57" s="8">
        <f t="shared" si="13"/>
        <v>29</v>
      </c>
      <c r="H57" s="8">
        <f t="shared" si="13"/>
        <v>30</v>
      </c>
      <c r="I57" s="8">
        <f t="shared" si="13"/>
        <v>31</v>
      </c>
      <c r="J57" s="8">
        <f t="shared" si="13"/>
        <v>9973</v>
      </c>
      <c r="K57" s="8">
        <f t="shared" si="13"/>
        <v>5392</v>
      </c>
      <c r="L57" s="8">
        <f t="shared" si="13"/>
        <v>6909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Arable</v>
      </c>
      <c r="I58" s="13" t="str">
        <f>J16&amp;" I "&amp;(VLOOKUP(J14,Table2458[],6,FALSE))</f>
        <v>Medium/Clay I Arable</v>
      </c>
      <c r="J58" s="13" t="str">
        <f>K16&amp;" I "&amp;(VLOOKUP(K14,Table2458[],6,FALSE))</f>
        <v>Medium/Clay I Arable</v>
      </c>
      <c r="K58" s="13" t="str">
        <f>L16&amp;" I "&amp;(VLOOKUP(L14,Table2458[],6,FALSE))</f>
        <v>Medium/Clay I Arable</v>
      </c>
      <c r="L58" s="13" t="str">
        <f>M16&amp;" I "&amp;(VLOOKUP(M14,Table2458[],6,FALSE))</f>
        <v>Medium/Clay I Arable</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5">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6.7</v>
      </c>
      <c r="H59" s="76">
        <f>VLOOKUP(I$14,Table2458[],5,FALSE)</f>
        <v>6.7</v>
      </c>
      <c r="I59" s="76">
        <f>VLOOKUP(J$14,Table2458[],5,FALSE)</f>
        <v>6.7</v>
      </c>
      <c r="J59" s="76">
        <f>VLOOKUP(K$14,Table2458[],5,FALSE)</f>
        <v>6.7</v>
      </c>
      <c r="K59" s="76">
        <f>VLOOKUP(L$14,Table2458[],5,FALSE)</f>
        <v>6.7</v>
      </c>
      <c r="L59" s="76">
        <f>VLOOKUP(M$14,Table2458[],5,FALSE)</f>
        <v>6.7</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5">
      <c r="A60" s="111" t="s">
        <v>4</v>
      </c>
      <c r="B60" s="76">
        <f>C10</f>
        <v>7.6</v>
      </c>
      <c r="C60" s="76">
        <f t="shared" ref="C60:U60" si="14">D10</f>
        <v>7.6</v>
      </c>
      <c r="D60" s="76">
        <f t="shared" si="14"/>
        <v>7.2</v>
      </c>
      <c r="E60" s="76">
        <f t="shared" si="14"/>
        <v>7.1</v>
      </c>
      <c r="F60" s="76">
        <f t="shared" si="14"/>
        <v>7.3</v>
      </c>
      <c r="G60" s="76">
        <f t="shared" si="14"/>
        <v>7.3</v>
      </c>
      <c r="H60" s="76">
        <f t="shared" si="14"/>
        <v>7.3</v>
      </c>
      <c r="I60" s="76">
        <f t="shared" si="14"/>
        <v>7.2</v>
      </c>
      <c r="J60" s="76">
        <f t="shared" si="14"/>
        <v>7.2</v>
      </c>
      <c r="K60" s="76">
        <f t="shared" si="14"/>
        <v>6.6</v>
      </c>
      <c r="L60" s="76">
        <f t="shared" si="14"/>
        <v>6.9</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8</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80</v>
      </c>
      <c r="C62" s="77">
        <f>B32</f>
        <v>80</v>
      </c>
      <c r="D62" s="77">
        <f>B33</f>
        <v>210</v>
      </c>
      <c r="E62" s="77">
        <f>B34</f>
        <v>210</v>
      </c>
      <c r="F62" s="77">
        <f>B35</f>
        <v>80</v>
      </c>
      <c r="G62" s="77">
        <f>B36</f>
        <v>80</v>
      </c>
      <c r="H62" s="77">
        <f>B37</f>
        <v>80</v>
      </c>
      <c r="I62" s="77">
        <f>B38</f>
        <v>80</v>
      </c>
      <c r="J62" s="77">
        <f>B39</f>
        <v>80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-7.1999999999999957</v>
      </c>
      <c r="C64" s="77">
        <f t="shared" ref="C64:U64" si="17">(C59-C60)*C61</f>
        <v>-7.1999999999999957</v>
      </c>
      <c r="D64" s="77">
        <f t="shared" si="17"/>
        <v>-4</v>
      </c>
      <c r="E64" s="77">
        <f t="shared" si="17"/>
        <v>-3.1999999999999957</v>
      </c>
      <c r="F64" s="77">
        <f t="shared" si="17"/>
        <v>-4.7999999999999972</v>
      </c>
      <c r="G64" s="77">
        <f t="shared" si="17"/>
        <v>-4.7999999999999972</v>
      </c>
      <c r="H64" s="77">
        <f t="shared" si="17"/>
        <v>-4.7999999999999972</v>
      </c>
      <c r="I64" s="77">
        <f t="shared" si="17"/>
        <v>-4</v>
      </c>
      <c r="J64" s="77">
        <f t="shared" si="17"/>
        <v>-4</v>
      </c>
      <c r="K64" s="77">
        <f t="shared" si="17"/>
        <v>0.80000000000000426</v>
      </c>
      <c r="L64" s="77">
        <f t="shared" si="17"/>
        <v>-1.6000000000000014</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7.1999999999999957</v>
      </c>
      <c r="C65" s="77">
        <f t="shared" ref="C65:U65" si="18">C63-C64</f>
        <v>7.1999999999999957</v>
      </c>
      <c r="D65" s="77">
        <f t="shared" si="18"/>
        <v>4</v>
      </c>
      <c r="E65" s="77">
        <f t="shared" si="18"/>
        <v>3.1999999999999957</v>
      </c>
      <c r="F65" s="77">
        <f t="shared" si="18"/>
        <v>4.7999999999999972</v>
      </c>
      <c r="G65" s="77">
        <f t="shared" si="18"/>
        <v>4.7999999999999972</v>
      </c>
      <c r="H65" s="77">
        <f t="shared" si="18"/>
        <v>4.7999999999999972</v>
      </c>
      <c r="I65" s="77">
        <f t="shared" si="18"/>
        <v>4</v>
      </c>
      <c r="J65" s="77">
        <f t="shared" si="18"/>
        <v>4</v>
      </c>
      <c r="K65" s="77">
        <f t="shared" si="18"/>
        <v>-0.80000000000000426</v>
      </c>
      <c r="L65" s="77">
        <f t="shared" si="18"/>
        <v>1.6000000000000014</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P21" sqref="P21"/>
    </sheetView>
  </sheetViews>
  <sheetFormatPr defaultColWidth="9.109375" defaultRowHeight="13.2" x14ac:dyDescent="0.25"/>
  <cols>
    <col min="1" max="13" width="9.109375" style="79"/>
    <col min="14" max="14" width="9.6640625" style="79" bestFit="1" customWidth="1"/>
    <col min="15" max="19" width="9.109375" style="79"/>
    <col min="20" max="20" width="10" style="79" bestFit="1" customWidth="1"/>
    <col min="21" max="16384" width="9.109375" style="79"/>
  </cols>
  <sheetData>
    <row r="1" spans="1:21" ht="39.6" x14ac:dyDescent="0.25">
      <c r="A1" s="146" t="s">
        <v>84</v>
      </c>
      <c r="B1" s="38" t="str">
        <f>'DCWW Alwen'!B29</f>
        <v>Application Rate</v>
      </c>
      <c r="C1" s="38" t="str">
        <f>'DCWW Alwen'!C29</f>
        <v>Nitrogen Addition</v>
      </c>
      <c r="D1" s="38" t="str">
        <f>'DCWW Alwen'!D29</f>
        <v>Phosphate Addition</v>
      </c>
      <c r="E1" s="38" t="str">
        <f>'DCWW Alwen'!E29</f>
        <v>Potash  Addition</v>
      </c>
      <c r="F1" s="38" t="str">
        <f>'DCWW Alwen'!F29</f>
        <v>Mg Oxide Addition</v>
      </c>
      <c r="G1" s="38" t="str">
        <f>'DCWW Alwen'!G29</f>
        <v>Copper Addition</v>
      </c>
      <c r="H1" s="38" t="str">
        <f>'DCWW Alwen'!H29</f>
        <v>Zinc Addition</v>
      </c>
      <c r="I1" s="38" t="str">
        <f>'DCWW Alwen'!I29</f>
        <v>Lead Addition</v>
      </c>
      <c r="J1" s="38" t="str">
        <f>'DCWW Alwen'!J29</f>
        <v>Cadmium Addition</v>
      </c>
      <c r="K1" s="38" t="str">
        <f>'DCWW Alwen'!K29</f>
        <v>Mercury Addition</v>
      </c>
      <c r="L1" s="38" t="str">
        <f>'DCWW Alwen'!L29</f>
        <v>Nickel Addition</v>
      </c>
      <c r="M1" s="38" t="str">
        <f>'DCWW Alwen'!M29</f>
        <v>Chromium Addition</v>
      </c>
      <c r="N1" s="38" t="str">
        <f>'DCWW Alwen'!N29</f>
        <v>Aluminium Addition</v>
      </c>
      <c r="O1" s="38" t="str">
        <f>'DCWW Alwen'!O29</f>
        <v>Iron Addition</v>
      </c>
      <c r="P1" s="38" t="str">
        <f>'DCWW Alwen'!P29</f>
        <v xml:space="preserve">Sodium Addition                 </v>
      </c>
      <c r="Q1" s="38" t="str">
        <f>'DCWW Alwen'!Q29</f>
        <v>SO3  Addition                             kg/ha</v>
      </c>
      <c r="R1" s="38" t="str">
        <f>'DCWW Alwen'!R29</f>
        <v xml:space="preserve">Selenium Addition </v>
      </c>
      <c r="S1" s="38" t="str">
        <f>'DCWW Alwen'!S29</f>
        <v xml:space="preserve">Arsenic  Addition  </v>
      </c>
      <c r="T1" s="38" t="str">
        <f>'DCWW Alwen'!T29</f>
        <v xml:space="preserve">Molybdenum Addition  </v>
      </c>
      <c r="U1" s="38" t="str">
        <f>'DCWW Alwen'!U29</f>
        <v xml:space="preserve">Fluoride Addition </v>
      </c>
    </row>
    <row r="2" spans="1:21" ht="26.4" x14ac:dyDescent="0.25">
      <c r="A2" s="146"/>
      <c r="B2" s="38" t="str">
        <f>'DCWW Alwen'!B30</f>
        <v>tonnes/ha</v>
      </c>
      <c r="C2" s="38" t="str">
        <f>'DCWW Alwen'!C30</f>
        <v>kg/ha</v>
      </c>
      <c r="D2" s="38" t="str">
        <f>'DCWW Alwen'!D30</f>
        <v>P2O5 
kg/ha</v>
      </c>
      <c r="E2" s="38" t="str">
        <f>'DCWW Alwen'!E30</f>
        <v>K2O 
kg/ha</v>
      </c>
      <c r="F2" s="38" t="str">
        <f>'DCWW Alwen'!F30</f>
        <v>MgO 
kg/ha</v>
      </c>
      <c r="G2" s="38" t="str">
        <f>'DCWW Alwen'!G30</f>
        <v>kg/ha</v>
      </c>
      <c r="H2" s="38" t="str">
        <f>'DCWW Alwen'!H30</f>
        <v>kg/ha</v>
      </c>
      <c r="I2" s="38" t="str">
        <f>'DCWW Alwen'!I30</f>
        <v>kg/ha</v>
      </c>
      <c r="J2" s="38" t="str">
        <f>'DCWW Alwen'!J30</f>
        <v>kg/ha</v>
      </c>
      <c r="K2" s="38" t="str">
        <f>'DCWW Alwen'!K30</f>
        <v>kg/ha</v>
      </c>
      <c r="L2" s="38" t="str">
        <f>'DCWW Alwen'!L30</f>
        <v>kg/ha</v>
      </c>
      <c r="M2" s="38" t="str">
        <f>'DCWW Alwen'!M30</f>
        <v>kg/ha</v>
      </c>
      <c r="N2" s="38" t="str">
        <f>'DCWW Alwen'!N30</f>
        <v>kg/ha</v>
      </c>
      <c r="O2" s="38" t="str">
        <f>'DCWW Alwen'!O30</f>
        <v>kg/ha</v>
      </c>
      <c r="P2" s="38" t="str">
        <f>'DCWW Alwen'!P30</f>
        <v>kg/ha</v>
      </c>
      <c r="Q2" s="38" t="str">
        <f>'DCWW Alwen'!Q30</f>
        <v>kg/ha</v>
      </c>
      <c r="R2" s="38" t="str">
        <f>'DCWW Alwen'!R30</f>
        <v>kg/ha</v>
      </c>
      <c r="S2" s="38" t="str">
        <f>'DCWW Alwen'!S30</f>
        <v>kg/ha</v>
      </c>
      <c r="T2" s="38" t="str">
        <f>'DCWW Alwen'!T30</f>
        <v>kg/ha</v>
      </c>
      <c r="U2" s="38" t="str">
        <f>'DCWW Alwen'!U30</f>
        <v>kg/ha</v>
      </c>
    </row>
    <row r="3" spans="1:21" x14ac:dyDescent="0.25">
      <c r="A3" s="36">
        <v>1</v>
      </c>
      <c r="B3" s="33">
        <f>'DCWW Alwen'!B31</f>
        <v>50</v>
      </c>
      <c r="C3" s="33">
        <f>'DCWW Alwen'!C31</f>
        <v>54.201999999999998</v>
      </c>
      <c r="D3" s="33">
        <f>'DCWW Alwen'!D31</f>
        <v>7.5708385999999992</v>
      </c>
      <c r="E3" s="33">
        <f>'DCWW Alwen'!E31</f>
        <v>0.98809999999999987</v>
      </c>
      <c r="F3" s="33">
        <f>'DCWW Alwen'!F31</f>
        <v>5.9412771999999991</v>
      </c>
      <c r="G3" s="33">
        <f>'DCWW Alwen'!G31</f>
        <v>1.4431999999999997E-2</v>
      </c>
      <c r="H3" s="33">
        <f>'DCWW Alwen'!H31</f>
        <v>1.3529999999999998</v>
      </c>
      <c r="I3" s="33">
        <f>'DCWW Alwen'!I31</f>
        <v>0.33865999999999991</v>
      </c>
      <c r="J3" s="33">
        <f>'DCWW Alwen'!J31</f>
        <v>1.7219999999999998E-3</v>
      </c>
      <c r="K3" s="33">
        <f>'DCWW Alwen'!K31</f>
        <v>2.5419999999999996E-3</v>
      </c>
      <c r="L3" s="33">
        <f>'DCWW Alwen'!L31</f>
        <v>0.39523999999999998</v>
      </c>
      <c r="M3" s="33">
        <f>'DCWW Alwen'!M31</f>
        <v>6.6173999999999997E-2</v>
      </c>
      <c r="N3" s="33">
        <f>'DCWW Alwen'!N31</f>
        <v>22.795999999999999</v>
      </c>
      <c r="O3" s="33">
        <f>'DCWW Alwen'!O31</f>
        <v>3271.7999999999997</v>
      </c>
      <c r="P3" s="33">
        <f>'DCWW Alwen'!P31</f>
        <v>0</v>
      </c>
      <c r="Q3" s="33">
        <f>'DCWW Alwen'!Q31</f>
        <v>204.99999999999997</v>
      </c>
      <c r="R3" s="33">
        <f>'DCWW Alwen'!R31</f>
        <v>0</v>
      </c>
      <c r="S3" s="33">
        <f>'DCWW Alwen'!S31</f>
        <v>9.758E-2</v>
      </c>
      <c r="T3" s="33">
        <f>'DCWW Alwen'!T31</f>
        <v>0</v>
      </c>
      <c r="U3" s="33">
        <f>'DCWW Alwen'!U31</f>
        <v>0</v>
      </c>
    </row>
    <row r="4" spans="1:21" x14ac:dyDescent="0.25">
      <c r="A4" s="36">
        <v>2</v>
      </c>
      <c r="B4" s="33">
        <f>'DCWW Bryn cowlyd'!B31</f>
        <v>250</v>
      </c>
      <c r="C4" s="33">
        <f>'DCWW Bryn cowlyd'!C31</f>
        <v>40.292500000000004</v>
      </c>
      <c r="D4" s="33">
        <f>'DCWW Bryn cowlyd'!D31</f>
        <v>2.0022194500000001</v>
      </c>
      <c r="E4" s="33">
        <f>'DCWW Bryn cowlyd'!E31</f>
        <v>1.3676750000000004</v>
      </c>
      <c r="F4" s="33">
        <f>'DCWW Bryn cowlyd'!F31</f>
        <v>3.6131136000000001</v>
      </c>
      <c r="G4" s="33">
        <f>'DCWW Bryn cowlyd'!G31</f>
        <v>2.9056000000000005E-2</v>
      </c>
      <c r="H4" s="33">
        <f>'DCWW Bryn cowlyd'!H31</f>
        <v>1.0612250000000001</v>
      </c>
      <c r="I4" s="33">
        <f>'DCWW Bryn cowlyd'!I31</f>
        <v>0.15152250000000003</v>
      </c>
      <c r="J4" s="33">
        <f>'DCWW Bryn cowlyd'!J31</f>
        <v>2.3267500000000003E-3</v>
      </c>
      <c r="K4" s="33">
        <f>'DCWW Bryn cowlyd'!K31</f>
        <v>5.0507500000000006E-3</v>
      </c>
      <c r="L4" s="33">
        <f>'DCWW Bryn cowlyd'!L31</f>
        <v>0.35809250000000004</v>
      </c>
      <c r="M4" s="33">
        <f>'DCWW Bryn cowlyd'!M31</f>
        <v>4.1881500000000002E-2</v>
      </c>
      <c r="N4" s="33">
        <f>'DCWW Bryn cowlyd'!N31</f>
        <v>15.322500000000003</v>
      </c>
      <c r="O4" s="33">
        <f>'DCWW Bryn cowlyd'!O31</f>
        <v>2582.125</v>
      </c>
      <c r="P4" s="33">
        <f>'DCWW Bryn cowlyd'!P31</f>
        <v>0</v>
      </c>
      <c r="Q4" s="33">
        <f>'DCWW Bryn cowlyd'!Q31</f>
        <v>65.546250000000001</v>
      </c>
      <c r="R4" s="33">
        <f>'DCWW Bryn cowlyd'!R31</f>
        <v>0</v>
      </c>
      <c r="S4" s="33">
        <f>'DCWW Bryn cowlyd'!S31</f>
        <v>0</v>
      </c>
      <c r="T4" s="33">
        <f>'DCWW Bryn cowlyd'!T31</f>
        <v>0</v>
      </c>
      <c r="U4" s="33">
        <f>'DCWW Bryn cowlyd'!U31</f>
        <v>0</v>
      </c>
    </row>
    <row r="5" spans="1:21" x14ac:dyDescent="0.25">
      <c r="A5" s="36">
        <v>3</v>
      </c>
      <c r="B5" s="33">
        <f>'DCWW Cefni '!B31</f>
        <v>35</v>
      </c>
      <c r="C5" s="33">
        <f>'DCWW Cefni '!C31</f>
        <v>27.372800000000005</v>
      </c>
      <c r="D5" s="33">
        <f>'DCWW Cefni '!D31</f>
        <v>10.729474665</v>
      </c>
      <c r="E5" s="33">
        <f>'DCWW Cefni '!E31</f>
        <v>0.55403188749999999</v>
      </c>
      <c r="F5" s="33">
        <f>'DCWW Cefni '!F31</f>
        <v>3.0244249489999997</v>
      </c>
      <c r="G5" s="33">
        <f>'DCWW Cefni '!G31</f>
        <v>8.4256899999999996E-2</v>
      </c>
      <c r="H5" s="33">
        <f>'DCWW Cefni '!H31</f>
        <v>9.7515600000000008E-2</v>
      </c>
      <c r="I5" s="33">
        <f>'DCWW Cefni '!I31</f>
        <v>4.5336200000000004E-3</v>
      </c>
      <c r="J5" s="33">
        <f>'DCWW Cefni '!J31</f>
        <v>1.0050949999999999E-3</v>
      </c>
      <c r="K5" s="33">
        <f>'DCWW Cefni '!K31</f>
        <v>7.0570500000000005E-4</v>
      </c>
      <c r="L5" s="33">
        <f>'DCWW Cefni '!L31</f>
        <v>6.0091850000000009E-2</v>
      </c>
      <c r="M5" s="33">
        <f>'DCWW Cefni '!M31</f>
        <v>1.2253605000000001E-2</v>
      </c>
      <c r="N5" s="33">
        <f>'DCWW Cefni '!N31</f>
        <v>367.822</v>
      </c>
      <c r="O5" s="33">
        <f>'DCWW Cefni '!O31</f>
        <v>14.584570000000001</v>
      </c>
      <c r="P5" s="33">
        <f>'DCWW Cefni '!P31</f>
        <v>0</v>
      </c>
      <c r="Q5" s="33">
        <f>'DCWW Cefni '!Q31</f>
        <v>61.481874999999995</v>
      </c>
      <c r="R5" s="33">
        <f>'DCWW Cefni '!R31</f>
        <v>0</v>
      </c>
      <c r="S5" s="33">
        <f>'DCWW Cefni '!S31</f>
        <v>4.7474700000000002E-2</v>
      </c>
      <c r="T5" s="33">
        <f>'DCWW Cefni '!T31</f>
        <v>0</v>
      </c>
      <c r="U5" s="33">
        <f>'DCWW Cefni '!U31</f>
        <v>0</v>
      </c>
    </row>
    <row r="6" spans="1:21" x14ac:dyDescent="0.25">
      <c r="A6" s="36">
        <v>4</v>
      </c>
      <c r="B6" s="33">
        <f>'DCWW Glascoed'!B31</f>
        <v>31</v>
      </c>
      <c r="C6" s="33">
        <f>'DCWW Glascoed'!C31</f>
        <v>39.604050000000001</v>
      </c>
      <c r="D6" s="33">
        <f>'DCWW Glascoed'!D31</f>
        <v>17.929251450000002</v>
      </c>
      <c r="E6" s="33">
        <f>'DCWW Glascoed'!E31</f>
        <v>0.97731886500000009</v>
      </c>
      <c r="F6" s="33">
        <f>'DCWW Glascoed'!F31</f>
        <v>5.3474479200000005</v>
      </c>
      <c r="G6" s="33">
        <f>'DCWW Glascoed'!G31</f>
        <v>0.11572919999999998</v>
      </c>
      <c r="H6" s="33">
        <f>'DCWW Glascoed'!H31</f>
        <v>0.60236100000000004</v>
      </c>
      <c r="I6" s="33">
        <f>'DCWW Glascoed'!I31</f>
        <v>0.1826055</v>
      </c>
      <c r="J6" s="33">
        <f>'DCWW Glascoed'!J31</f>
        <v>7.1144999999999997E-4</v>
      </c>
      <c r="K6" s="33">
        <f>'DCWW Glascoed'!K31</f>
        <v>1.5177600000000002E-3</v>
      </c>
      <c r="L6" s="33">
        <f>'DCWW Glascoed'!L31</f>
        <v>0.1631592</v>
      </c>
      <c r="M6" s="33">
        <f>'DCWW Glascoed'!M31</f>
        <v>3.5430210000000004E-2</v>
      </c>
      <c r="N6" s="33">
        <f>'DCWW Glascoed'!N31</f>
        <v>12.14208</v>
      </c>
      <c r="O6" s="33">
        <f>'DCWW Glascoed'!O31</f>
        <v>2048.9760000000001</v>
      </c>
      <c r="P6" s="33">
        <f>'DCWW Glascoed'!P31</f>
        <v>0</v>
      </c>
      <c r="Q6" s="33">
        <f>'DCWW Glascoed'!Q31</f>
        <v>60.947549999999993</v>
      </c>
      <c r="R6" s="33">
        <f>'DCWW Glascoed'!R31</f>
        <v>0</v>
      </c>
      <c r="S6" s="33">
        <f>'DCWW Glascoed'!S31</f>
        <v>4.5532799999999998E-2</v>
      </c>
      <c r="T6" s="33">
        <f>'DCWW Glascoed'!T31</f>
        <v>0</v>
      </c>
      <c r="U6" s="33">
        <f>'DCWW Glascoed'!U31</f>
        <v>0</v>
      </c>
    </row>
    <row r="7" spans="1:21" x14ac:dyDescent="0.25">
      <c r="A7" s="36">
        <v>5</v>
      </c>
      <c r="B7" s="33">
        <f>'DCWW Glascoed (stockpiled)'!B31</f>
        <v>0</v>
      </c>
      <c r="C7" s="33">
        <f>'DCWW Glascoed (stockpiled)'!C31</f>
        <v>0</v>
      </c>
      <c r="D7" s="33">
        <f>'DCWW Glascoed (stockpiled)'!D31</f>
        <v>0</v>
      </c>
      <c r="E7" s="33">
        <f>'DCWW Glascoed (stockpiled)'!E31</f>
        <v>0</v>
      </c>
      <c r="F7" s="33">
        <f>'DCWW Glascoed (stockpiled)'!F31</f>
        <v>0</v>
      </c>
      <c r="G7" s="33">
        <f>'DCWW Glascoed (stockpiled)'!G31</f>
        <v>0</v>
      </c>
      <c r="H7" s="33">
        <f>'DCWW Glascoed (stockpiled)'!H31</f>
        <v>0</v>
      </c>
      <c r="I7" s="33">
        <f>'DCWW Glascoed (stockpiled)'!I31</f>
        <v>0</v>
      </c>
      <c r="J7" s="33">
        <f>'DCWW Glascoed (stockpiled)'!J31</f>
        <v>0</v>
      </c>
      <c r="K7" s="33">
        <f>'DCWW Glascoed (stockpiled)'!K31</f>
        <v>0</v>
      </c>
      <c r="L7" s="33">
        <f>'DCWW Glascoed (stockpiled)'!L31</f>
        <v>0</v>
      </c>
      <c r="M7" s="33">
        <f>'DCWW Glascoed (stockpiled)'!M31</f>
        <v>0</v>
      </c>
      <c r="N7" s="33">
        <f>'DCWW Glascoed (stockpiled)'!N31</f>
        <v>0</v>
      </c>
      <c r="O7" s="33">
        <f>'DCWW Glascoed (stockpiled)'!O31</f>
        <v>0</v>
      </c>
      <c r="P7" s="33">
        <f>'DCWW Glascoed (stockpiled)'!P31</f>
        <v>0</v>
      </c>
      <c r="Q7" s="33">
        <f>'DCWW Glascoed (stockpiled)'!Q31</f>
        <v>0</v>
      </c>
      <c r="R7" s="33">
        <f>'DCWW Glascoed (stockpiled)'!R31</f>
        <v>0</v>
      </c>
      <c r="S7" s="33">
        <f>'DCWW Glascoed (stockpiled)'!S31</f>
        <v>0</v>
      </c>
      <c r="T7" s="33">
        <f>'DCWW Glascoed (stockpiled)'!T31</f>
        <v>0</v>
      </c>
      <c r="U7" s="33">
        <f>'DCWW Glascoed (stockpiled)'!U31</f>
        <v>0</v>
      </c>
    </row>
    <row r="8" spans="1:21" x14ac:dyDescent="0.25">
      <c r="A8" s="36">
        <v>6</v>
      </c>
      <c r="B8" s="33">
        <f>'DCWW Llyn Conwy'!B31</f>
        <v>250</v>
      </c>
      <c r="C8" s="33">
        <f>'DCWW Llyn Conwy'!C31</f>
        <v>62.468999999999994</v>
      </c>
      <c r="D8" s="33">
        <f>'DCWW Llyn Conwy'!D31</f>
        <v>18.552976199999996</v>
      </c>
      <c r="E8" s="33">
        <f>'DCWW Llyn Conwy'!E31</f>
        <v>1.0378664999999998</v>
      </c>
      <c r="F8" s="33">
        <f>'DCWW Llyn Conwy'!F31</f>
        <v>5.2525439999999994</v>
      </c>
      <c r="G8" s="33">
        <f>'DCWW Llyn Conwy'!G31</f>
        <v>2.8907999999999996E-2</v>
      </c>
      <c r="H8" s="33">
        <f>'DCWW Llyn Conwy'!H31</f>
        <v>3.3363</v>
      </c>
      <c r="I8" s="33">
        <f>'DCWW Llyn Conwy'!I31</f>
        <v>0.42371999999999993</v>
      </c>
      <c r="J8" s="33">
        <f>'DCWW Llyn Conwy'!J31</f>
        <v>6.7320000000000001E-3</v>
      </c>
      <c r="K8" s="33">
        <f>'DCWW Llyn Conwy'!K31</f>
        <v>5.0490000000000005E-3</v>
      </c>
      <c r="L8" s="33">
        <f>'DCWW Llyn Conwy'!L31</f>
        <v>0.56628000000000001</v>
      </c>
      <c r="M8" s="33">
        <f>'DCWW Llyn Conwy'!M31</f>
        <v>0.10988999999999999</v>
      </c>
      <c r="N8" s="33">
        <f>'DCWW Llyn Conwy'!N31</f>
        <v>24.947999999999997</v>
      </c>
      <c r="O8" s="33">
        <f>'DCWW Llyn Conwy'!O31</f>
        <v>5682.5999999999995</v>
      </c>
      <c r="P8" s="33">
        <f>'DCWW Llyn Conwy'!P31</f>
        <v>0</v>
      </c>
      <c r="Q8" s="33">
        <f>'DCWW Llyn Conwy'!Q31</f>
        <v>96.277499999999989</v>
      </c>
      <c r="R8" s="33">
        <f>'DCWW Llyn Conwy'!R31</f>
        <v>0</v>
      </c>
      <c r="S8" s="33">
        <f>'DCWW Llyn Conwy'!S31</f>
        <v>0.25839000000000001</v>
      </c>
      <c r="T8" s="33">
        <f>'DCWW Llyn Conwy'!T31</f>
        <v>0</v>
      </c>
      <c r="U8" s="33">
        <f>'DCWW Llyn Conwy'!U31</f>
        <v>0</v>
      </c>
    </row>
    <row r="9" spans="1:21" x14ac:dyDescent="0.25">
      <c r="A9" s="36">
        <v>7</v>
      </c>
      <c r="B9" s="33">
        <f>'DCWW Myndd Llandegai'!B31</f>
        <v>80</v>
      </c>
      <c r="C9" s="33">
        <f>'DCWW Myndd Llandegai'!C31</f>
        <v>23.262800000000002</v>
      </c>
      <c r="D9" s="33">
        <f>'DCWW Myndd Llandegai'!D31</f>
        <v>21.147029679999999</v>
      </c>
      <c r="E9" s="33">
        <f>'DCWW Myndd Llandegai'!E31</f>
        <v>0.36576088000000007</v>
      </c>
      <c r="F9" s="33">
        <f>'DCWW Myndd Llandegai'!F31</f>
        <v>2.7596945760000002</v>
      </c>
      <c r="G9" s="33">
        <f>'DCWW Myndd Llandegai'!G31</f>
        <v>0.19008320000000001</v>
      </c>
      <c r="H9" s="33">
        <f>'DCWW Myndd Llandegai'!H31</f>
        <v>0.35080800000000001</v>
      </c>
      <c r="I9" s="33">
        <f>'DCWW Myndd Llandegai'!I31</f>
        <v>1.0350080000000001E-2</v>
      </c>
      <c r="J9" s="33">
        <f>'DCWW Myndd Llandegai'!J31</f>
        <v>1.09472E-3</v>
      </c>
      <c r="K9" s="33">
        <f>'DCWW Myndd Llandegai'!K31</f>
        <v>1.5923200000000002E-3</v>
      </c>
      <c r="L9" s="33">
        <f>'DCWW Myndd Llandegai'!L31</f>
        <v>1.2688799999999998E-2</v>
      </c>
      <c r="M9" s="33">
        <f>'DCWW Myndd Llandegai'!M31</f>
        <v>5.4238400000000001E-3</v>
      </c>
      <c r="N9" s="33">
        <f>'DCWW Myndd Llandegai'!N31</f>
        <v>485.15999999999997</v>
      </c>
      <c r="O9" s="33">
        <f>'DCWW Myndd Llandegai'!O31</f>
        <v>11.37016</v>
      </c>
      <c r="P9" s="33">
        <f>'DCWW Myndd Llandegai'!P31</f>
        <v>0</v>
      </c>
      <c r="Q9" s="33">
        <f>'DCWW Myndd Llandegai'!Q31</f>
        <v>41.798399999999994</v>
      </c>
      <c r="R9" s="33">
        <f>'DCWW Myndd Llandegai'!R31</f>
        <v>0</v>
      </c>
      <c r="S9" s="33">
        <f>'DCWW Myndd Llandegai'!S31</f>
        <v>5.1252800000000001E-2</v>
      </c>
      <c r="T9" s="33">
        <f>'DCWW Myndd Llandegai'!T31</f>
        <v>0</v>
      </c>
      <c r="U9" s="33">
        <f>'DCWW Myndd Llandegai'!U31</f>
        <v>0</v>
      </c>
    </row>
    <row r="10" spans="1:21" x14ac:dyDescent="0.25">
      <c r="A10" s="36">
        <v>8</v>
      </c>
      <c r="B10" s="33"/>
      <c r="C10" s="33"/>
      <c r="D10" s="33"/>
      <c r="E10" s="33"/>
      <c r="F10" s="33"/>
      <c r="G10" s="33"/>
      <c r="H10" s="33"/>
      <c r="I10" s="33"/>
      <c r="J10" s="33"/>
      <c r="K10" s="33"/>
      <c r="L10" s="33"/>
      <c r="M10" s="33"/>
      <c r="N10" s="33"/>
      <c r="O10" s="33"/>
      <c r="P10" s="33"/>
      <c r="Q10" s="33"/>
      <c r="R10" s="33"/>
      <c r="S10" s="33"/>
      <c r="T10" s="33"/>
      <c r="U10" s="33"/>
    </row>
    <row r="11" spans="1:21" x14ac:dyDescent="0.25">
      <c r="A11" s="36">
        <v>9</v>
      </c>
      <c r="B11" s="33"/>
      <c r="C11" s="33"/>
      <c r="D11" s="33"/>
      <c r="E11" s="33"/>
      <c r="F11" s="33"/>
      <c r="G11" s="33"/>
      <c r="H11" s="33"/>
      <c r="I11" s="33"/>
      <c r="J11" s="33"/>
      <c r="K11" s="33"/>
      <c r="L11" s="33"/>
      <c r="M11" s="33"/>
      <c r="N11" s="33"/>
      <c r="O11" s="33"/>
      <c r="P11" s="33"/>
      <c r="Q11" s="33"/>
      <c r="R11" s="33"/>
      <c r="S11" s="33"/>
      <c r="T11" s="33"/>
      <c r="U11" s="33"/>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6" x14ac:dyDescent="0.3">
      <c r="A13" s="80" t="s">
        <v>85</v>
      </c>
      <c r="B13" s="81">
        <f>SUM(B3:B12)</f>
        <v>696</v>
      </c>
      <c r="C13" s="81">
        <f t="shared" ref="C13:U13" si="0">SUM(C3:C12)</f>
        <v>247.20314999999999</v>
      </c>
      <c r="D13" s="81">
        <f t="shared" si="0"/>
        <v>77.931790045</v>
      </c>
      <c r="E13" s="81">
        <f t="shared" si="0"/>
        <v>5.2907531324999999</v>
      </c>
      <c r="F13" s="81">
        <f t="shared" si="0"/>
        <v>25.938502245000002</v>
      </c>
      <c r="G13" s="81">
        <f t="shared" si="0"/>
        <v>0.46246529999999997</v>
      </c>
      <c r="H13" s="81">
        <f t="shared" si="0"/>
        <v>6.8012096</v>
      </c>
      <c r="I13" s="81">
        <f t="shared" si="0"/>
        <v>1.1113917</v>
      </c>
      <c r="J13" s="81">
        <f t="shared" si="0"/>
        <v>1.3592015000000001E-2</v>
      </c>
      <c r="K13" s="81">
        <f t="shared" si="0"/>
        <v>1.6457535000000002E-2</v>
      </c>
      <c r="L13" s="81">
        <f t="shared" si="0"/>
        <v>1.5555523499999999</v>
      </c>
      <c r="M13" s="81">
        <f t="shared" si="0"/>
        <v>0.27105315499999999</v>
      </c>
      <c r="N13" s="81">
        <f t="shared" si="0"/>
        <v>928.19057999999995</v>
      </c>
      <c r="O13" s="81">
        <f t="shared" si="0"/>
        <v>13611.45573</v>
      </c>
      <c r="P13" s="81">
        <f t="shared" si="0"/>
        <v>0</v>
      </c>
      <c r="Q13" s="81">
        <f t="shared" si="0"/>
        <v>531.05157499999996</v>
      </c>
      <c r="R13" s="81">
        <f t="shared" si="0"/>
        <v>0</v>
      </c>
      <c r="S13" s="81">
        <f t="shared" si="0"/>
        <v>0.50023030000000002</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09375" defaultRowHeight="13.2" x14ac:dyDescent="0.25"/>
  <cols>
    <col min="1" max="2" width="9.109375" style="79"/>
    <col min="3" max="3" width="11" style="79" customWidth="1"/>
    <col min="4" max="4" width="9.109375" style="79"/>
    <col min="5" max="5" width="9.6640625" style="79" customWidth="1"/>
    <col min="6" max="14" width="9.109375" style="79"/>
    <col min="15" max="15" width="9.6640625" style="79" bestFit="1" customWidth="1"/>
    <col min="16" max="20" width="9.109375" style="79"/>
    <col min="21" max="21" width="10" style="79" bestFit="1" customWidth="1"/>
    <col min="22" max="16384" width="9.109375" style="79"/>
  </cols>
  <sheetData>
    <row r="1" spans="1:22" s="83" customFormat="1" ht="39.6" x14ac:dyDescent="0.3">
      <c r="A1" s="147" t="s">
        <v>84</v>
      </c>
      <c r="B1" s="34" t="s">
        <v>152</v>
      </c>
      <c r="C1" s="35" t="str">
        <f>'DCWW Alwen'!B29</f>
        <v>Application Rate</v>
      </c>
      <c r="D1" s="35" t="str">
        <f>'DCWW Alwen'!C29</f>
        <v>Nitrogen Addition</v>
      </c>
      <c r="E1" s="35" t="str">
        <f>'DCWW Alwen'!D29</f>
        <v>Phosphate Addition</v>
      </c>
      <c r="F1" s="35" t="str">
        <f>'DCWW Alwen'!E29</f>
        <v>Potash  Addition</v>
      </c>
      <c r="G1" s="35" t="str">
        <f>'DCWW Alwen'!F29</f>
        <v>Mg Oxide Addition</v>
      </c>
      <c r="H1" s="35" t="str">
        <f>'DCWW Alwen'!G29</f>
        <v>Copper Addition</v>
      </c>
      <c r="I1" s="35" t="str">
        <f>'DCWW Alwen'!H29</f>
        <v>Zinc Addition</v>
      </c>
      <c r="J1" s="35" t="str">
        <f>'DCWW Alwen'!I29</f>
        <v>Lead Addition</v>
      </c>
      <c r="K1" s="35" t="str">
        <f>'DCWW Alwen'!J29</f>
        <v>Cadmium Addition</v>
      </c>
      <c r="L1" s="35" t="str">
        <f>'DCWW Alwen'!K29</f>
        <v>Mercury Addition</v>
      </c>
      <c r="M1" s="35" t="str">
        <f>'DCWW Alwen'!L29</f>
        <v>Nickel Addition</v>
      </c>
      <c r="N1" s="35" t="str">
        <f>'DCWW Alwen'!M29</f>
        <v>Chromium Addition</v>
      </c>
      <c r="O1" s="35" t="str">
        <f>'DCWW Alwen'!N29</f>
        <v>Aluminium Addition</v>
      </c>
      <c r="P1" s="35" t="str">
        <f>'DCWW Alwen'!O29</f>
        <v>Iron Addition</v>
      </c>
      <c r="Q1" s="35" t="str">
        <f>'DCWW Alwen'!P29</f>
        <v xml:space="preserve">Sodium Addition                 </v>
      </c>
      <c r="R1" s="35" t="str">
        <f>'DCWW Alwen'!Q29</f>
        <v>SO3  Addition                             kg/ha</v>
      </c>
      <c r="S1" s="35" t="str">
        <f>'DCWW Alwen'!R29</f>
        <v xml:space="preserve">Selenium Addition </v>
      </c>
      <c r="T1" s="35" t="str">
        <f>'DCWW Alwen'!S29</f>
        <v xml:space="preserve">Arsenic  Addition  </v>
      </c>
      <c r="U1" s="35" t="str">
        <f>'DCWW Alwen'!T29</f>
        <v xml:space="preserve">Molybdenum Addition  </v>
      </c>
      <c r="V1" s="35" t="str">
        <f>'DCWW Alwen'!U29</f>
        <v xml:space="preserve">Fluoride Addition </v>
      </c>
    </row>
    <row r="2" spans="1:22" s="83" customFormat="1" ht="26.4" x14ac:dyDescent="0.3">
      <c r="A2" s="147"/>
      <c r="B2" s="32" t="s">
        <v>46</v>
      </c>
      <c r="C2" s="35" t="str">
        <f>'DCWW Alwen'!B30</f>
        <v>tonnes/ha</v>
      </c>
      <c r="D2" s="35" t="str">
        <f>'DCWW Alwen'!C30</f>
        <v>kg/ha</v>
      </c>
      <c r="E2" s="35" t="str">
        <f>'DCWW Alwen'!D30</f>
        <v>P2O5 
kg/ha</v>
      </c>
      <c r="F2" s="35" t="str">
        <f>'DCWW Alwen'!E30</f>
        <v>K2O 
kg/ha</v>
      </c>
      <c r="G2" s="35" t="str">
        <f>'DCWW Alwen'!F30</f>
        <v>MgO 
kg/ha</v>
      </c>
      <c r="H2" s="35" t="str">
        <f>'DCWW Alwen'!G30</f>
        <v>kg/ha</v>
      </c>
      <c r="I2" s="35" t="str">
        <f>'DCWW Alwen'!H30</f>
        <v>kg/ha</v>
      </c>
      <c r="J2" s="35" t="str">
        <f>'DCWW Alwen'!I30</f>
        <v>kg/ha</v>
      </c>
      <c r="K2" s="35" t="str">
        <f>'DCWW Alwen'!J30</f>
        <v>kg/ha</v>
      </c>
      <c r="L2" s="35" t="str">
        <f>'DCWW Alwen'!K30</f>
        <v>kg/ha</v>
      </c>
      <c r="M2" s="35" t="str">
        <f>'DCWW Alwen'!L30</f>
        <v>kg/ha</v>
      </c>
      <c r="N2" s="35" t="str">
        <f>'DCWW Alwen'!M30</f>
        <v>kg/ha</v>
      </c>
      <c r="O2" s="35" t="str">
        <f>'DCWW Alwen'!N30</f>
        <v>kg/ha</v>
      </c>
      <c r="P2" s="35" t="str">
        <f>'DCWW Alwen'!O30</f>
        <v>kg/ha</v>
      </c>
      <c r="Q2" s="35" t="str">
        <f>'DCWW Alwen'!P30</f>
        <v>kg/ha</v>
      </c>
      <c r="R2" s="35" t="str">
        <f>'DCWW Alwen'!Q30</f>
        <v>kg/ha</v>
      </c>
      <c r="S2" s="35" t="str">
        <f>'DCWW Alwen'!R30</f>
        <v>kg/ha</v>
      </c>
      <c r="T2" s="35" t="str">
        <f>'DCWW Alwen'!S30</f>
        <v>kg/ha</v>
      </c>
      <c r="U2" s="35" t="str">
        <f>'DCWW Alwen'!T30</f>
        <v>kg/ha</v>
      </c>
      <c r="V2" s="35" t="str">
        <f>'DCWW Alwen'!U30</f>
        <v>kg/ha</v>
      </c>
    </row>
    <row r="3" spans="1:22" x14ac:dyDescent="0.25">
      <c r="A3" s="36">
        <v>1</v>
      </c>
      <c r="B3" s="91"/>
      <c r="C3" s="33">
        <f>'DCWW Alwen'!B31</f>
        <v>50</v>
      </c>
      <c r="D3" s="33">
        <f>'DCWW Alwen'!C31</f>
        <v>54.201999999999998</v>
      </c>
      <c r="E3" s="33">
        <f>'DCWW Alwen'!D31</f>
        <v>7.5708385999999992</v>
      </c>
      <c r="F3" s="33">
        <f>'DCWW Alwen'!E31</f>
        <v>0.98809999999999987</v>
      </c>
      <c r="G3" s="33">
        <f>'DCWW Alwen'!F31</f>
        <v>5.9412771999999991</v>
      </c>
      <c r="H3" s="33">
        <f>'DCWW Alwen'!G31</f>
        <v>1.4431999999999997E-2</v>
      </c>
      <c r="I3" s="33">
        <f>'DCWW Alwen'!H31</f>
        <v>1.3529999999999998</v>
      </c>
      <c r="J3" s="33">
        <f>'DCWW Alwen'!I31</f>
        <v>0.33865999999999991</v>
      </c>
      <c r="K3" s="33">
        <f>'DCWW Alwen'!J31</f>
        <v>1.7219999999999998E-3</v>
      </c>
      <c r="L3" s="33">
        <f>'DCWW Alwen'!K31</f>
        <v>2.5419999999999996E-3</v>
      </c>
      <c r="M3" s="33">
        <f>'DCWW Alwen'!L31</f>
        <v>0.39523999999999998</v>
      </c>
      <c r="N3" s="33">
        <f>'DCWW Alwen'!M31</f>
        <v>6.6173999999999997E-2</v>
      </c>
      <c r="O3" s="33">
        <f>'DCWW Alwen'!N31</f>
        <v>22.795999999999999</v>
      </c>
      <c r="P3" s="33">
        <f>'DCWW Alwen'!O31</f>
        <v>3271.7999999999997</v>
      </c>
      <c r="Q3" s="33">
        <f>'DCWW Alwen'!P31</f>
        <v>0</v>
      </c>
      <c r="R3" s="33">
        <f>'DCWW Alwen'!Q31</f>
        <v>204.99999999999997</v>
      </c>
      <c r="S3" s="33">
        <f>'DCWW Alwen'!R31</f>
        <v>0</v>
      </c>
      <c r="T3" s="33">
        <f>'DCWW Alwen'!S31</f>
        <v>9.758E-2</v>
      </c>
      <c r="U3" s="33">
        <f>'DCWW Alwen'!T31</f>
        <v>0</v>
      </c>
      <c r="V3" s="33">
        <f>'DCWW Alwen'!U31</f>
        <v>0</v>
      </c>
    </row>
    <row r="4" spans="1:22" x14ac:dyDescent="0.25">
      <c r="A4" s="36">
        <v>2</v>
      </c>
      <c r="B4" s="91"/>
      <c r="C4" s="33">
        <f>'DCWW Bryn cowlyd'!B31</f>
        <v>250</v>
      </c>
      <c r="D4" s="33">
        <f>'DCWW Bryn cowlyd'!C31</f>
        <v>40.292500000000004</v>
      </c>
      <c r="E4" s="33">
        <f>'DCWW Bryn cowlyd'!D31</f>
        <v>2.0022194500000001</v>
      </c>
      <c r="F4" s="33">
        <f>'DCWW Bryn cowlyd'!E31</f>
        <v>1.3676750000000004</v>
      </c>
      <c r="G4" s="33">
        <f>'DCWW Bryn cowlyd'!F31</f>
        <v>3.6131136000000001</v>
      </c>
      <c r="H4" s="33">
        <f>'DCWW Bryn cowlyd'!G31</f>
        <v>2.9056000000000005E-2</v>
      </c>
      <c r="I4" s="33">
        <f>'DCWW Bryn cowlyd'!H31</f>
        <v>1.0612250000000001</v>
      </c>
      <c r="J4" s="33">
        <f>'DCWW Bryn cowlyd'!I31</f>
        <v>0.15152250000000003</v>
      </c>
      <c r="K4" s="33">
        <f>'DCWW Bryn cowlyd'!J31</f>
        <v>2.3267500000000003E-3</v>
      </c>
      <c r="L4" s="33">
        <f>'DCWW Bryn cowlyd'!K31</f>
        <v>5.0507500000000006E-3</v>
      </c>
      <c r="M4" s="33">
        <f>'DCWW Bryn cowlyd'!L31</f>
        <v>0.35809250000000004</v>
      </c>
      <c r="N4" s="33">
        <f>'DCWW Bryn cowlyd'!M31</f>
        <v>4.1881500000000002E-2</v>
      </c>
      <c r="O4" s="33">
        <f>'DCWW Bryn cowlyd'!N31</f>
        <v>15.322500000000003</v>
      </c>
      <c r="P4" s="33">
        <f>'DCWW Bryn cowlyd'!O31</f>
        <v>2582.125</v>
      </c>
      <c r="Q4" s="33">
        <f>'DCWW Bryn cowlyd'!P31</f>
        <v>0</v>
      </c>
      <c r="R4" s="33">
        <f>'DCWW Bryn cowlyd'!Q31</f>
        <v>65.546250000000001</v>
      </c>
      <c r="S4" s="33">
        <f>'DCWW Bryn cowlyd'!R31</f>
        <v>0</v>
      </c>
      <c r="T4" s="33">
        <f>'DCWW Bryn cowlyd'!S31</f>
        <v>0</v>
      </c>
      <c r="U4" s="33">
        <f>'DCWW Bryn cowlyd'!T31</f>
        <v>0</v>
      </c>
      <c r="V4" s="33">
        <f>'DCWW Bryn cowlyd'!U31</f>
        <v>0</v>
      </c>
    </row>
    <row r="5" spans="1:22" x14ac:dyDescent="0.25">
      <c r="A5" s="36">
        <v>3</v>
      </c>
      <c r="B5" s="91"/>
      <c r="C5" s="33">
        <f>'DCWW Cefni '!B31</f>
        <v>35</v>
      </c>
      <c r="D5" s="33">
        <f>'DCWW Cefni '!C31</f>
        <v>27.372800000000005</v>
      </c>
      <c r="E5" s="33">
        <f>'DCWW Cefni '!D31</f>
        <v>10.729474665</v>
      </c>
      <c r="F5" s="33">
        <f>'DCWW Cefni '!E31</f>
        <v>0.55403188749999999</v>
      </c>
      <c r="G5" s="33">
        <f>'DCWW Cefni '!F31</f>
        <v>3.0244249489999997</v>
      </c>
      <c r="H5" s="33">
        <f>'DCWW Cefni '!G31</f>
        <v>8.4256899999999996E-2</v>
      </c>
      <c r="I5" s="33">
        <f>'DCWW Cefni '!H31</f>
        <v>9.7515600000000008E-2</v>
      </c>
      <c r="J5" s="33">
        <f>'DCWW Cefni '!I31</f>
        <v>4.5336200000000004E-3</v>
      </c>
      <c r="K5" s="33">
        <f>'DCWW Cefni '!J31</f>
        <v>1.0050949999999999E-3</v>
      </c>
      <c r="L5" s="33">
        <f>'DCWW Cefni '!K31</f>
        <v>7.0570500000000005E-4</v>
      </c>
      <c r="M5" s="33">
        <f>'DCWW Cefni '!L31</f>
        <v>6.0091850000000009E-2</v>
      </c>
      <c r="N5" s="33">
        <f>'DCWW Cefni '!M31</f>
        <v>1.2253605000000001E-2</v>
      </c>
      <c r="O5" s="33">
        <f>'DCWW Cefni '!N31</f>
        <v>367.822</v>
      </c>
      <c r="P5" s="33">
        <f>'DCWW Cefni '!O31</f>
        <v>14.584570000000001</v>
      </c>
      <c r="Q5" s="33">
        <f>'DCWW Cefni '!P31</f>
        <v>0</v>
      </c>
      <c r="R5" s="33">
        <f>'DCWW Cefni '!Q31</f>
        <v>61.481874999999995</v>
      </c>
      <c r="S5" s="33">
        <f>'DCWW Cefni '!R31</f>
        <v>0</v>
      </c>
      <c r="T5" s="33">
        <f>'DCWW Cefni '!S31</f>
        <v>4.7474700000000002E-2</v>
      </c>
      <c r="U5" s="33">
        <f>'DCWW Cefni '!T31</f>
        <v>0</v>
      </c>
      <c r="V5" s="33">
        <f>'DCWW Cefni '!U31</f>
        <v>0</v>
      </c>
    </row>
    <row r="6" spans="1:22" x14ac:dyDescent="0.25">
      <c r="A6" s="36">
        <v>4</v>
      </c>
      <c r="B6" s="91"/>
      <c r="C6" s="33">
        <f>'DCWW Glascoed'!B31</f>
        <v>31</v>
      </c>
      <c r="D6" s="33">
        <f>'DCWW Glascoed'!C31</f>
        <v>39.604050000000001</v>
      </c>
      <c r="E6" s="33">
        <f>'DCWW Glascoed'!D31</f>
        <v>17.929251450000002</v>
      </c>
      <c r="F6" s="33">
        <f>'DCWW Glascoed'!E31</f>
        <v>0.97731886500000009</v>
      </c>
      <c r="G6" s="33">
        <f>'DCWW Glascoed'!F31</f>
        <v>5.3474479200000005</v>
      </c>
      <c r="H6" s="33">
        <f>'DCWW Glascoed'!G31</f>
        <v>0.11572919999999998</v>
      </c>
      <c r="I6" s="33">
        <f>'DCWW Glascoed'!H31</f>
        <v>0.60236100000000004</v>
      </c>
      <c r="J6" s="33">
        <f>'DCWW Glascoed'!I31</f>
        <v>0.1826055</v>
      </c>
      <c r="K6" s="33">
        <f>'DCWW Glascoed'!J31</f>
        <v>7.1144999999999997E-4</v>
      </c>
      <c r="L6" s="33">
        <f>'DCWW Glascoed'!K31</f>
        <v>1.5177600000000002E-3</v>
      </c>
      <c r="M6" s="33">
        <f>'DCWW Glascoed'!L31</f>
        <v>0.1631592</v>
      </c>
      <c r="N6" s="33">
        <f>'DCWW Glascoed'!M31</f>
        <v>3.5430210000000004E-2</v>
      </c>
      <c r="O6" s="33">
        <f>'DCWW Glascoed'!N31</f>
        <v>12.14208</v>
      </c>
      <c r="P6" s="33">
        <f>'DCWW Glascoed'!O31</f>
        <v>2048.9760000000001</v>
      </c>
      <c r="Q6" s="33">
        <f>'DCWW Glascoed'!P31</f>
        <v>0</v>
      </c>
      <c r="R6" s="33">
        <f>'DCWW Glascoed'!Q31</f>
        <v>60.947549999999993</v>
      </c>
      <c r="S6" s="33">
        <f>'DCWW Glascoed'!R31</f>
        <v>0</v>
      </c>
      <c r="T6" s="33">
        <f>'DCWW Glascoed'!S31</f>
        <v>4.5532799999999998E-2</v>
      </c>
      <c r="U6" s="33">
        <f>'DCWW Glascoed'!T31</f>
        <v>0</v>
      </c>
      <c r="V6" s="33">
        <f>'DCWW Glascoed'!U31</f>
        <v>0</v>
      </c>
    </row>
    <row r="7" spans="1:22" x14ac:dyDescent="0.25">
      <c r="A7" s="36">
        <v>5</v>
      </c>
      <c r="B7" s="91"/>
      <c r="C7" s="33">
        <f>'DCWW Glascoed (stockpiled)'!B31</f>
        <v>0</v>
      </c>
      <c r="D7" s="33">
        <f>'DCWW Glascoed (stockpiled)'!C31</f>
        <v>0</v>
      </c>
      <c r="E7" s="33">
        <f>'DCWW Glascoed (stockpiled)'!D31</f>
        <v>0</v>
      </c>
      <c r="F7" s="33">
        <f>'DCWW Glascoed (stockpiled)'!E31</f>
        <v>0</v>
      </c>
      <c r="G7" s="33">
        <f>'DCWW Glascoed (stockpiled)'!F31</f>
        <v>0</v>
      </c>
      <c r="H7" s="33">
        <f>'DCWW Glascoed (stockpiled)'!G31</f>
        <v>0</v>
      </c>
      <c r="I7" s="33">
        <f>'DCWW Glascoed (stockpiled)'!H31</f>
        <v>0</v>
      </c>
      <c r="J7" s="33">
        <f>'DCWW Glascoed (stockpiled)'!I31</f>
        <v>0</v>
      </c>
      <c r="K7" s="33">
        <f>'DCWW Glascoed (stockpiled)'!J31</f>
        <v>0</v>
      </c>
      <c r="L7" s="33">
        <f>'DCWW Glascoed (stockpiled)'!K31</f>
        <v>0</v>
      </c>
      <c r="M7" s="33">
        <f>'DCWW Glascoed (stockpiled)'!L31</f>
        <v>0</v>
      </c>
      <c r="N7" s="33">
        <f>'DCWW Glascoed (stockpiled)'!M31</f>
        <v>0</v>
      </c>
      <c r="O7" s="33">
        <f>'DCWW Glascoed (stockpiled)'!N31</f>
        <v>0</v>
      </c>
      <c r="P7" s="33">
        <f>'DCWW Glascoed (stockpiled)'!O31</f>
        <v>0</v>
      </c>
      <c r="Q7" s="33">
        <f>'DCWW Glascoed (stockpiled)'!P31</f>
        <v>0</v>
      </c>
      <c r="R7" s="33">
        <f>'DCWW Glascoed (stockpiled)'!Q31</f>
        <v>0</v>
      </c>
      <c r="S7" s="33">
        <f>'DCWW Glascoed (stockpiled)'!R31</f>
        <v>0</v>
      </c>
      <c r="T7" s="33">
        <f>'DCWW Glascoed (stockpiled)'!S31</f>
        <v>0</v>
      </c>
      <c r="U7" s="33">
        <f>'DCWW Glascoed (stockpiled)'!T31</f>
        <v>0</v>
      </c>
      <c r="V7" s="33">
        <f>'DCWW Glascoed (stockpiled)'!U31</f>
        <v>0</v>
      </c>
    </row>
    <row r="8" spans="1:22" x14ac:dyDescent="0.25">
      <c r="A8" s="36">
        <v>6</v>
      </c>
      <c r="B8" s="91"/>
      <c r="C8" s="33">
        <f>'DCWW Llyn Conwy'!B31</f>
        <v>250</v>
      </c>
      <c r="D8" s="33">
        <f>'DCWW Llyn Conwy'!C31</f>
        <v>62.468999999999994</v>
      </c>
      <c r="E8" s="33">
        <f>'DCWW Llyn Conwy'!D31</f>
        <v>18.552976199999996</v>
      </c>
      <c r="F8" s="33">
        <f>'DCWW Llyn Conwy'!E31</f>
        <v>1.0378664999999998</v>
      </c>
      <c r="G8" s="33">
        <f>'DCWW Llyn Conwy'!F31</f>
        <v>5.2525439999999994</v>
      </c>
      <c r="H8" s="33">
        <f>'DCWW Llyn Conwy'!G31</f>
        <v>2.8907999999999996E-2</v>
      </c>
      <c r="I8" s="33">
        <f>'DCWW Llyn Conwy'!H31</f>
        <v>3.3363</v>
      </c>
      <c r="J8" s="33">
        <f>'DCWW Llyn Conwy'!I31</f>
        <v>0.42371999999999993</v>
      </c>
      <c r="K8" s="33">
        <f>'DCWW Llyn Conwy'!J31</f>
        <v>6.7320000000000001E-3</v>
      </c>
      <c r="L8" s="33">
        <f>'DCWW Llyn Conwy'!K31</f>
        <v>5.0490000000000005E-3</v>
      </c>
      <c r="M8" s="33">
        <f>'DCWW Llyn Conwy'!L31</f>
        <v>0.56628000000000001</v>
      </c>
      <c r="N8" s="33">
        <f>'DCWW Llyn Conwy'!M31</f>
        <v>0.10988999999999999</v>
      </c>
      <c r="O8" s="33">
        <f>'DCWW Llyn Conwy'!N31</f>
        <v>24.947999999999997</v>
      </c>
      <c r="P8" s="33">
        <f>'DCWW Llyn Conwy'!O31</f>
        <v>5682.5999999999995</v>
      </c>
      <c r="Q8" s="33">
        <f>'DCWW Llyn Conwy'!P31</f>
        <v>0</v>
      </c>
      <c r="R8" s="33">
        <f>'DCWW Llyn Conwy'!Q31</f>
        <v>96.277499999999989</v>
      </c>
      <c r="S8" s="33">
        <f>'DCWW Llyn Conwy'!R31</f>
        <v>0</v>
      </c>
      <c r="T8" s="33">
        <f>'DCWW Llyn Conwy'!S31</f>
        <v>0.25839000000000001</v>
      </c>
      <c r="U8" s="33">
        <f>'DCWW Llyn Conwy'!T31</f>
        <v>0</v>
      </c>
      <c r="V8" s="33">
        <f>'DCWW Llyn Conwy'!U31</f>
        <v>0</v>
      </c>
    </row>
    <row r="9" spans="1:22" x14ac:dyDescent="0.25">
      <c r="A9" s="36">
        <v>7</v>
      </c>
      <c r="B9" s="91"/>
      <c r="C9" s="33">
        <f>'DCWW Myndd Llandegai'!B31</f>
        <v>80</v>
      </c>
      <c r="D9" s="33">
        <f>'DCWW Myndd Llandegai'!C31</f>
        <v>23.262800000000002</v>
      </c>
      <c r="E9" s="33">
        <f>'DCWW Myndd Llandegai'!D31</f>
        <v>21.147029679999999</v>
      </c>
      <c r="F9" s="33">
        <f>'DCWW Myndd Llandegai'!E31</f>
        <v>0.36576088000000007</v>
      </c>
      <c r="G9" s="33">
        <f>'DCWW Myndd Llandegai'!F31</f>
        <v>2.7596945760000002</v>
      </c>
      <c r="H9" s="33">
        <f>'DCWW Myndd Llandegai'!G31</f>
        <v>0.19008320000000001</v>
      </c>
      <c r="I9" s="33">
        <f>'DCWW Myndd Llandegai'!H31</f>
        <v>0.35080800000000001</v>
      </c>
      <c r="J9" s="33">
        <f>'DCWW Myndd Llandegai'!I31</f>
        <v>1.0350080000000001E-2</v>
      </c>
      <c r="K9" s="33">
        <f>'DCWW Myndd Llandegai'!J31</f>
        <v>1.09472E-3</v>
      </c>
      <c r="L9" s="33">
        <f>'DCWW Myndd Llandegai'!K31</f>
        <v>1.5923200000000002E-3</v>
      </c>
      <c r="M9" s="33">
        <f>'DCWW Myndd Llandegai'!L31</f>
        <v>1.2688799999999998E-2</v>
      </c>
      <c r="N9" s="33">
        <f>'DCWW Myndd Llandegai'!M31</f>
        <v>5.4238400000000001E-3</v>
      </c>
      <c r="O9" s="33">
        <f>'DCWW Myndd Llandegai'!N31</f>
        <v>485.15999999999997</v>
      </c>
      <c r="P9" s="33">
        <f>'DCWW Myndd Llandegai'!O31</f>
        <v>11.37016</v>
      </c>
      <c r="Q9" s="33">
        <f>'DCWW Myndd Llandegai'!P31</f>
        <v>0</v>
      </c>
      <c r="R9" s="33">
        <f>'DCWW Myndd Llandegai'!Q31</f>
        <v>41.798399999999994</v>
      </c>
      <c r="S9" s="33">
        <f>'DCWW Myndd Llandegai'!R31</f>
        <v>0</v>
      </c>
      <c r="T9" s="33">
        <f>'DCWW Myndd Llandegai'!S31</f>
        <v>5.1252800000000001E-2</v>
      </c>
      <c r="U9" s="33">
        <f>'DCWW Myndd Llandegai'!T31</f>
        <v>0</v>
      </c>
      <c r="V9" s="33">
        <f>'DCWW Myndd Llandegai'!U31</f>
        <v>0</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6" t="s">
        <v>84</v>
      </c>
      <c r="B15" s="35" t="s">
        <v>152</v>
      </c>
      <c r="C15" s="35">
        <f>'DCWW Alwen'!B43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6"/>
      <c r="B16" s="32" t="s">
        <v>46</v>
      </c>
      <c r="C16" s="35">
        <f>'DCWW Alwen'!B44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35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31</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80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6" x14ac:dyDescent="0.3">
      <c r="A27" s="148" t="s">
        <v>85</v>
      </c>
      <c r="B27" s="148"/>
      <c r="C27" s="148"/>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REGU-415-1631100</_dlc_DocId>
    <_dlc_DocIdUrl xmlns="9be56660-2c31-41ef-bc00-23e72f632f2a">
      <Url>https://cyfoethnaturiolcymru.sharepoint.com/teams/Regulatory/Permitting/_layouts/15/DocIdRedir.aspx?ID=REGU-415-1631100</Url>
      <Description>REGU-415-1631100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2023-10-03T23:00:00+00:00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EE52DA-48C0-4399-AF83-DEBA345B44F6}"/>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00B0D612-DE60-428B-8B76-7613F4CF25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DCWW Alwen</vt:lpstr>
      <vt:lpstr>DCWW Bryn cowlyd</vt:lpstr>
      <vt:lpstr>DCWW Cefni </vt:lpstr>
      <vt:lpstr>DCWW Glascoed</vt:lpstr>
      <vt:lpstr>DCWW Glascoed (stockpiled)</vt:lpstr>
      <vt:lpstr>DCWW Llyn Conwy</vt:lpstr>
      <vt:lpstr>DCWW Myndd Llandegai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2023-10-04T11:45:16Z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8ba7f267-c3e5-4a18-9f21-0c45bc81cbea</vt:lpwstr>
  </property>
  <property fmtid="{D5CDD505-2E9C-101B-9397-08002B2CF9AE}" pid="4" name="MediaServiceImageTags">
    <vt:lpwstr/>
  </property>
</Properties>
</file>