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2961/"/>
    </mc:Choice>
  </mc:AlternateContent>
  <xr:revisionPtr revIDLastSave="0" documentId="13_ncr:1_{F78CBFF2-7BD6-4572-B933-8EBDD941EBD1}" xr6:coauthVersionLast="47" xr6:coauthVersionMax="47" xr10:uidLastSave="{00000000-0000-0000-0000-000000000000}"/>
  <bookViews>
    <workbookView xWindow="-57720" yWindow="-120" windowWidth="29040" windowHeight="15840" tabRatio="870" activeTab="2" xr2:uid="{00000000-000D-0000-FFFF-FFFF00000000}"/>
  </bookViews>
  <sheets>
    <sheet name="Bala" sheetId="1" r:id="rId1"/>
    <sheet name="Clifor" sheetId="21" r:id="rId2"/>
    <sheet name="Dolbenmaen" sheetId="27" r:id="rId3"/>
    <sheet name="Eithin fynydd" sheetId="28" r:id="rId4"/>
    <sheet name="Garreglywyd" sheetId="30" r:id="rId5"/>
    <sheet name="Gwastadgoed" sheetId="26" r:id="rId6"/>
    <sheet name="Llyn conwy" sheetId="24" r:id="rId7"/>
    <sheet name="Pen y cefn" sheetId="29" r:id="rId8"/>
    <sheet name="Penybont " sheetId="23" r:id="rId9"/>
    <sheet name="Rhiwgoch"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Q22" i="30"/>
  <c r="I22" i="30"/>
  <c r="V20" i="30"/>
  <c r="U20" i="30"/>
  <c r="T20" i="30"/>
  <c r="S20" i="30"/>
  <c r="R20" i="30"/>
  <c r="Q20" i="30"/>
  <c r="P20" i="30"/>
  <c r="O20" i="30"/>
  <c r="N20" i="30"/>
  <c r="M20" i="30"/>
  <c r="L20" i="30"/>
  <c r="K20" i="30"/>
  <c r="J20" i="30"/>
  <c r="T18" i="30"/>
  <c r="Q18" i="30"/>
  <c r="P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Q22" i="29"/>
  <c r="V20" i="29"/>
  <c r="U20" i="29"/>
  <c r="T20" i="29"/>
  <c r="S20" i="29"/>
  <c r="R20" i="29"/>
  <c r="Q20" i="29"/>
  <c r="P20" i="29"/>
  <c r="O20" i="29"/>
  <c r="N20" i="29"/>
  <c r="M20" i="29"/>
  <c r="L20" i="29"/>
  <c r="K20" i="29"/>
  <c r="J20" i="29"/>
  <c r="V18" i="29"/>
  <c r="U18" i="29"/>
  <c r="T18" i="29"/>
  <c r="P18" i="29"/>
  <c r="N18" i="29"/>
  <c r="L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L20" i="28"/>
  <c r="K20" i="28"/>
  <c r="J20" i="28"/>
  <c r="V18" i="28"/>
  <c r="P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O20" i="27"/>
  <c r="N20" i="27"/>
  <c r="M20" i="27"/>
  <c r="L20" i="27"/>
  <c r="K20" i="27"/>
  <c r="J20"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20" i="26"/>
  <c r="U20" i="26"/>
  <c r="T20" i="26"/>
  <c r="S20" i="26"/>
  <c r="R20" i="26"/>
  <c r="Q20" i="26"/>
  <c r="P20" i="26"/>
  <c r="O20" i="26"/>
  <c r="N20" i="26"/>
  <c r="M20" i="26"/>
  <c r="L20" i="26"/>
  <c r="K20" i="26"/>
  <c r="J20"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N20" i="24"/>
  <c r="M20" i="24"/>
  <c r="L20" i="24"/>
  <c r="K20" i="24"/>
  <c r="J20" i="24"/>
  <c r="V18"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I22" i="23"/>
  <c r="V20" i="23"/>
  <c r="U20" i="23"/>
  <c r="T20" i="23"/>
  <c r="S20" i="23"/>
  <c r="R20" i="23"/>
  <c r="Q20" i="23"/>
  <c r="P20" i="23"/>
  <c r="O20" i="23"/>
  <c r="N20" i="23"/>
  <c r="M20" i="23"/>
  <c r="L20" i="23"/>
  <c r="K20" i="23"/>
  <c r="J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Q20" i="22"/>
  <c r="P20" i="22"/>
  <c r="O20" i="22"/>
  <c r="N20" i="22"/>
  <c r="M20" i="22"/>
  <c r="L20" i="22"/>
  <c r="K20" i="22"/>
  <c r="J20" i="22"/>
  <c r="U18" i="22"/>
  <c r="O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T6" i="19" l="1"/>
  <c r="T20" i="19"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P24" i="22" s="1"/>
  <c r="C58" i="22"/>
  <c r="C61"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M19" i="21"/>
  <c r="G57" i="21"/>
  <c r="J19" i="22"/>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G65" i="30" s="1"/>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E20" i="29" s="1"/>
  <c r="M19" i="29"/>
  <c r="U19" i="29"/>
  <c r="E23" i="29"/>
  <c r="E24" i="29" s="1"/>
  <c r="M23" i="29"/>
  <c r="M24" i="29" s="1"/>
  <c r="U23" i="29"/>
  <c r="U24" i="29" s="1"/>
  <c r="I57" i="29"/>
  <c r="Q57" i="29"/>
  <c r="I63" i="29"/>
  <c r="Q63" i="29"/>
  <c r="F19" i="29"/>
  <c r="F20" i="29" s="1"/>
  <c r="N19" i="29"/>
  <c r="V19" i="29"/>
  <c r="F23" i="29"/>
  <c r="F24" i="29" s="1"/>
  <c r="N23" i="29"/>
  <c r="N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E20" i="23" s="1"/>
  <c r="M19" i="23"/>
  <c r="E23" i="23"/>
  <c r="E24" i="23" s="1"/>
  <c r="M23" i="23"/>
  <c r="M24"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C23" i="22"/>
  <c r="C24" i="22" s="1"/>
  <c r="H65" i="23"/>
  <c r="C65" i="23"/>
  <c r="E65" i="23"/>
  <c r="C65" i="29"/>
  <c r="D65" i="24"/>
  <c r="C65" i="26"/>
  <c r="H65" i="26"/>
  <c r="C65" i="30"/>
  <c r="E65" i="30"/>
  <c r="D65" i="30"/>
  <c r="H65" i="30"/>
  <c r="B65" i="30"/>
  <c r="D65" i="28"/>
  <c r="E65" i="27"/>
  <c r="D65" i="27"/>
  <c r="C65" i="27"/>
  <c r="D65" i="21"/>
  <c r="F64" i="26"/>
  <c r="F66" i="26" s="1"/>
  <c r="C64" i="21"/>
  <c r="C65" i="21" s="1"/>
  <c r="C64" i="22"/>
  <c r="C65" i="22"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H66" i="21"/>
  <c r="M66" i="21"/>
  <c r="K66" i="21"/>
  <c r="D66" i="21"/>
  <c r="R66" i="21"/>
  <c r="N64" i="1"/>
  <c r="M64" i="1"/>
  <c r="T64" i="1"/>
  <c r="L64" i="1"/>
  <c r="J64" i="1"/>
  <c r="K64" i="1"/>
  <c r="O64" i="1"/>
  <c r="C64" i="1"/>
  <c r="I64" i="1"/>
  <c r="H64" i="1"/>
  <c r="G64" i="1"/>
  <c r="F64" i="1"/>
  <c r="E64" i="1"/>
  <c r="D64" i="1"/>
  <c r="B64" i="1"/>
  <c r="D63" i="1"/>
  <c r="D65" i="1" s="1"/>
  <c r="L63" i="1"/>
  <c r="L65" i="1" s="1"/>
  <c r="F63" i="1"/>
  <c r="R63" i="1"/>
  <c r="J63" i="1"/>
  <c r="J65" i="1" s="1"/>
  <c r="Q63" i="1"/>
  <c r="Q66" i="1" s="1"/>
  <c r="I63" i="1"/>
  <c r="I65" i="1" s="1"/>
  <c r="C63" i="1"/>
  <c r="K63" i="1"/>
  <c r="K65" i="1" s="1"/>
  <c r="P63" i="1"/>
  <c r="H63" i="1"/>
  <c r="H65" i="1" s="1"/>
  <c r="T63" i="1"/>
  <c r="T66" i="1" s="1"/>
  <c r="S63" i="1"/>
  <c r="O63" i="1"/>
  <c r="G63" i="1"/>
  <c r="N63" i="1"/>
  <c r="E63" i="1"/>
  <c r="B63" i="1"/>
  <c r="U63" i="1"/>
  <c r="M63" i="1"/>
  <c r="F65" i="26" l="1"/>
  <c r="C66" i="21"/>
  <c r="C66" i="22"/>
  <c r="B65" i="1"/>
  <c r="H66" i="27"/>
  <c r="H65" i="27"/>
  <c r="H66" i="28"/>
  <c r="H65" i="28"/>
  <c r="H66" i="24"/>
  <c r="H65" i="24"/>
  <c r="H66" i="29"/>
  <c r="H65" i="29"/>
  <c r="G66" i="24"/>
  <c r="G65" i="24"/>
  <c r="G66" i="22"/>
  <c r="G65" i="22"/>
  <c r="G66" i="28"/>
  <c r="G65" i="28"/>
  <c r="G65" i="1"/>
  <c r="G66" i="29"/>
  <c r="G65" i="29"/>
  <c r="G66" i="21"/>
  <c r="G65" i="21"/>
  <c r="G66" i="27"/>
  <c r="G65" i="27"/>
  <c r="G66" i="23"/>
  <c r="G65" i="23"/>
  <c r="G66" i="26"/>
  <c r="G65" i="26"/>
  <c r="F66" i="23"/>
  <c r="F65" i="23"/>
  <c r="F66" i="21"/>
  <c r="F65" i="21"/>
  <c r="F66" i="22"/>
  <c r="F65" i="22"/>
  <c r="F66" i="27"/>
  <c r="F65" i="27"/>
  <c r="F66" i="28"/>
  <c r="F65" i="28"/>
  <c r="F65" i="1"/>
  <c r="F66" i="24"/>
  <c r="F65" i="24"/>
  <c r="F66" i="29"/>
  <c r="F65" i="29"/>
  <c r="F66" i="30"/>
  <c r="F65" i="30"/>
  <c r="E66" i="24"/>
  <c r="E65" i="24"/>
  <c r="E66" i="28"/>
  <c r="E65" i="28"/>
  <c r="E66" i="29"/>
  <c r="E65" i="29"/>
  <c r="E66" i="26"/>
  <c r="E65" i="26"/>
  <c r="E65" i="1"/>
  <c r="E66" i="21"/>
  <c r="E65" i="21"/>
  <c r="D66" i="23"/>
  <c r="D66" i="22"/>
  <c r="D66" i="26"/>
  <c r="D66" i="29"/>
  <c r="C65" i="1"/>
  <c r="C66" i="28"/>
  <c r="C65" i="28"/>
  <c r="C66" i="24"/>
  <c r="C65" i="24"/>
  <c r="B66" i="27"/>
  <c r="B65" i="27"/>
  <c r="B66" i="28"/>
  <c r="B65" i="28"/>
  <c r="B66" i="21"/>
  <c r="B65" i="21"/>
  <c r="B66" i="29"/>
  <c r="B65" i="29"/>
  <c r="B66" i="26"/>
  <c r="B65" i="26"/>
  <c r="B66" i="23"/>
  <c r="B65" i="23"/>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<sst xmlns="http://schemas.openxmlformats.org/spreadsheetml/2006/main" count="2236" uniqueCount="177">
  <si>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</si>
  <si>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</si>
  <si>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</si>
  <si>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</si>
  <si>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</si>
  <si>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</si>
  <si>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</si>
  <si>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</si>
  <si>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</si>
  <si>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</si>
  <si>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</si>
  <si>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</si>
  <si>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</si>
  <si>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</si>
  <si>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</si>
  <si>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</si>
  <si>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</si>
  <si>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</si>
  <si>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</si>
  <si>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</si>
  <si>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</si>
  <si>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</si>
  <si>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</si>
  <si>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</si>
  <si>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</si>
  <si>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</si>
  <si>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</si>
  <si>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</si>
  <si>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</si>
  <si>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</si>
  <si>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</si>
  <si>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</si>
  <si>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</si>
  <si>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</si>
  <si>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</si>
  <si>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</si>
  <si>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</si>
  <si>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</si>
  <si>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</si>
  <si>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</si>
  <si>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</si>
  <si>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</si>
  <si>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</si>
  <si>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</si>
  <si>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</si>
  <si>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</si>
  <si>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</si>
  <si>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</si>
  <si>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</si>
  <si>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</si>
  <si>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</si>
  <si>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</si>
  <si>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</si>
  <si>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</si>
  <si>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</si>
  <si>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</si>
  <si>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</si>
  <si>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</si>
  <si>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</si>
  <si>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</si>
  <si>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</si>
  <si>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</si>
  <si>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</si>
  <si>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</si>
  <si>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</si>
  <si>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</si>
  <si>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</si>
  <si>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</si>
  <si>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</si>
  <si>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</si>
  <si>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</si>
  <si>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</si>
  <si>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</si>
  <si>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</si>
  <si>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</si>
  <si>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</si>
  <si>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</si>
  <si>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</si>
  <si>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</si>
  <si>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</si>
  <si>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</si>
  <si>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</si>
  <si>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</si>
  <si>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</si>
  <si>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</si>
  <si>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</si>
  <si>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</si>
  <si>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</si>
  <si>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</si>
  <si>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</si>
  <si>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</si>
  <si>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</si>
  <si>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</si>
  <si>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</si>
  <si>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</si>
  <si>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</si>
  <si>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</si>
  <si>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</si>
  <si>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</si>
  <si>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</si>
  <si>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</si>
  <si>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</si>
  <si>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</si>
  <si>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</si>
  <si>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</si>
  <si>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</si>
  <si>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</si>
  <si>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</si>
  <si>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</si>
  <si>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</si>
  <si>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</si>
  <si>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</si>
  <si>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</si>
  <si>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</si>
  <si>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</si>
  <si>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</si>
  <si>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</si>
  <si>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</si>
  <si>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</si>
  <si>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</si>
  <si>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</si>
  <si>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</si>
  <si>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</si>
  <si>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</si>
  <si>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</si>
  <si>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</si>
  <si>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</si>
  <si>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</si>
  <si>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</si>
  <si>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</si>
  <si>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</si>
  <si>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</si>
  <si>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</si>
  <si>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</si>
  <si>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</si>
  <si>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</si>
  <si>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</si>
  <si>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</si>
  <si>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</si>
  <si>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</si>
  <si>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</si>
  <si>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</si>
  <si>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</si>
  <si>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</si>
  <si>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</si>
  <si>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</si>
  <si>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</si>
  <si>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</si>
  <si>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</si>
  <si>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</si>
  <si>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</si>
  <si>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</si>
  <si>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</si>
  <si>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</si>
  <si>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</si>
  <si>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</si>
  <si>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</si>
  <si>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</si>
  <si>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</si>
  <si>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</si>
  <si>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PAN-022961</t>
  </si>
  <si>
    <t>EPR/GP3792SK</t>
  </si>
  <si>
    <t xml:space="preserve">ByProduct Recovery limited </t>
  </si>
  <si>
    <t>Cefn Naw Clawd, Dolgellau, Gwynedd
LL40 2SG</t>
  </si>
  <si>
    <t>Owen Clee</t>
  </si>
  <si>
    <t xml:space="preserve">19 09 02 </t>
  </si>
  <si>
    <t>Bala</t>
  </si>
  <si>
    <t>Clifor</t>
  </si>
  <si>
    <t>Dolbenmaen</t>
  </si>
  <si>
    <t>Eithin fynydd</t>
  </si>
  <si>
    <t>Garreglywyd</t>
  </si>
  <si>
    <t>Gwastadgoed</t>
  </si>
  <si>
    <t>Llyn Conwy</t>
  </si>
  <si>
    <t>Pen y Cefn</t>
  </si>
  <si>
    <t>Penybont</t>
  </si>
  <si>
    <t>Rhiwgoch</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</si>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</sst>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2">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0" dataDxfId="388" headerRowBorderDxfId="389" tableBorderDxfId="387" totalsRowBorderDxfId="386">
  <autoFilter ref="AI1:AN26" xr:uid="{F8B5EC87-3095-445A-A980-2CFAA0A7B9A2}"/>
  <sortState xmlns:xlrd2="http://schemas.microsoft.com/office/spreadsheetml/2017/richdata2" ref="AI2:AL25">
    <sortCondition ref="AL1:AL25"/>
  </sortState>
  <tableColumns count="6">
    <tableColumn id="1" xr3:uid="{360F44E4-7249-415F-8D5E-41D249F9A162}" name="Crop" dataDxfId="385"/>
    <tableColumn id="2" xr3:uid="{55E07717-B4EC-4E8A-B9A9-34F3CF85E32D}" name="P Offtake" dataDxfId="384"/>
    <tableColumn id="3" xr3:uid="{7B25FA52-8104-4FE3-AED4-B53CBFDF89B2}" name="K Offtake" dataDxfId="383"/>
    <tableColumn id="4" xr3:uid="{0DBAE461-2D09-43C8-9342-3980D552AE4D}" name="Order" dataDxfId="382"/>
    <tableColumn id="5" xr3:uid="{52CACE7B-0CBA-46FC-9F24-02CBD6100239}" name="Lime pH requirement" dataDxfId="381"/>
    <tableColumn id="6" xr3:uid="{F1432630-9B16-4266-8147-CE754A715307}" name="Column1" dataDxfId="3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8" dataDxfId="346" headerRowBorderDxfId="347" tableBorderDxfId="345" totalsRowBorderDxfId="344">
  <autoFilter ref="AI1:AN26" xr:uid="{F8B5EC87-3095-445A-A980-2CFAA0A7B9A2}"/>
  <sortState xmlns:xlrd2="http://schemas.microsoft.com/office/spreadsheetml/2017/richdata2" ref="AI2:AL25">
    <sortCondition ref="AL1:AL25"/>
  </sortState>
  <tableColumns count="6">
    <tableColumn id="1" xr3:uid="{7E96A84B-948F-445F-BD6E-30CC8E6E6DD1}" name="Crop" dataDxfId="343"/>
    <tableColumn id="2" xr3:uid="{12657DDB-F680-47DE-ABB1-8675D5F91E41}" name="P Offtake" dataDxfId="342"/>
    <tableColumn id="3" xr3:uid="{DEB99109-D325-4F98-8A71-E70C03433437}" name="K Offtake" dataDxfId="341"/>
    <tableColumn id="4" xr3:uid="{E96A561F-7E7F-4FB3-97AA-0B35D8C8E93A}" name="Order" dataDxfId="340"/>
    <tableColumn id="5" xr3:uid="{181DD475-0A71-4C52-AF1A-8BFF46F5A827}" name="Lime pH requirement" dataDxfId="339"/>
    <tableColumn id="6" xr3:uid="{AC3FA7E8-D76B-43A3-B715-04446DFF63C6}" name="Column1" dataDxfId="33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6" dataDxfId="304" headerRowBorderDxfId="305" tableBorderDxfId="303" totalsRowBorderDxfId="302">
  <autoFilter ref="AI1:AN26" xr:uid="{F8B5EC87-3095-445A-A980-2CFAA0A7B9A2}"/>
  <sortState xmlns:xlrd2="http://schemas.microsoft.com/office/spreadsheetml/2017/richdata2" ref="AI2:AL25">
    <sortCondition ref="AL1:AL25"/>
  </sortState>
  <tableColumns count="6">
    <tableColumn id="1" xr3:uid="{06008BA1-A1E9-4286-B67A-352533C06A26}" name="Crop" dataDxfId="301"/>
    <tableColumn id="2" xr3:uid="{2AEB5EEB-C9D1-41DC-913E-953A33D1A4AF}" name="P Offtake" dataDxfId="300"/>
    <tableColumn id="3" xr3:uid="{8FA16A0B-1017-4CEE-862E-0A8CBD8EB3D3}" name="K Offtake" dataDxfId="299"/>
    <tableColumn id="4" xr3:uid="{E7A3B8CD-4036-47F4-B818-C3F22E80C749}" name="Order" dataDxfId="298"/>
    <tableColumn id="5" xr3:uid="{8F3EBD84-7904-4559-9B5C-63088B792C98}" name="Lime pH requirement" dataDxfId="297"/>
    <tableColumn id="6" xr3:uid="{A21DD95A-C955-4510-9114-E3F1CB645370}" name="Column1" dataDxfId="29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4" dataDxfId="262" headerRowBorderDxfId="263" tableBorderDxfId="261" totalsRowBorderDxfId="260">
  <autoFilter ref="AI1:AN26" xr:uid="{F8B5EC87-3095-445A-A980-2CFAA0A7B9A2}"/>
  <sortState xmlns:xlrd2="http://schemas.microsoft.com/office/spreadsheetml/2017/richdata2" ref="AI2:AL25">
    <sortCondition ref="AL1:AL25"/>
  </sortState>
  <tableColumns count="6">
    <tableColumn id="1" xr3:uid="{11579FCC-3D9F-49AD-888D-5D79B801F6AE}" name="Crop" dataDxfId="259"/>
    <tableColumn id="2" xr3:uid="{05C08116-56D5-4CC6-A649-B06AF891B931}" name="P Offtake" dataDxfId="258"/>
    <tableColumn id="3" xr3:uid="{59CDE959-192B-4757-9203-A0F691CF0F96}" name="K Offtake" dataDxfId="257"/>
    <tableColumn id="4" xr3:uid="{9FB8E4F7-B91F-4CE0-AF39-D4895D0ECF2F}" name="Order" dataDxfId="256"/>
    <tableColumn id="5" xr3:uid="{688FF2A4-D7C6-4425-A915-A9ADD700A9EE}" name="Lime pH requirement" dataDxfId="255"/>
    <tableColumn id="6" xr3:uid="{05FC5CFF-3D81-4B5F-87C7-2364076F2714}" name="Column1" dataDxfId="25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2" dataDxfId="220" headerRowBorderDxfId="221" tableBorderDxfId="219" totalsRowBorderDxfId="218">
  <autoFilter ref="AI1:AN26" xr:uid="{F8B5EC87-3095-445A-A980-2CFAA0A7B9A2}"/>
  <sortState xmlns:xlrd2="http://schemas.microsoft.com/office/spreadsheetml/2017/richdata2" ref="AI2:AL25">
    <sortCondition ref="AL1:AL25"/>
  </sortState>
  <tableColumns count="6">
    <tableColumn id="1" xr3:uid="{973D7FFB-D248-4199-9B2E-B3C6CC09D382}" name="Crop" dataDxfId="217"/>
    <tableColumn id="2" xr3:uid="{7F2A3986-EC86-4CF9-BD10-791170BA6682}" name="P Offtake" dataDxfId="216"/>
    <tableColumn id="3" xr3:uid="{D6129C35-9DC6-42E5-AE3F-EA3A083168E6}" name="K Offtake" dataDxfId="215"/>
    <tableColumn id="4" xr3:uid="{C1CC42B5-564A-4DE7-B817-B7D686FE9A11}" name="Order" dataDxfId="214"/>
    <tableColumn id="5" xr3:uid="{620F3ABD-564C-411A-8DEA-CE1A34F9FC36}" name="Lime pH requirement" dataDxfId="213"/>
    <tableColumn id="6" xr3:uid="{76C9BC4F-4FF3-4AFB-8E7B-16DC0CC3E97C}" name="Column1" dataDxfId="21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9" dataDxfId="177" headerRowBorderDxfId="178" tableBorderDxfId="176" totalsRowBorderDxfId="175">
  <autoFilter ref="AI1:AN26" xr:uid="{F8B5EC87-3095-445A-A980-2CFAA0A7B9A2}"/>
  <sortState xmlns:xlrd2="http://schemas.microsoft.com/office/spreadsheetml/2017/richdata2" ref="AI2:AL25">
    <sortCondition ref="AL1:AL25"/>
  </sortState>
  <tableColumns count="6">
    <tableColumn id="1" xr3:uid="{D13A12FC-EAE6-4280-A219-C2622262E5F4}" name="Crop" dataDxfId="174"/>
    <tableColumn id="2" xr3:uid="{FD06C4A3-4B75-490D-88CF-232C7DC3EFC6}" name="P Offtake" dataDxfId="173"/>
    <tableColumn id="3" xr3:uid="{B043BEFF-10D4-4840-989B-BB13A502ECDF}" name="K Offtake" dataDxfId="172"/>
    <tableColumn id="4" xr3:uid="{48481FDC-5D20-466C-B554-D45886EA366A}" name="Order" dataDxfId="171"/>
    <tableColumn id="5" xr3:uid="{9E0852D2-9D0D-44AB-98B7-FBA51F331ACF}" name="Lime pH requirement" dataDxfId="170"/>
    <tableColumn id="6" xr3:uid="{29F9C4A5-6854-4F37-8BD1-0DD9B6024A55}" name="Column1" dataDxfId="1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I1" zoomScale="90" zoomScaleNormal="90" workbookViewId="0">
      <selection activeCell="K18" sqref="K17:K1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0" t="s">
        <v>41</v>
      </c>
      <c r="B1" s="120"/>
      <c r="C1" s="139" t="s">
        <v>160</v>
      </c>
      <c r="D1" s="137"/>
      <c r="E1" s="93" t="s">
        <v>45</v>
      </c>
      <c r="F1" s="96">
        <v>21.3</v>
      </c>
      <c r="G1" s="121" t="s">
        <v>43</v>
      </c>
      <c r="H1" s="122"/>
      <c r="I1" s="96">
        <v>6.5</v>
      </c>
      <c r="J1" s="120" t="s">
        <v>153</v>
      </c>
      <c r="K1" s="120"/>
      <c r="L1" s="96">
        <v>196</v>
      </c>
      <c r="AB1" s="18"/>
      <c r="AC1" s="18"/>
      <c r="AD1" s="30" t="s">
        <v>126</v>
      </c>
      <c r="AE1" s="17"/>
      <c r="AF1" s="17"/>
      <c r="AG1" s="18"/>
      <c r="AH1" s="18"/>
      <c r="AI1" s="40" t="s">
        <v>79</v>
      </c>
      <c r="AJ1" s="41" t="s">
        <v>94</v>
      </c>
      <c r="AK1" s="42" t="s">
        <v>95</v>
      </c>
      <c r="AL1" s="43" t="s">
        <v>125</v>
      </c>
      <c r="AM1" s="43" t="s">
        <v>131</v>
      </c>
      <c r="AN1" s="43" t="s">
        <v>111</v>
      </c>
    </row>
    <row r="2" spans="1:40" x14ac:dyDescent="0.25">
      <c r="A2" s="120" t="s">
        <v>87</v>
      </c>
      <c r="B2" s="120"/>
      <c r="C2" s="134" t="s">
        <v>161</v>
      </c>
      <c r="D2" s="135"/>
      <c r="E2" s="93" t="s">
        <v>109</v>
      </c>
      <c r="F2" s="96" t="s">
        <v>165</v>
      </c>
      <c r="G2" s="140" t="s">
        <v>110</v>
      </c>
      <c r="H2" s="141"/>
      <c r="I2" s="96"/>
      <c r="J2" s="120" t="s">
        <v>158</v>
      </c>
      <c r="K2" s="120"/>
      <c r="L2" s="96">
        <v>0.998</v>
      </c>
      <c r="AB2" s="30" t="s">
        <v>56</v>
      </c>
      <c r="AC2" s="17"/>
      <c r="AD2" s="30" t="s">
        <v>70</v>
      </c>
      <c r="AE2" s="17"/>
      <c r="AF2" s="17"/>
      <c r="AG2" s="44" t="s">
        <v>76</v>
      </c>
      <c r="AH2" s="18"/>
      <c r="AI2" s="45" t="s">
        <v>126</v>
      </c>
      <c r="AJ2" s="46">
        <v>0</v>
      </c>
      <c r="AK2" s="47">
        <v>0</v>
      </c>
      <c r="AL2" s="10">
        <v>0</v>
      </c>
      <c r="AM2" s="11">
        <v>0</v>
      </c>
      <c r="AN2" s="11">
        <v>0</v>
      </c>
    </row>
    <row r="3" spans="1:40" x14ac:dyDescent="0.25">
      <c r="A3" s="121" t="s">
        <v>42</v>
      </c>
      <c r="B3" s="122"/>
      <c r="C3" s="134" t="s">
        <v>162</v>
      </c>
      <c r="D3" s="135"/>
      <c r="E3" s="93" t="s">
        <v>108</v>
      </c>
      <c r="F3" s="31" t="s">
        <v>78</v>
      </c>
      <c r="G3" s="120" t="s">
        <v>159</v>
      </c>
      <c r="H3" s="120"/>
      <c r="I3" s="96"/>
      <c r="J3" s="121" t="s">
        <v>154</v>
      </c>
      <c r="K3" s="122"/>
      <c r="L3" s="96">
        <f>(L1/(L2*10000))*100</f>
        <v>1.963927855711423</v>
      </c>
      <c r="AB3" s="30" t="s">
        <v>57</v>
      </c>
      <c r="AC3" s="17"/>
      <c r="AD3" s="30" t="s">
        <v>71</v>
      </c>
      <c r="AE3" s="17"/>
      <c r="AF3" s="17"/>
      <c r="AG3" s="44" t="s">
        <v>77</v>
      </c>
      <c r="AH3" s="18"/>
      <c r="AI3" s="48" t="s">
        <v>113</v>
      </c>
      <c r="AJ3" s="49">
        <v>1.7</v>
      </c>
      <c r="AK3" s="50">
        <v>6</v>
      </c>
      <c r="AL3" s="51">
        <v>1</v>
      </c>
      <c r="AM3" s="11">
        <v>6.2</v>
      </c>
      <c r="AN3" s="11" t="s">
        <v>112</v>
      </c>
    </row>
    <row r="4" spans="1:40" x14ac:dyDescent="0.25">
      <c r="A4" s="120" t="s">
        <v>0</v>
      </c>
      <c r="B4" s="120"/>
      <c r="C4" s="136" t="s">
        <v>163</v>
      </c>
      <c r="D4" s="137"/>
      <c r="E4" s="94" t="s">
        <v>1</v>
      </c>
      <c r="F4" s="95" t="s">
        <v>166</v>
      </c>
      <c r="G4" s="120"/>
      <c r="H4" s="120"/>
      <c r="I4" s="96"/>
      <c r="J4" s="121"/>
      <c r="K4" s="122"/>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0" t="s">
        <v>47</v>
      </c>
      <c r="B5" s="120"/>
      <c r="C5" s="138" t="s">
        <v>164</v>
      </c>
      <c r="D5" s="138"/>
      <c r="E5" s="94"/>
      <c r="F5" s="95"/>
      <c r="G5" s="120"/>
      <c r="H5" s="120"/>
      <c r="I5" s="96"/>
      <c r="J5" s="121"/>
      <c r="K5" s="122"/>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0" t="s">
        <v>2</v>
      </c>
      <c r="B8" s="120"/>
      <c r="C8" s="15">
        <v>1416</v>
      </c>
      <c r="D8" s="15">
        <v>9846</v>
      </c>
      <c r="E8" s="15">
        <v>865</v>
      </c>
      <c r="F8" s="15">
        <v>9216</v>
      </c>
      <c r="G8" s="15">
        <v>1113</v>
      </c>
      <c r="H8" s="15">
        <v>2585</v>
      </c>
      <c r="I8" s="15">
        <v>264</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0" t="s">
        <v>3</v>
      </c>
      <c r="B9" s="120"/>
      <c r="C9" s="15" t="s">
        <v>176</v>
      </c>
      <c r="D9" s="15" t="s">
        <v>176</v>
      </c>
      <c r="E9" s="15" t="s">
        <v>176</v>
      </c>
      <c r="F9" s="15" t="s">
        <v>176</v>
      </c>
      <c r="G9" s="15" t="s">
        <v>176</v>
      </c>
      <c r="H9" s="15" t="s">
        <v>176</v>
      </c>
      <c r="I9" s="15" t="s">
        <v>176</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0" t="s">
        <v>4</v>
      </c>
      <c r="B10" s="120"/>
      <c r="C10" s="15">
        <v>8</v>
      </c>
      <c r="D10" s="15">
        <v>8.1</v>
      </c>
      <c r="E10" s="15">
        <v>8.3000000000000007</v>
      </c>
      <c r="F10" s="15">
        <v>8.1999999999999993</v>
      </c>
      <c r="G10" s="15">
        <v>8.1999999999999993</v>
      </c>
      <c r="H10" s="15">
        <v>8.3000000000000007</v>
      </c>
      <c r="I10" s="15">
        <v>8.1999999999999993</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0" t="s">
        <v>5</v>
      </c>
      <c r="B11" s="120"/>
      <c r="C11" s="15">
        <v>1</v>
      </c>
      <c r="D11" s="15">
        <v>1</v>
      </c>
      <c r="E11" s="15">
        <v>1</v>
      </c>
      <c r="F11" s="15">
        <v>1</v>
      </c>
      <c r="G11" s="15">
        <v>1</v>
      </c>
      <c r="H11" s="15">
        <v>1</v>
      </c>
      <c r="I11" s="15">
        <v>1</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0" t="s">
        <v>6</v>
      </c>
      <c r="B12" s="120"/>
      <c r="C12" s="15">
        <v>1</v>
      </c>
      <c r="D12" s="15">
        <v>1</v>
      </c>
      <c r="E12" s="15">
        <v>1</v>
      </c>
      <c r="F12" s="15">
        <v>1</v>
      </c>
      <c r="G12" s="15">
        <v>1</v>
      </c>
      <c r="H12" s="15">
        <v>1</v>
      </c>
      <c r="I12" s="15">
        <v>1</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0" t="s">
        <v>7</v>
      </c>
      <c r="B13" s="120"/>
      <c r="C13" s="15">
        <v>2</v>
      </c>
      <c r="D13" s="15">
        <v>2</v>
      </c>
      <c r="E13" s="15">
        <v>2</v>
      </c>
      <c r="F13" s="15">
        <v>2</v>
      </c>
      <c r="G13" s="15">
        <v>2</v>
      </c>
      <c r="H13" s="15">
        <v>2</v>
      </c>
      <c r="I13" s="15">
        <v>2</v>
      </c>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2" t="s">
        <v>8</v>
      </c>
      <c r="B14" s="132"/>
      <c r="C14" s="100" t="s">
        <v>113</v>
      </c>
      <c r="D14" s="100" t="s">
        <v>113</v>
      </c>
      <c r="E14" s="100" t="s">
        <v>113</v>
      </c>
      <c r="F14" s="100" t="s">
        <v>113</v>
      </c>
      <c r="G14" s="100" t="s">
        <v>113</v>
      </c>
      <c r="H14" s="100" t="s">
        <v>113</v>
      </c>
      <c r="I14" s="100" t="s">
        <v>113</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1" t="s">
        <v>9</v>
      </c>
      <c r="B15" s="131"/>
      <c r="C15" s="15">
        <v>38</v>
      </c>
      <c r="D15" s="15">
        <v>38</v>
      </c>
      <c r="E15" s="15">
        <v>38</v>
      </c>
      <c r="F15" s="15">
        <v>38</v>
      </c>
      <c r="G15" s="15">
        <v>38</v>
      </c>
      <c r="H15" s="15">
        <v>38</v>
      </c>
      <c r="I15" s="15">
        <v>38</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3" t="s">
        <v>44</v>
      </c>
      <c r="B16" s="133"/>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8.4526445000000017</v>
      </c>
      <c r="D18" s="16">
        <f>$D32</f>
        <v>8.4526445000000017</v>
      </c>
      <c r="E18" s="16">
        <f>$D33</f>
        <v>8.4526445000000017</v>
      </c>
      <c r="F18" s="16">
        <f>$D34</f>
        <v>8.4526445000000017</v>
      </c>
      <c r="G18" s="16">
        <f>$D35</f>
        <v>8.4526445000000017</v>
      </c>
      <c r="H18" s="16">
        <f>$D36</f>
        <v>8.4526445000000017</v>
      </c>
      <c r="I18" s="16">
        <f>$D37</f>
        <v>8.4526445000000017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-56.147355499999989</v>
      </c>
      <c r="D19" s="16">
        <f t="shared" ref="D19:V19" si="1">D18-D17</f>
        <v>-56.147355499999989</v>
      </c>
      <c r="E19" s="16">
        <f t="shared" si="1"/>
        <v>-56.147355499999989</v>
      </c>
      <c r="F19" s="16">
        <f t="shared" si="1"/>
        <v>-56.147355499999989</v>
      </c>
      <c r="G19" s="16">
        <f t="shared" si="1"/>
        <v>-56.147355499999989</v>
      </c>
      <c r="H19" s="16">
        <f t="shared" si="1"/>
        <v>-56.147355499999989</v>
      </c>
      <c r="I19" s="16">
        <f t="shared" si="1"/>
        <v>-56.147355499999989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1.1824062500000003</v>
      </c>
      <c r="D22" s="16">
        <f>$E32</f>
        <v>1.1824062500000003</v>
      </c>
      <c r="E22" s="16">
        <f>$E33</f>
        <v>1.1824062500000003</v>
      </c>
      <c r="F22" s="16">
        <f>$E34</f>
        <v>1.1824062500000003</v>
      </c>
      <c r="G22" s="16">
        <f>$E35</f>
        <v>1.1824062500000003</v>
      </c>
      <c r="H22" s="16">
        <f>$E36</f>
        <v>1.1824062500000003</v>
      </c>
      <c r="I22" s="16">
        <f>$E37</f>
        <v>1.1824062500000003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-226.81759374999999</v>
      </c>
      <c r="D23" s="16">
        <f t="shared" ref="D23:V23" si="3">D22-D21</f>
        <v>-226.81759374999999</v>
      </c>
      <c r="E23" s="16">
        <f t="shared" si="3"/>
        <v>-226.81759374999999</v>
      </c>
      <c r="F23" s="16">
        <f t="shared" si="3"/>
        <v>-226.81759374999999</v>
      </c>
      <c r="G23" s="16">
        <f t="shared" si="3"/>
        <v>-226.81759374999999</v>
      </c>
      <c r="H23" s="16">
        <f t="shared" si="3"/>
        <v>-226.81759374999999</v>
      </c>
      <c r="I23" s="16">
        <f t="shared" si="3"/>
        <v>-226.81759374999999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3.14</v>
      </c>
      <c r="C28" s="15">
        <v>0.98799999999999999</v>
      </c>
      <c r="D28" s="15">
        <v>4.7E-2</v>
      </c>
      <c r="E28" s="15">
        <v>1.2500000000000001E-2</v>
      </c>
      <c r="F28" s="15">
        <v>1780</v>
      </c>
      <c r="G28" s="15">
        <v>27.5</v>
      </c>
      <c r="H28" s="15">
        <v>280</v>
      </c>
      <c r="I28" s="15">
        <v>4.1500000000000004</v>
      </c>
      <c r="J28" s="15">
        <v>1.1599999999999999</v>
      </c>
      <c r="K28" s="15">
        <v>0.64</v>
      </c>
      <c r="L28" s="15">
        <v>2.75</v>
      </c>
      <c r="M28" s="15">
        <v>8.69</v>
      </c>
      <c r="N28" s="15">
        <v>245000</v>
      </c>
      <c r="O28" s="15">
        <v>3640</v>
      </c>
      <c r="P28" s="15"/>
      <c r="Q28" s="15">
        <v>9120</v>
      </c>
      <c r="R28" s="15"/>
      <c r="S28" s="15">
        <v>9.6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77.558000000000007</v>
      </c>
      <c r="D31" s="77">
        <f>(IF(D$27="%w/w SAR",((D$28*10)*$B31),IF(D$27="%w/w DM",(((D$28*10)*($B$28/100))*$B31),IF(D$27="kg/t SAR",(D$28*$B31),IF(D$27="kg/t DM",((D$28*($B$28/100))*$B31),IF(D$27="mg/kg SAR",((D$28*0.001)*$B31),IF(D$27="mg/kg DM",(((D$28*0.001)*($B$28/100))*$B31),"0")))))))*2.291</f>
        <v>8.4526445000000017</v>
      </c>
      <c r="E31" s="77">
        <f>(IF(E$27="%w/w SAR",((E$28*10)*$B31),IF(E$27="%w/w DM",(((E$28*10)*($B$28/100))*$B31),IF(E$27="kg/t SAR",(E$28*$B31),IF(E$27="kg/t DM",((E$28*($B$28/100))*$B31),IF(E$27="mg/kg SAR",((E$28*0.001)*$B31),IF(E$27="mg/kg DM",(((E$28*0.001)*($B$28/100))*$B31),"0")))))))*1.205</f>
        <v>1.1824062500000003</v>
      </c>
      <c r="F31" s="77">
        <f>(IF(F$27="%w/w SAR",((F$28*10)*$B31),IF(F$27="%w/w DM",(((F$28*10)*($B$28/100))*$B31),IF(F$27="kg/t SAR",(F$28*$B31),IF(F$27="kg/t DM",((F$28*($B$28/100))*$B31),IF(F$27="mg/kg SAR",((F$28*0.001)*$B31),IF(F$27="mg/kg DM",(((F$28*0.001)*($B$28/100))*$B31),"0")))))))*1.658</f>
        <v>23.167234000000004</v>
      </c>
      <c r="G31" s="77">
        <f t="shared" ref="G31:P31" si="5">IF(G$27="%w/w SAR",((G$28*10)*$B31),IF(G$27="%w/w DM",(((G$28*10)*($B$28/100))*$B31),IF(G$27="kg/t SAR",(G$28*$B31),IF(G$27="kg/t DM",((G$28*($B$28/100))*$B31),IF(G$27="mg/kg SAR",((G$28*0.001)*$B31),IF(G$27="mg/kg DM",(((G$28*0.001)*($B$28/100))*$B31),0))))))</f>
        <v>0.21587500000000004</v>
      </c>
      <c r="H31" s="77">
        <f t="shared" si="5"/>
        <v>2.1980000000000004</v>
      </c>
      <c r="I31" s="77">
        <f t="shared" si="5"/>
        <v>3.2577500000000002E-2</v>
      </c>
      <c r="J31" s="77">
        <f t="shared" si="5"/>
        <v>9.1060000000000012E-3</v>
      </c>
      <c r="K31" s="77">
        <f t="shared" si="5"/>
        <v>5.0240000000000016E-3</v>
      </c>
      <c r="L31" s="77">
        <f t="shared" si="5"/>
        <v>2.1587500000000003E-2</v>
      </c>
      <c r="M31" s="77">
        <f t="shared" si="5"/>
        <v>6.8216500000000013E-2</v>
      </c>
      <c r="N31" s="77">
        <f t="shared" si="5"/>
        <v>1923.2500000000005</v>
      </c>
      <c r="O31" s="77">
        <f t="shared" si="5"/>
        <v>28.574000000000005</v>
      </c>
      <c r="P31" s="77">
        <f t="shared" si="5"/>
        <v>0</v>
      </c>
      <c r="Q31" s="77">
        <f>(IF(Q$27="%w/w SAR",((Q$28*10)*$B31),IF(Q$27="%w/w DM",(((Q$28*10)*($B$28/100))*$B31),IF(Q$27="kg/t SAR",(Q$28*$B31),IF(Q$27="kg/t DM",((Q$28*($B$28/100))*$B31),IF(Q$27="mg/kg SAR",((Q$28*0.001)*$B31),IF(Q$27="mg/kg DM",(((Q$28*0.001)*($B$28/100))*$B31),0)))))))*2.5</f>
        <v>178.98000000000002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7.536000000000001E-2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77.558000000000007</v>
      </c>
      <c r="D32" s="77">
        <f t="shared" ref="D32:D50" si="7">(IF(D$27="%w/w SAR",((D$28*10)*$B32),IF(D$27="%w/w DM",(((D$28*10)*($B$28/100))*$B32),IF(D$27="kg/t SAR",(D$28*$B32),IF(D$27="kg/t DM",((D$28*($B$28/100))*$B32),IF(D$27="mg/kg SAR",((D$28*0.001)*$B32),IF(D$27="mg/kg DM",(((D$28*0.001)*($B$28/100))*$B32),"0")))))))*2.291</f>
        <v>8.4526445000000017</v>
      </c>
      <c r="E32" s="77">
        <f t="shared" ref="E32:E50" si="8">(IF(E$27="%w/w SAR",((E$28*10)*$B32),IF(E$27="%w/w DM",(((E$28*10)*($B$28/100))*$B32),IF(E$27="kg/t SAR",(E$28*$B32),IF(E$27="kg/t DM",((E$28*($B$28/100))*$B32),IF(E$27="mg/kg SAR",((E$28*0.001)*$B32),IF(E$27="mg/kg DM",(((E$28*0.001)*($B$28/100))*$B32),"0")))))))*1.205</f>
        <v>1.1824062500000003</v>
      </c>
      <c r="F32" s="77">
        <f t="shared" ref="F32:F50" si="9">(IF(F$27="%w/w SAR",((F$28*10)*$B32),IF(F$27="%w/w DM",(((F$28*10)*($B$28/100))*$B32),IF(F$27="kg/t SAR",(F$28*$B32),IF(F$27="kg/t DM",((F$28*($B$28/100))*$B32),IF(F$27="mg/kg SAR",((F$28*0.001)*$B32),IF(F$27="mg/kg DM",(((F$28*0.001)*($B$28/100))*$B32),"0")))))))*1.658</f>
        <v>23.167234000000004</v>
      </c>
      <c r="G32" s="77">
        <f t="shared" ref="G32:P50" si="10">IF(G$27="%w/w SAR",((G$28*10)*$B32),IF(G$27="%w/w DM",(((G$28*10)*($B$28/100))*$B32),IF(G$27="kg/t SAR",(G$28*$B32),IF(G$27="kg/t DM",((G$28*($B$28/100))*$B32),IF(G$27="mg/kg SAR",((G$28*0.001)*$B32),IF(G$27="mg/kg DM",(((G$28*0.001)*($B$28/100))*$B32),0))))))</f>
        <v>0.21587500000000004</v>
      </c>
      <c r="H32" s="77">
        <f t="shared" si="10"/>
        <v>2.1980000000000004</v>
      </c>
      <c r="I32" s="77">
        <f t="shared" si="10"/>
        <v>3.2577500000000002E-2</v>
      </c>
      <c r="J32" s="77">
        <f t="shared" si="10"/>
        <v>9.1060000000000012E-3</v>
      </c>
      <c r="K32" s="77">
        <f t="shared" si="10"/>
        <v>5.0240000000000016E-3</v>
      </c>
      <c r="L32" s="77">
        <f t="shared" si="10"/>
        <v>2.1587500000000003E-2</v>
      </c>
      <c r="M32" s="77">
        <f t="shared" si="10"/>
        <v>6.8216500000000013E-2</v>
      </c>
      <c r="N32" s="77">
        <f t="shared" si="10"/>
        <v>1923.2500000000005</v>
      </c>
      <c r="O32" s="77">
        <f t="shared" si="10"/>
        <v>28.574000000000005</v>
      </c>
      <c r="P32" s="77">
        <f t="shared" si="10"/>
        <v>0</v>
      </c>
      <c r="Q32" s="77">
        <f t="shared" ref="Q32:Q50" si="11">(IF(Q$27="%w/w SAR",((Q$28*10)*$B32),IF(Q$27="%w/w DM",(((Q$28*10)*($B$28/100))*$B32),IF(Q$27="kg/t SAR",(Q$28*$B32),IF(Q$27="kg/t DM",((Q$28*($B$28/100))*$B32),IF(Q$27="mg/kg SAR",((Q$28*0.001)*$B32),IF(Q$27="mg/kg DM",(((Q$28*0.001)*($B$28/100))*$B32),0)))))))*2.5</f>
        <v>178.98000000000002</v>
      </c>
      <c r="R32" s="77">
        <f t="shared" ref="R32:U50" si="12">IF(R$27="%w/w SAR",((R$28*10)*$B32),IF(R$27="%w/w DM",(((R$28*10)*($B$28/100))*$B32),IF(R$27="kg/t SAR",(R$28*$B32),IF(R$27="kg/t DM",((R$28*($B$28/100))*$B32),IF(R$27="mg/kg SAR",((R$28*0.001)*$B32),IF(R$27="mg/kg DM",(((R$28*0.001)*($B$28/100))*$B32),0))))))</f>
        <v>0</v>
      </c>
      <c r="S32" s="77">
        <f t="shared" si="12"/>
        <v>7.536000000000001E-2</v>
      </c>
      <c r="T32" s="77">
        <f t="shared" si="12"/>
        <v>0</v>
      </c>
      <c r="U32" s="77">
        <f t="shared" si="12"/>
        <v>0</v>
      </c>
      <c r="AB32" s="59"/>
      <c r="AC32" s="59"/>
      <c r="AD32" s="59"/>
      <c r="AE32" s="59"/>
      <c r="AF32" s="59"/>
      <c r="AG32" s="59"/>
      <c r="AH32" s="59"/>
      <c r="AI32" s="59"/>
    </row>
    <row r="33" spans="1:35" s="72" customFormat="1" x14ac:dyDescent="0.3">
      <c r="A33" s="13">
        <f>E8</f>
        <v>865</v>
      </c>
      <c r="B33" s="15">
        <v>250</v>
      </c>
      <c r="C33" s="77">
        <f t="shared" si="6"/>
        <v>77.558000000000007</v>
      </c>
      <c r="D33" s="77">
        <f t="shared" si="7"/>
        <v>8.4526445000000017</v>
      </c>
      <c r="E33" s="77">
        <f t="shared" si="8"/>
        <v>1.1824062500000003</v>
      </c>
      <c r="F33" s="77">
        <f t="shared" si="9"/>
        <v>23.167234000000004</v>
      </c>
      <c r="G33" s="77">
        <f t="shared" si="10"/>
        <v>0.21587500000000004</v>
      </c>
      <c r="H33" s="77">
        <f t="shared" si="10"/>
        <v>2.1980000000000004</v>
      </c>
      <c r="I33" s="77">
        <f t="shared" si="10"/>
        <v>3.2577500000000002E-2</v>
      </c>
      <c r="J33" s="77">
        <f t="shared" si="10"/>
        <v>9.1060000000000012E-3</v>
      </c>
      <c r="K33" s="77">
        <f t="shared" si="10"/>
        <v>5.0240000000000016E-3</v>
      </c>
      <c r="L33" s="77">
        <f t="shared" si="10"/>
        <v>2.1587500000000003E-2</v>
      </c>
      <c r="M33" s="77">
        <f t="shared" si="10"/>
        <v>6.8216500000000013E-2</v>
      </c>
      <c r="N33" s="77">
        <f t="shared" si="10"/>
        <v>1923.2500000000005</v>
      </c>
      <c r="O33" s="77">
        <f t="shared" si="10"/>
        <v>28.574000000000005</v>
      </c>
      <c r="P33" s="77">
        <f t="shared" si="10"/>
        <v>0</v>
      </c>
      <c r="Q33" s="77">
        <f t="shared" si="11"/>
        <v>178.98000000000002</v>
      </c>
      <c r="R33" s="77">
        <f t="shared" si="12"/>
        <v>0</v>
      </c>
      <c r="S33" s="77">
        <f t="shared" si="12"/>
        <v>7.536000000000001E-2</v>
      </c>
      <c r="T33" s="77">
        <f t="shared" si="12"/>
        <v>0</v>
      </c>
      <c r="U33" s="77">
        <f t="shared" si="12"/>
        <v>0</v>
      </c>
      <c r="AB33" s="59"/>
      <c r="AC33" s="59"/>
      <c r="AD33" s="59"/>
      <c r="AE33" s="59"/>
      <c r="AF33" s="59"/>
      <c r="AG33" s="59"/>
      <c r="AH33" s="59"/>
      <c r="AI33" s="59"/>
    </row>
    <row r="34" spans="1:35" s="72" customFormat="1" x14ac:dyDescent="0.3">
      <c r="A34" s="13">
        <f>F8</f>
        <v>9216</v>
      </c>
      <c r="B34" s="15">
        <v>250</v>
      </c>
      <c r="C34" s="77">
        <f t="shared" si="6"/>
        <v>77.558000000000007</v>
      </c>
      <c r="D34" s="77">
        <f t="shared" si="7"/>
        <v>8.4526445000000017</v>
      </c>
      <c r="E34" s="77">
        <f t="shared" si="8"/>
        <v>1.1824062500000003</v>
      </c>
      <c r="F34" s="77">
        <f t="shared" si="9"/>
        <v>23.167234000000004</v>
      </c>
      <c r="G34" s="77">
        <f t="shared" si="10"/>
        <v>0.21587500000000004</v>
      </c>
      <c r="H34" s="77">
        <f t="shared" si="10"/>
        <v>2.1980000000000004</v>
      </c>
      <c r="I34" s="77">
        <f t="shared" si="10"/>
        <v>3.2577500000000002E-2</v>
      </c>
      <c r="J34" s="77">
        <f t="shared" si="10"/>
        <v>9.1060000000000012E-3</v>
      </c>
      <c r="K34" s="77">
        <f t="shared" si="10"/>
        <v>5.0240000000000016E-3</v>
      </c>
      <c r="L34" s="77">
        <f t="shared" si="10"/>
        <v>2.1587500000000003E-2</v>
      </c>
      <c r="M34" s="77">
        <f t="shared" si="10"/>
        <v>6.8216500000000013E-2</v>
      </c>
      <c r="N34" s="77">
        <f t="shared" si="10"/>
        <v>1923.2500000000005</v>
      </c>
      <c r="O34" s="77">
        <f t="shared" si="10"/>
        <v>28.574000000000005</v>
      </c>
      <c r="P34" s="77">
        <f t="shared" si="10"/>
        <v>0</v>
      </c>
      <c r="Q34" s="77">
        <f t="shared" si="11"/>
        <v>178.98000000000002</v>
      </c>
      <c r="R34" s="77">
        <f t="shared" si="12"/>
        <v>0</v>
      </c>
      <c r="S34" s="77">
        <f t="shared" si="12"/>
        <v>7.536000000000001E-2</v>
      </c>
      <c r="T34" s="77">
        <f t="shared" si="12"/>
        <v>0</v>
      </c>
      <c r="U34" s="77">
        <f t="shared" si="12"/>
        <v>0</v>
      </c>
      <c r="AB34" s="59"/>
      <c r="AC34" s="59"/>
      <c r="AD34" s="59"/>
      <c r="AE34" s="59"/>
      <c r="AF34" s="59"/>
      <c r="AG34" s="59"/>
      <c r="AH34" s="59"/>
      <c r="AI34" s="59"/>
    </row>
    <row r="35" spans="1:35" s="72" customFormat="1" x14ac:dyDescent="0.3">
      <c r="A35" s="13">
        <f>G8</f>
        <v>1113</v>
      </c>
      <c r="B35" s="15">
        <v>250</v>
      </c>
      <c r="C35" s="77">
        <f t="shared" si="6"/>
        <v>77.558000000000007</v>
      </c>
      <c r="D35" s="77">
        <f t="shared" si="7"/>
        <v>8.4526445000000017</v>
      </c>
      <c r="E35" s="77">
        <f t="shared" si="8"/>
        <v>1.1824062500000003</v>
      </c>
      <c r="F35" s="77">
        <f t="shared" si="9"/>
        <v>23.167234000000004</v>
      </c>
      <c r="G35" s="77">
        <f t="shared" si="10"/>
        <v>0.21587500000000004</v>
      </c>
      <c r="H35" s="77">
        <f t="shared" si="10"/>
        <v>2.1980000000000004</v>
      </c>
      <c r="I35" s="77">
        <f t="shared" si="10"/>
        <v>3.2577500000000002E-2</v>
      </c>
      <c r="J35" s="77">
        <f t="shared" si="10"/>
        <v>9.1060000000000012E-3</v>
      </c>
      <c r="K35" s="77">
        <f t="shared" si="10"/>
        <v>5.0240000000000016E-3</v>
      </c>
      <c r="L35" s="77">
        <f t="shared" si="10"/>
        <v>2.1587500000000003E-2</v>
      </c>
      <c r="M35" s="77">
        <f t="shared" si="10"/>
        <v>6.8216500000000013E-2</v>
      </c>
      <c r="N35" s="77">
        <f t="shared" si="10"/>
        <v>1923.2500000000005</v>
      </c>
      <c r="O35" s="77">
        <f t="shared" si="10"/>
        <v>28.574000000000005</v>
      </c>
      <c r="P35" s="77">
        <f t="shared" si="10"/>
        <v>0</v>
      </c>
      <c r="Q35" s="77">
        <f t="shared" si="11"/>
        <v>178.98000000000002</v>
      </c>
      <c r="R35" s="77">
        <f t="shared" si="12"/>
        <v>0</v>
      </c>
      <c r="S35" s="77">
        <f t="shared" si="12"/>
        <v>7.536000000000001E-2</v>
      </c>
      <c r="T35" s="77">
        <f t="shared" si="12"/>
        <v>0</v>
      </c>
      <c r="U35" s="77">
        <f t="shared" si="12"/>
        <v>0</v>
      </c>
      <c r="AB35" s="59"/>
      <c r="AC35" s="59"/>
      <c r="AD35" s="59"/>
      <c r="AE35" s="59"/>
      <c r="AF35" s="59"/>
      <c r="AG35" s="59"/>
      <c r="AH35" s="59"/>
      <c r="AI35" s="59"/>
    </row>
    <row r="36" spans="1:35" s="72" customFormat="1" x14ac:dyDescent="0.3">
      <c r="A36" s="13">
        <f>H8</f>
        <v>2585</v>
      </c>
      <c r="B36" s="15">
        <v>250</v>
      </c>
      <c r="C36" s="77">
        <f t="shared" si="6"/>
        <v>77.558000000000007</v>
      </c>
      <c r="D36" s="77">
        <f t="shared" si="7"/>
        <v>8.4526445000000017</v>
      </c>
      <c r="E36" s="77">
        <f t="shared" si="8"/>
        <v>1.1824062500000003</v>
      </c>
      <c r="F36" s="77">
        <f t="shared" si="9"/>
        <v>23.167234000000004</v>
      </c>
      <c r="G36" s="77">
        <f t="shared" si="10"/>
        <v>0.21587500000000004</v>
      </c>
      <c r="H36" s="77">
        <f t="shared" si="10"/>
        <v>2.1980000000000004</v>
      </c>
      <c r="I36" s="77">
        <f t="shared" si="10"/>
        <v>3.2577500000000002E-2</v>
      </c>
      <c r="J36" s="77">
        <f t="shared" si="10"/>
        <v>9.1060000000000012E-3</v>
      </c>
      <c r="K36" s="77">
        <f t="shared" si="10"/>
        <v>5.0240000000000016E-3</v>
      </c>
      <c r="L36" s="77">
        <f t="shared" si="10"/>
        <v>2.1587500000000003E-2</v>
      </c>
      <c r="M36" s="77">
        <f t="shared" si="10"/>
        <v>6.8216500000000013E-2</v>
      </c>
      <c r="N36" s="77">
        <f t="shared" si="10"/>
        <v>1923.2500000000005</v>
      </c>
      <c r="O36" s="77">
        <f t="shared" si="10"/>
        <v>28.574000000000005</v>
      </c>
      <c r="P36" s="77">
        <f t="shared" si="10"/>
        <v>0</v>
      </c>
      <c r="Q36" s="77">
        <f t="shared" si="11"/>
        <v>178.98000000000002</v>
      </c>
      <c r="R36" s="77">
        <f t="shared" si="12"/>
        <v>0</v>
      </c>
      <c r="S36" s="77">
        <f t="shared" si="12"/>
        <v>7.536000000000001E-2</v>
      </c>
      <c r="T36" s="77">
        <f t="shared" si="12"/>
        <v>0</v>
      </c>
      <c r="U36" s="77">
        <f t="shared" si="12"/>
        <v>0</v>
      </c>
      <c r="AB36" s="59"/>
      <c r="AC36" s="59"/>
      <c r="AD36" s="59"/>
      <c r="AE36" s="59"/>
      <c r="AF36" s="59"/>
      <c r="AG36" s="59"/>
      <c r="AH36" s="59"/>
      <c r="AI36" s="59"/>
    </row>
    <row r="37" spans="1:35" s="72" customFormat="1" x14ac:dyDescent="0.3">
      <c r="A37" s="13">
        <f>I8</f>
        <v>264</v>
      </c>
      <c r="B37" s="15">
        <v>250</v>
      </c>
      <c r="C37" s="77">
        <f t="shared" si="6"/>
        <v>77.558000000000007</v>
      </c>
      <c r="D37" s="77">
        <f t="shared" si="7"/>
        <v>8.4526445000000017</v>
      </c>
      <c r="E37" s="77">
        <f t="shared" si="8"/>
        <v>1.1824062500000003</v>
      </c>
      <c r="F37" s="77">
        <f t="shared" si="9"/>
        <v>23.167234000000004</v>
      </c>
      <c r="G37" s="77">
        <f t="shared" si="10"/>
        <v>0.21587500000000004</v>
      </c>
      <c r="H37" s="77">
        <f t="shared" si="10"/>
        <v>2.1980000000000004</v>
      </c>
      <c r="I37" s="77">
        <f t="shared" si="10"/>
        <v>3.2577500000000002E-2</v>
      </c>
      <c r="J37" s="77">
        <f t="shared" si="10"/>
        <v>9.1060000000000012E-3</v>
      </c>
      <c r="K37" s="77">
        <f t="shared" si="10"/>
        <v>5.0240000000000016E-3</v>
      </c>
      <c r="L37" s="77">
        <f t="shared" si="10"/>
        <v>2.1587500000000003E-2</v>
      </c>
      <c r="M37" s="77">
        <f t="shared" si="10"/>
        <v>6.8216500000000013E-2</v>
      </c>
      <c r="N37" s="77">
        <f t="shared" si="10"/>
        <v>1923.2500000000005</v>
      </c>
      <c r="O37" s="77">
        <f t="shared" si="10"/>
        <v>28.574000000000005</v>
      </c>
      <c r="P37" s="77">
        <f t="shared" si="10"/>
        <v>0</v>
      </c>
      <c r="Q37" s="77">
        <f t="shared" si="11"/>
        <v>178.98000000000002</v>
      </c>
      <c r="R37" s="77">
        <f t="shared" si="12"/>
        <v>0</v>
      </c>
      <c r="S37" s="77">
        <f t="shared" si="12"/>
        <v>7.536000000000001E-2</v>
      </c>
      <c r="T37" s="77">
        <f t="shared" si="12"/>
        <v>0</v>
      </c>
      <c r="U37" s="77">
        <f t="shared" si="12"/>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21" priority="43" operator="equal">
      <formula>"DECREASE"</formula>
    </cfRule>
    <cfRule type="cellIs" dxfId="420" priority="44" operator="equal">
      <formula>"INCREASE"</formula>
    </cfRule>
  </conditionalFormatting>
  <conditionalFormatting sqref="B62:U66 B31:B50">
    <cfRule type="cellIs" dxfId="419" priority="42" operator="greaterThan">
      <formula>$B$51</formula>
    </cfRule>
  </conditionalFormatting>
  <conditionalFormatting sqref="C31:C50">
    <cfRule type="cellIs" dxfId="418" priority="41" operator="greaterThan">
      <formula>$C$51</formula>
    </cfRule>
  </conditionalFormatting>
  <conditionalFormatting sqref="C18:V18">
    <cfRule type="cellIs" dxfId="417" priority="37" operator="equal">
      <formula>0</formula>
    </cfRule>
  </conditionalFormatting>
  <conditionalFormatting sqref="C17:V17">
    <cfRule type="cellIs" dxfId="416" priority="35" operator="equal">
      <formula>0</formula>
    </cfRule>
  </conditionalFormatting>
  <conditionalFormatting sqref="C19:V19">
    <cfRule type="cellIs" dxfId="415" priority="34" operator="equal">
      <formula>0</formula>
    </cfRule>
  </conditionalFormatting>
  <conditionalFormatting sqref="G31:G50">
    <cfRule type="cellIs" dxfId="414" priority="31" operator="greaterThan">
      <formula>$G$51</formula>
    </cfRule>
  </conditionalFormatting>
  <conditionalFormatting sqref="H31:H50">
    <cfRule type="cellIs" dxfId="413" priority="30" operator="greaterThan">
      <formula>$H$51</formula>
    </cfRule>
  </conditionalFormatting>
  <conditionalFormatting sqref="I31:I50">
    <cfRule type="cellIs" dxfId="412" priority="29" operator="greaterThan">
      <formula>$I$51</formula>
    </cfRule>
  </conditionalFormatting>
  <conditionalFormatting sqref="K31:K50">
    <cfRule type="cellIs" dxfId="411" priority="27" operator="greaterThan">
      <formula>$K$51</formula>
    </cfRule>
  </conditionalFormatting>
  <conditionalFormatting sqref="L31:L50">
    <cfRule type="cellIs" dxfId="410" priority="26" operator="greaterThan">
      <formula>$L$51</formula>
    </cfRule>
  </conditionalFormatting>
  <conditionalFormatting sqref="M31:M50">
    <cfRule type="cellIs" dxfId="409" priority="25" operator="greaterThan">
      <formula>$M$51</formula>
    </cfRule>
  </conditionalFormatting>
  <conditionalFormatting sqref="P31:P50">
    <cfRule type="cellIs" dxfId="408" priority="24" operator="greaterThan">
      <formula>$P$51</formula>
    </cfRule>
  </conditionalFormatting>
  <conditionalFormatting sqref="R31:R50">
    <cfRule type="cellIs" dxfId="407" priority="23" operator="greaterThan">
      <formula>$R$51</formula>
    </cfRule>
  </conditionalFormatting>
  <conditionalFormatting sqref="S31:S50">
    <cfRule type="cellIs" dxfId="406" priority="22" operator="greaterThan">
      <formula>$S$51</formula>
    </cfRule>
  </conditionalFormatting>
  <conditionalFormatting sqref="T31:T50">
    <cfRule type="cellIs" dxfId="405" priority="21" operator="greaterThan">
      <formula>$T$51</formula>
    </cfRule>
  </conditionalFormatting>
  <conditionalFormatting sqref="U31:U50">
    <cfRule type="cellIs" dxfId="404" priority="20" operator="greaterThan">
      <formula>$U$51</formula>
    </cfRule>
  </conditionalFormatting>
  <conditionalFormatting sqref="C22:V22">
    <cfRule type="cellIs" dxfId="403" priority="18" operator="equal">
      <formula>0</formula>
    </cfRule>
  </conditionalFormatting>
  <conditionalFormatting sqref="C24:V24">
    <cfRule type="cellIs" dxfId="402" priority="16" operator="equal">
      <formula>"DECREASE"</formula>
    </cfRule>
    <cfRule type="cellIs" dxfId="401" priority="17" operator="equal">
      <formula>"INCREASE"</formula>
    </cfRule>
  </conditionalFormatting>
  <conditionalFormatting sqref="C23:V23">
    <cfRule type="cellIs" dxfId="400" priority="15" operator="equal">
      <formula>0</formula>
    </cfRule>
  </conditionalFormatting>
  <conditionalFormatting sqref="I1">
    <cfRule type="cellIs" dxfId="399" priority="11" operator="between">
      <formula>0.1</formula>
      <formula>5</formula>
    </cfRule>
  </conditionalFormatting>
  <conditionalFormatting sqref="I2">
    <cfRule type="cellIs" dxfId="398" priority="10" operator="greaterThan">
      <formula>5000.1</formula>
    </cfRule>
  </conditionalFormatting>
  <conditionalFormatting sqref="I3">
    <cfRule type="cellIs" dxfId="397" priority="9" operator="greaterThan">
      <formula>40000.01</formula>
    </cfRule>
  </conditionalFormatting>
  <conditionalFormatting sqref="C21:V21">
    <cfRule type="cellIs" dxfId="396" priority="8" operator="equal">
      <formula>0</formula>
    </cfRule>
  </conditionalFormatting>
  <conditionalFormatting sqref="B66:U66">
    <cfRule type="cellIs" dxfId="395" priority="4" operator="equal">
      <formula>"UNDER"</formula>
    </cfRule>
    <cfRule type="cellIs" dxfId="394" priority="5" operator="equal">
      <formula>"OVER"</formula>
    </cfRule>
  </conditionalFormatting>
  <conditionalFormatting sqref="J31:J50">
    <cfRule type="cellIs" dxfId="393" priority="3" operator="greaterThan">
      <formula>$J$51</formula>
    </cfRule>
  </conditionalFormatting>
  <conditionalFormatting sqref="L3">
    <cfRule type="cellIs" dxfId="392" priority="1" operator="lessThan">
      <formula>30</formula>
    </cfRule>
    <cfRule type="cellIs" dxfId="391"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K10"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6.7</v>
      </c>
      <c r="J1" s="120" t="s">
        <v>153</v>
      </c>
      <c r="K1" s="120"/>
      <c r="L1" s="97">
        <v>188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1.46</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1.2876712328767124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167</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26.82474625</v>
      </c>
      <c r="D18" s="16">
        <f>$D32</f>
        <v>26.82474625</v>
      </c>
      <c r="E18" s="16">
        <f>$D33</f>
        <v>26.82474625</v>
      </c>
      <c r="F18" s="16">
        <f>$D34</f>
        <v>26.82474625</v>
      </c>
      <c r="G18" s="16">
        <f>$D35</f>
        <v>26.82474625</v>
      </c>
      <c r="H18" s="16">
        <f>$D36</f>
        <v>26.82474625</v>
      </c>
      <c r="I18" s="16">
        <f>$D37</f>
        <v>26.82474625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-37.77525374999999</v>
      </c>
      <c r="D19" s="16">
        <f t="shared" ref="D19:V19" si="1">D18-D17</f>
        <v>-37.77525374999999</v>
      </c>
      <c r="E19" s="16">
        <f t="shared" si="1"/>
        <v>-37.77525374999999</v>
      </c>
      <c r="F19" s="16">
        <f t="shared" si="1"/>
        <v>-37.77525374999999</v>
      </c>
      <c r="G19" s="16">
        <f t="shared" si="1"/>
        <v>-37.77525374999999</v>
      </c>
      <c r="H19" s="16">
        <f t="shared" si="1"/>
        <v>-37.77525374999999</v>
      </c>
      <c r="I19" s="16">
        <f t="shared" si="1"/>
        <v>-37.77525374999999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0.84654262499999999</v>
      </c>
      <c r="D22" s="16">
        <f>$E32</f>
        <v>0.84654262499999999</v>
      </c>
      <c r="E22" s="16">
        <f>$E33</f>
        <v>0.84654262499999999</v>
      </c>
      <c r="F22" s="16">
        <f>$E34</f>
        <v>0.84654262499999999</v>
      </c>
      <c r="G22" s="16">
        <f>$E35</f>
        <v>0.84654262499999999</v>
      </c>
      <c r="H22" s="16">
        <f>$E36</f>
        <v>0.84654262499999999</v>
      </c>
      <c r="I22" s="16">
        <f>$E37</f>
        <v>0.84654262499999999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-227.15345737499999</v>
      </c>
      <c r="D23" s="16">
        <f t="shared" ref="D23:V23" si="3">D22-D21</f>
        <v>-227.15345737499999</v>
      </c>
      <c r="E23" s="16">
        <f t="shared" si="3"/>
        <v>-227.15345737499999</v>
      </c>
      <c r="F23" s="16">
        <f t="shared" si="3"/>
        <v>-227.15345737499999</v>
      </c>
      <c r="G23" s="16">
        <f t="shared" si="3"/>
        <v>-227.15345737499999</v>
      </c>
      <c r="H23" s="16">
        <f t="shared" si="3"/>
        <v>-227.15345737499999</v>
      </c>
      <c r="I23" s="16">
        <f t="shared" si="3"/>
        <v>-227.15345737499999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3.23</v>
      </c>
      <c r="C28" s="15">
        <v>1.46</v>
      </c>
      <c r="D28" s="15">
        <v>0.14499999999999999</v>
      </c>
      <c r="E28" s="15">
        <v>8.6999999999999994E-3</v>
      </c>
      <c r="F28" s="15">
        <v>1180</v>
      </c>
      <c r="G28" s="15">
        <v>44.6</v>
      </c>
      <c r="H28" s="15">
        <v>167</v>
      </c>
      <c r="I28" s="15">
        <v>4</v>
      </c>
      <c r="J28" s="15">
        <v>0.73</v>
      </c>
      <c r="K28" s="23">
        <v>0.62</v>
      </c>
      <c r="L28" s="15">
        <v>29.8</v>
      </c>
      <c r="M28" s="15">
        <v>4.3</v>
      </c>
      <c r="N28" s="15">
        <v>178000</v>
      </c>
      <c r="O28" s="15">
        <v>4470</v>
      </c>
      <c r="P28" s="15"/>
      <c r="Q28" s="15">
        <v>17800</v>
      </c>
      <c r="R28" s="15"/>
      <c r="S28" s="15">
        <v>9.1999999999999993</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117.895</v>
      </c>
      <c r="D31" s="77">
        <f>(IF(D$27="%w/w SAR",((D$28*10)*$B31),IF(D$27="%w/w DM",(((D$28*10)*($B$28/100))*$B31),IF(D$27="kg/t SAR",(D$28*$B31),IF(D$27="kg/t DM",((D$28*($B$28/100))*$B31),IF(D$27="mg/kg SAR",((D$28*0.001)*$B31),IF(D$27="mg/kg DM",(((D$28*0.001)*($B$28/100))*$B31),"0")))))))*2.291</f>
        <v>26.82474625</v>
      </c>
      <c r="E31" s="77">
        <f>(IF(E$27="%w/w SAR",((E$28*10)*$B31),IF(E$27="%w/w DM",(((E$28*10)*($B$28/100))*$B31),IF(E$27="kg/t SAR",(E$28*$B31),IF(E$27="kg/t DM",((E$28*($B$28/100))*$B31),IF(E$27="mg/kg SAR",((E$28*0.001)*$B31),IF(E$27="mg/kg DM",(((E$28*0.001)*($B$28/100))*$B31),"0")))))))*1.205</f>
        <v>0.84654262499999999</v>
      </c>
      <c r="F31" s="77">
        <f>(IF(F$27="%w/w SAR",((F$28*10)*$B31),IF(F$27="%w/w DM",(((F$28*10)*($B$28/100))*$B31),IF(F$27="kg/t SAR",(F$28*$B31),IF(F$27="kg/t DM",((F$28*($B$28/100))*$B31),IF(F$27="mg/kg SAR",((F$28*0.001)*$B31),IF(F$27="mg/kg DM",(((F$28*0.001)*($B$28/100))*$B31),"0")))))))*1.658</f>
        <v>15.798253000000001</v>
      </c>
      <c r="G31" s="77">
        <f t="shared" ref="G31:P46" si="5">IF(G$27="%w/w SAR",((G$28*10)*$B31),IF(G$27="%w/w DM",(((G$28*10)*($B$28/100))*$B31),IF(G$27="kg/t SAR",(G$28*$B31),IF(G$27="kg/t DM",((G$28*($B$28/100))*$B31),IF(G$27="mg/kg SAR",((G$28*0.001)*$B31),IF(G$27="mg/kg DM",(((G$28*0.001)*($B$28/100))*$B31),0))))))</f>
        <v>0.36014500000000005</v>
      </c>
      <c r="H31" s="77">
        <f t="shared" si="5"/>
        <v>1.3485250000000002</v>
      </c>
      <c r="I31" s="77">
        <f t="shared" si="5"/>
        <v>3.2300000000000009E-2</v>
      </c>
      <c r="J31" s="77">
        <f t="shared" si="5"/>
        <v>5.8947499999999998E-3</v>
      </c>
      <c r="K31" s="77">
        <f t="shared" si="5"/>
        <v>5.0065000000000005E-3</v>
      </c>
      <c r="L31" s="77">
        <f t="shared" si="5"/>
        <v>0.24063500000000004</v>
      </c>
      <c r="M31" s="77">
        <f t="shared" si="5"/>
        <v>3.4722500000000003E-2</v>
      </c>
      <c r="N31" s="77">
        <f t="shared" si="5"/>
        <v>1437.3500000000001</v>
      </c>
      <c r="O31" s="77">
        <f t="shared" si="5"/>
        <v>36.09525</v>
      </c>
      <c r="P31" s="77">
        <f t="shared" si="5"/>
        <v>0</v>
      </c>
      <c r="Q31" s="77">
        <f>(IF(Q$27="%w/w SAR",((Q$28*10)*$B31),IF(Q$27="%w/w DM",(((Q$28*10)*($B$28/100))*$B31),IF(Q$27="kg/t SAR",(Q$28*$B31),IF(Q$27="kg/t DM",((Q$28*($B$28/100))*$B31),IF(Q$27="mg/kg SAR",((Q$28*0.001)*$B31),IF(Q$27="mg/kg DM",(((Q$28*0.001)*($B$28/100))*$B31),0)))))))*2.5</f>
        <v>359.33750000000009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7.4290000000000009E-2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117.895</v>
      </c>
      <c r="D32" s="77">
        <f t="shared" ref="D32:D50" si="7">(IF(D$27="%w/w SAR",((D$28*10)*$B32),IF(D$27="%w/w DM",(((D$28*10)*($B$28/100))*$B32),IF(D$27="kg/t SAR",(D$28*$B32),IF(D$27="kg/t DM",((D$28*($B$28/100))*$B32),IF(D$27="mg/kg SAR",((D$28*0.001)*$B32),IF(D$27="mg/kg DM",(((D$28*0.001)*($B$28/100))*$B32),"0")))))))*2.291</f>
        <v>26.82474625</v>
      </c>
      <c r="E32" s="77">
        <f t="shared" ref="E32:E50" si="8">(IF(E$27="%w/w SAR",((E$28*10)*$B32),IF(E$27="%w/w DM",(((E$28*10)*($B$28/100))*$B32),IF(E$27="kg/t SAR",(E$28*$B32),IF(E$27="kg/t DM",((E$28*($B$28/100))*$B32),IF(E$27="mg/kg SAR",((E$28*0.001)*$B32),IF(E$27="mg/kg DM",(((E$28*0.001)*($B$28/100))*$B32),"0")))))))*1.205</f>
        <v>0.84654262499999999</v>
      </c>
      <c r="F32" s="77">
        <f t="shared" ref="F32:F50" si="9">(IF(F$27="%w/w SAR",((F$28*10)*$B32),IF(F$27="%w/w DM",(((F$28*10)*($B$28/100))*$B32),IF(F$27="kg/t SAR",(F$28*$B32),IF(F$27="kg/t DM",((F$28*($B$28/100))*$B32),IF(F$27="mg/kg SAR",((F$28*0.001)*$B32),IF(F$27="mg/kg DM",(((F$28*0.001)*($B$28/100))*$B32),"0")))))))*1.658</f>
        <v>15.798253000000001</v>
      </c>
      <c r="G32" s="77">
        <f t="shared" si="5"/>
        <v>0.36014500000000005</v>
      </c>
      <c r="H32" s="77">
        <f t="shared" si="5"/>
        <v>1.3485250000000002</v>
      </c>
      <c r="I32" s="77">
        <f t="shared" si="5"/>
        <v>3.2300000000000009E-2</v>
      </c>
      <c r="J32" s="77">
        <f t="shared" si="5"/>
        <v>5.8947499999999998E-3</v>
      </c>
      <c r="K32" s="77">
        <f t="shared" si="5"/>
        <v>5.0065000000000005E-3</v>
      </c>
      <c r="L32" s="77">
        <f t="shared" si="5"/>
        <v>0.24063500000000004</v>
      </c>
      <c r="M32" s="77">
        <f t="shared" si="5"/>
        <v>3.4722500000000003E-2</v>
      </c>
      <c r="N32" s="77">
        <f t="shared" si="5"/>
        <v>1437.3500000000001</v>
      </c>
      <c r="O32" s="77">
        <f t="shared" si="5"/>
        <v>36.09525</v>
      </c>
      <c r="P32" s="77">
        <f t="shared" si="5"/>
        <v>0</v>
      </c>
      <c r="Q32" s="77">
        <f t="shared" ref="Q32:Q50" si="10">(IF(Q$27="%w/w SAR",((Q$28*10)*$B32),IF(Q$27="%w/w DM",(((Q$28*10)*($B$28/100))*$B32),IF(Q$27="kg/t SAR",(Q$28*$B32),IF(Q$27="kg/t DM",((Q$28*($B$28/100))*$B32),IF(Q$27="mg/kg SAR",((Q$28*0.001)*$B32),IF(Q$27="mg/kg DM",(((Q$28*0.001)*($B$28/100))*$B32),0)))))))*2.5</f>
        <v>359.33750000000009</v>
      </c>
      <c r="R32" s="77">
        <f t="shared" ref="R32:U50" si="11">IF(R$27="%w/w SAR",((R$28*10)*$B32),IF(R$27="%w/w DM",(((R$28*10)*($B$28/100))*$B32),IF(R$27="kg/t SAR",(R$28*$B32),IF(R$27="kg/t DM",((R$28*($B$28/100))*$B32),IF(R$27="mg/kg SAR",((R$28*0.001)*$B32),IF(R$27="mg/kg DM",(((R$28*0.001)*($B$28/100))*$B32),0))))))</f>
        <v>0</v>
      </c>
      <c r="S32" s="77">
        <f t="shared" si="11"/>
        <v>7.4290000000000009E-2</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117.895</v>
      </c>
      <c r="D33" s="77">
        <f t="shared" si="7"/>
        <v>26.82474625</v>
      </c>
      <c r="E33" s="77">
        <f t="shared" si="8"/>
        <v>0.84654262499999999</v>
      </c>
      <c r="F33" s="77">
        <f t="shared" si="9"/>
        <v>15.798253000000001</v>
      </c>
      <c r="G33" s="77">
        <f t="shared" si="5"/>
        <v>0.36014500000000005</v>
      </c>
      <c r="H33" s="77">
        <f t="shared" si="5"/>
        <v>1.3485250000000002</v>
      </c>
      <c r="I33" s="77">
        <f t="shared" si="5"/>
        <v>3.2300000000000009E-2</v>
      </c>
      <c r="J33" s="77">
        <f t="shared" si="5"/>
        <v>5.8947499999999998E-3</v>
      </c>
      <c r="K33" s="77">
        <f t="shared" si="5"/>
        <v>5.0065000000000005E-3</v>
      </c>
      <c r="L33" s="77">
        <f t="shared" si="5"/>
        <v>0.24063500000000004</v>
      </c>
      <c r="M33" s="77">
        <f t="shared" si="5"/>
        <v>3.4722500000000003E-2</v>
      </c>
      <c r="N33" s="77">
        <f t="shared" si="5"/>
        <v>1437.3500000000001</v>
      </c>
      <c r="O33" s="77">
        <f t="shared" si="5"/>
        <v>36.09525</v>
      </c>
      <c r="P33" s="77">
        <f t="shared" si="5"/>
        <v>0</v>
      </c>
      <c r="Q33" s="77">
        <f t="shared" si="10"/>
        <v>359.33750000000009</v>
      </c>
      <c r="R33" s="77">
        <f t="shared" si="11"/>
        <v>0</v>
      </c>
      <c r="S33" s="77">
        <f t="shared" si="11"/>
        <v>7.4290000000000009E-2</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117.895</v>
      </c>
      <c r="D34" s="77">
        <f t="shared" si="7"/>
        <v>26.82474625</v>
      </c>
      <c r="E34" s="77">
        <f t="shared" si="8"/>
        <v>0.84654262499999999</v>
      </c>
      <c r="F34" s="77">
        <f t="shared" si="9"/>
        <v>15.798253000000001</v>
      </c>
      <c r="G34" s="77">
        <f t="shared" si="5"/>
        <v>0.36014500000000005</v>
      </c>
      <c r="H34" s="77">
        <f t="shared" si="5"/>
        <v>1.3485250000000002</v>
      </c>
      <c r="I34" s="77">
        <f t="shared" si="5"/>
        <v>3.2300000000000009E-2</v>
      </c>
      <c r="J34" s="77">
        <f t="shared" si="5"/>
        <v>5.8947499999999998E-3</v>
      </c>
      <c r="K34" s="77">
        <f t="shared" si="5"/>
        <v>5.0065000000000005E-3</v>
      </c>
      <c r="L34" s="77">
        <f t="shared" si="5"/>
        <v>0.24063500000000004</v>
      </c>
      <c r="M34" s="77">
        <f t="shared" si="5"/>
        <v>3.4722500000000003E-2</v>
      </c>
      <c r="N34" s="77">
        <f t="shared" si="5"/>
        <v>1437.3500000000001</v>
      </c>
      <c r="O34" s="77">
        <f t="shared" si="5"/>
        <v>36.09525</v>
      </c>
      <c r="P34" s="77">
        <f t="shared" si="5"/>
        <v>0</v>
      </c>
      <c r="Q34" s="77">
        <f t="shared" si="10"/>
        <v>359.33750000000009</v>
      </c>
      <c r="R34" s="77">
        <f t="shared" si="11"/>
        <v>0</v>
      </c>
      <c r="S34" s="77">
        <f t="shared" si="11"/>
        <v>7.4290000000000009E-2</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117.895</v>
      </c>
      <c r="D35" s="77">
        <f t="shared" si="7"/>
        <v>26.82474625</v>
      </c>
      <c r="E35" s="77">
        <f t="shared" si="8"/>
        <v>0.84654262499999999</v>
      </c>
      <c r="F35" s="77">
        <f t="shared" si="9"/>
        <v>15.798253000000001</v>
      </c>
      <c r="G35" s="77">
        <f t="shared" si="5"/>
        <v>0.36014500000000005</v>
      </c>
      <c r="H35" s="77">
        <f t="shared" si="5"/>
        <v>1.3485250000000002</v>
      </c>
      <c r="I35" s="77">
        <f t="shared" si="5"/>
        <v>3.2300000000000009E-2</v>
      </c>
      <c r="J35" s="77">
        <f t="shared" si="5"/>
        <v>5.8947499999999998E-3</v>
      </c>
      <c r="K35" s="77">
        <f t="shared" si="5"/>
        <v>5.0065000000000005E-3</v>
      </c>
      <c r="L35" s="77">
        <f t="shared" si="5"/>
        <v>0.24063500000000004</v>
      </c>
      <c r="M35" s="77">
        <f t="shared" si="5"/>
        <v>3.4722500000000003E-2</v>
      </c>
      <c r="N35" s="77">
        <f t="shared" si="5"/>
        <v>1437.3500000000001</v>
      </c>
      <c r="O35" s="77">
        <f t="shared" si="5"/>
        <v>36.09525</v>
      </c>
      <c r="P35" s="77">
        <f t="shared" si="5"/>
        <v>0</v>
      </c>
      <c r="Q35" s="77">
        <f t="shared" si="10"/>
        <v>359.33750000000009</v>
      </c>
      <c r="R35" s="77">
        <f t="shared" si="11"/>
        <v>0</v>
      </c>
      <c r="S35" s="77">
        <f t="shared" si="11"/>
        <v>7.4290000000000009E-2</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117.895</v>
      </c>
      <c r="D36" s="77">
        <f t="shared" si="7"/>
        <v>26.82474625</v>
      </c>
      <c r="E36" s="77">
        <f t="shared" si="8"/>
        <v>0.84654262499999999</v>
      </c>
      <c r="F36" s="77">
        <f t="shared" si="9"/>
        <v>15.798253000000001</v>
      </c>
      <c r="G36" s="77">
        <f t="shared" si="5"/>
        <v>0.36014500000000005</v>
      </c>
      <c r="H36" s="77">
        <f t="shared" si="5"/>
        <v>1.3485250000000002</v>
      </c>
      <c r="I36" s="77">
        <f t="shared" si="5"/>
        <v>3.2300000000000009E-2</v>
      </c>
      <c r="J36" s="77">
        <f t="shared" si="5"/>
        <v>5.8947499999999998E-3</v>
      </c>
      <c r="K36" s="77">
        <f t="shared" si="5"/>
        <v>5.0065000000000005E-3</v>
      </c>
      <c r="L36" s="77">
        <f t="shared" si="5"/>
        <v>0.24063500000000004</v>
      </c>
      <c r="M36" s="77">
        <f t="shared" si="5"/>
        <v>3.4722500000000003E-2</v>
      </c>
      <c r="N36" s="77">
        <f t="shared" si="5"/>
        <v>1437.3500000000001</v>
      </c>
      <c r="O36" s="77">
        <f t="shared" si="5"/>
        <v>36.09525</v>
      </c>
      <c r="P36" s="77">
        <f t="shared" si="5"/>
        <v>0</v>
      </c>
      <c r="Q36" s="77">
        <f t="shared" si="10"/>
        <v>359.33750000000009</v>
      </c>
      <c r="R36" s="77">
        <f t="shared" si="11"/>
        <v>0</v>
      </c>
      <c r="S36" s="77">
        <f t="shared" si="11"/>
        <v>7.4290000000000009E-2</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117.895</v>
      </c>
      <c r="D37" s="77">
        <f t="shared" si="7"/>
        <v>26.82474625</v>
      </c>
      <c r="E37" s="77">
        <f t="shared" si="8"/>
        <v>0.84654262499999999</v>
      </c>
      <c r="F37" s="77">
        <f t="shared" si="9"/>
        <v>15.798253000000001</v>
      </c>
      <c r="G37" s="77">
        <f t="shared" si="5"/>
        <v>0.36014500000000005</v>
      </c>
      <c r="H37" s="77">
        <f t="shared" si="5"/>
        <v>1.3485250000000002</v>
      </c>
      <c r="I37" s="77">
        <f t="shared" si="5"/>
        <v>3.2300000000000009E-2</v>
      </c>
      <c r="J37" s="77">
        <f t="shared" si="5"/>
        <v>5.8947499999999998E-3</v>
      </c>
      <c r="K37" s="77">
        <f t="shared" si="5"/>
        <v>5.0065000000000005E-3</v>
      </c>
      <c r="L37" s="77">
        <f t="shared" si="5"/>
        <v>0.24063500000000004</v>
      </c>
      <c r="M37" s="77">
        <f t="shared" si="5"/>
        <v>3.4722500000000003E-2</v>
      </c>
      <c r="N37" s="77">
        <f t="shared" si="5"/>
        <v>1437.3500000000001</v>
      </c>
      <c r="O37" s="77">
        <f t="shared" si="5"/>
        <v>36.09525</v>
      </c>
      <c r="P37" s="77">
        <f t="shared" si="5"/>
        <v>0</v>
      </c>
      <c r="Q37" s="77">
        <f t="shared" si="10"/>
        <v>359.33750000000009</v>
      </c>
      <c r="R37" s="77">
        <f t="shared" si="11"/>
        <v>0</v>
      </c>
      <c r="S37" s="77">
        <f t="shared" si="11"/>
        <v>7.4290000000000009E-2</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9" priority="37" operator="equal">
      <formula>"DECREASE"</formula>
    </cfRule>
    <cfRule type="cellIs" dxfId="378" priority="38" operator="equal">
      <formula>"INCREASE"</formula>
    </cfRule>
  </conditionalFormatting>
  <conditionalFormatting sqref="B62:U66 B31:B50">
    <cfRule type="cellIs" dxfId="377" priority="36" operator="greaterThan">
      <formula>$B$51</formula>
    </cfRule>
  </conditionalFormatting>
  <conditionalFormatting sqref="C31:C50">
    <cfRule type="cellIs" dxfId="376" priority="35" operator="greaterThan">
      <formula>$C$51</formula>
    </cfRule>
  </conditionalFormatting>
  <conditionalFormatting sqref="C18:V18">
    <cfRule type="cellIs" dxfId="375" priority="34" operator="equal">
      <formula>0</formula>
    </cfRule>
  </conditionalFormatting>
  <conditionalFormatting sqref="C17:V17">
    <cfRule type="cellIs" dxfId="374" priority="33" operator="equal">
      <formula>0</formula>
    </cfRule>
  </conditionalFormatting>
  <conditionalFormatting sqref="C19:V19">
    <cfRule type="cellIs" dxfId="373" priority="32" operator="equal">
      <formula>0</formula>
    </cfRule>
  </conditionalFormatting>
  <conditionalFormatting sqref="G31:G50">
    <cfRule type="cellIs" dxfId="372" priority="31" operator="greaterThan">
      <formula>$G$51</formula>
    </cfRule>
  </conditionalFormatting>
  <conditionalFormatting sqref="H31:H50">
    <cfRule type="cellIs" dxfId="371" priority="30" operator="greaterThan">
      <formula>$H$51</formula>
    </cfRule>
  </conditionalFormatting>
  <conditionalFormatting sqref="I31:I50">
    <cfRule type="cellIs" dxfId="370" priority="29" operator="greaterThan">
      <formula>$I$51</formula>
    </cfRule>
  </conditionalFormatting>
  <conditionalFormatting sqref="K31:K50">
    <cfRule type="cellIs" dxfId="369" priority="28" operator="greaterThan">
      <formula>$K$51</formula>
    </cfRule>
  </conditionalFormatting>
  <conditionalFormatting sqref="L31:L50">
    <cfRule type="cellIs" dxfId="368" priority="27" operator="greaterThan">
      <formula>$L$51</formula>
    </cfRule>
  </conditionalFormatting>
  <conditionalFormatting sqref="M31:M50">
    <cfRule type="cellIs" dxfId="367" priority="26" operator="greaterThan">
      <formula>$M$51</formula>
    </cfRule>
  </conditionalFormatting>
  <conditionalFormatting sqref="P31:P50">
    <cfRule type="cellIs" dxfId="366" priority="25" operator="greaterThan">
      <formula>$P$51</formula>
    </cfRule>
  </conditionalFormatting>
  <conditionalFormatting sqref="R31:R50">
    <cfRule type="cellIs" dxfId="365" priority="24" operator="greaterThan">
      <formula>$R$51</formula>
    </cfRule>
  </conditionalFormatting>
  <conditionalFormatting sqref="S31:S50">
    <cfRule type="cellIs" dxfId="364" priority="23" operator="greaterThan">
      <formula>$S$51</formula>
    </cfRule>
  </conditionalFormatting>
  <conditionalFormatting sqref="T31:T50">
    <cfRule type="cellIs" dxfId="363" priority="22" operator="greaterThan">
      <formula>$T$51</formula>
    </cfRule>
  </conditionalFormatting>
  <conditionalFormatting sqref="U31:U50">
    <cfRule type="cellIs" dxfId="362" priority="21" operator="greaterThan">
      <formula>$U$51</formula>
    </cfRule>
  </conditionalFormatting>
  <conditionalFormatting sqref="C22:V22">
    <cfRule type="cellIs" dxfId="361" priority="20" operator="equal">
      <formula>0</formula>
    </cfRule>
  </conditionalFormatting>
  <conditionalFormatting sqref="C24:V24">
    <cfRule type="cellIs" dxfId="360" priority="18" operator="equal">
      <formula>"DECREASE"</formula>
    </cfRule>
    <cfRule type="cellIs" dxfId="359" priority="19" operator="equal">
      <formula>"INCREASE"</formula>
    </cfRule>
  </conditionalFormatting>
  <conditionalFormatting sqref="C23:V23">
    <cfRule type="cellIs" dxfId="358" priority="17" operator="equal">
      <formula>0</formula>
    </cfRule>
  </conditionalFormatting>
  <conditionalFormatting sqref="C21:V21">
    <cfRule type="cellIs" dxfId="357" priority="13" operator="equal">
      <formula>0</formula>
    </cfRule>
  </conditionalFormatting>
  <conditionalFormatting sqref="B66:U66">
    <cfRule type="cellIs" dxfId="356" priority="11" operator="equal">
      <formula>"UNDER"</formula>
    </cfRule>
    <cfRule type="cellIs" dxfId="355" priority="12" operator="equal">
      <formula>"OVER"</formula>
    </cfRule>
  </conditionalFormatting>
  <conditionalFormatting sqref="J31:J50">
    <cfRule type="cellIs" dxfId="354" priority="8" operator="greaterThan">
      <formula>$J$51</formula>
    </cfRule>
  </conditionalFormatting>
  <conditionalFormatting sqref="L3">
    <cfRule type="cellIs" dxfId="353" priority="4" operator="lessThan">
      <formula>30</formula>
    </cfRule>
    <cfRule type="cellIs" dxfId="352" priority="5" operator="greaterThanOrEqual">
      <formula>30</formula>
    </cfRule>
  </conditionalFormatting>
  <conditionalFormatting sqref="I1">
    <cfRule type="cellIs" dxfId="351" priority="3" operator="between">
      <formula>0.1</formula>
      <formula>5</formula>
    </cfRule>
  </conditionalFormatting>
  <conditionalFormatting sqref="I2">
    <cfRule type="cellIs" dxfId="350" priority="2" operator="greaterThan">
      <formula>5000.1</formula>
    </cfRule>
  </conditionalFormatting>
  <conditionalFormatting sqref="I3">
    <cfRule type="cellIs" dxfId="349"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topLeftCell="J7" zoomScale="90" zoomScaleNormal="90" workbookViewId="0">
      <selection activeCell="V28" sqref="V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6.6</v>
      </c>
      <c r="J1" s="120" t="s">
        <v>153</v>
      </c>
      <c r="K1" s="120"/>
      <c r="L1" s="97">
        <v>438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0.80500000000000005</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5.4409937888198749</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168</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18.843474999999994</v>
      </c>
      <c r="D18" s="16">
        <f>$D32</f>
        <v>18.843474999999994</v>
      </c>
      <c r="E18" s="16">
        <f>$D33</f>
        <v>18.843474999999994</v>
      </c>
      <c r="F18" s="16">
        <f>$D34</f>
        <v>18.843474999999994</v>
      </c>
      <c r="G18" s="16">
        <f>$D35</f>
        <v>18.843474999999994</v>
      </c>
      <c r="H18" s="16">
        <f>$D36</f>
        <v>18.843474999999994</v>
      </c>
      <c r="I18" s="16">
        <f>$D37</f>
        <v>18.843474999999994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-45.756524999999996</v>
      </c>
      <c r="D19" s="16">
        <f t="shared" ref="D19:V19" si="1">D18-D17</f>
        <v>-45.756524999999996</v>
      </c>
      <c r="E19" s="16">
        <f t="shared" si="1"/>
        <v>-45.756524999999996</v>
      </c>
      <c r="F19" s="16">
        <f t="shared" si="1"/>
        <v>-45.756524999999996</v>
      </c>
      <c r="G19" s="16">
        <f t="shared" si="1"/>
        <v>-45.756524999999996</v>
      </c>
      <c r="H19" s="16">
        <f t="shared" si="1"/>
        <v>-45.756524999999996</v>
      </c>
      <c r="I19" s="16">
        <f t="shared" si="1"/>
        <v>-45.756524999999996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0.71697500000000003</v>
      </c>
      <c r="D22" s="16">
        <f>$E32</f>
        <v>0.71697500000000003</v>
      </c>
      <c r="E22" s="16">
        <f>$E33</f>
        <v>0.71697500000000003</v>
      </c>
      <c r="F22" s="16">
        <f>$E34</f>
        <v>0.71697500000000003</v>
      </c>
      <c r="G22" s="16">
        <f>$E35</f>
        <v>0.71697500000000003</v>
      </c>
      <c r="H22" s="16">
        <f>$E36</f>
        <v>0.71697500000000003</v>
      </c>
      <c r="I22" s="16">
        <f>$E37</f>
        <v>0.71697500000000003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-227.28302500000001</v>
      </c>
      <c r="D23" s="16">
        <f t="shared" ref="D23:V23" si="3">D22-D21</f>
        <v>-227.28302500000001</v>
      </c>
      <c r="E23" s="16">
        <f t="shared" si="3"/>
        <v>-227.28302500000001</v>
      </c>
      <c r="F23" s="16">
        <f t="shared" si="3"/>
        <v>-227.28302500000001</v>
      </c>
      <c r="G23" s="16">
        <f t="shared" si="3"/>
        <v>-227.28302500000001</v>
      </c>
      <c r="H23" s="16">
        <f t="shared" si="3"/>
        <v>-227.28302500000001</v>
      </c>
      <c r="I23" s="16">
        <f t="shared" si="3"/>
        <v>-227.28302500000001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1.4</v>
      </c>
      <c r="C28" s="15">
        <v>0.80500000000000005</v>
      </c>
      <c r="D28" s="15">
        <v>0.23499999999999999</v>
      </c>
      <c r="E28" s="15">
        <v>1.7000000000000001E-2</v>
      </c>
      <c r="F28" s="15">
        <v>193</v>
      </c>
      <c r="G28" s="15">
        <v>51.6</v>
      </c>
      <c r="H28" s="15">
        <v>394</v>
      </c>
      <c r="I28" s="15">
        <v>9.27</v>
      </c>
      <c r="J28" s="15">
        <v>2.0299999999999998</v>
      </c>
      <c r="K28" s="23">
        <v>1.43</v>
      </c>
      <c r="L28" s="15">
        <v>24.4</v>
      </c>
      <c r="M28" s="15">
        <v>4.8499999999999996</v>
      </c>
      <c r="N28" s="15">
        <v>268000</v>
      </c>
      <c r="O28" s="15">
        <v>3920</v>
      </c>
      <c r="P28" s="15"/>
      <c r="Q28" s="15">
        <v>13900</v>
      </c>
      <c r="R28" s="15"/>
      <c r="S28" s="15">
        <v>27.7</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28.174999999999997</v>
      </c>
      <c r="D31" s="77">
        <f>(IF(D$27="%w/w SAR",((D$28*10)*$B31),IF(D$27="%w/w DM",(((D$28*10)*($B$28/100))*$B31),IF(D$27="kg/t SAR",(D$28*$B31),IF(D$27="kg/t DM",((D$28*($B$28/100))*$B31),IF(D$27="mg/kg SAR",((D$28*0.001)*$B31),IF(D$27="mg/kg DM",(((D$28*0.001)*($B$28/100))*$B31),"0")))))))*2.291</f>
        <v>18.843474999999994</v>
      </c>
      <c r="E31" s="77">
        <f>(IF(E$27="%w/w SAR",((E$28*10)*$B31),IF(E$27="%w/w DM",(((E$28*10)*($B$28/100))*$B31),IF(E$27="kg/t SAR",(E$28*$B31),IF(E$27="kg/t DM",((E$28*($B$28/100))*$B31),IF(E$27="mg/kg SAR",((E$28*0.001)*$B31),IF(E$27="mg/kg DM",(((E$28*0.001)*($B$28/100))*$B31),"0")))))))*1.205</f>
        <v>0.71697500000000003</v>
      </c>
      <c r="F31" s="77">
        <f>(IF(F$27="%w/w SAR",((F$28*10)*$B31),IF(F$27="%w/w DM",(((F$28*10)*($B$28/100))*$B31),IF(F$27="kg/t SAR",(F$28*$B31),IF(F$27="kg/t DM",((F$28*($B$28/100))*$B31),IF(F$27="mg/kg SAR",((F$28*0.001)*$B31),IF(F$27="mg/kg DM",(((F$28*0.001)*($B$28/100))*$B31),"0")))))))*1.658</f>
        <v>1.1199789999999998</v>
      </c>
      <c r="G31" s="77">
        <f t="shared" ref="G31:P46" si="5">IF(G$27="%w/w SAR",((G$28*10)*$B31),IF(G$27="%w/w DM",(((G$28*10)*($B$28/100))*$B31),IF(G$27="kg/t SAR",(G$28*$B31),IF(G$27="kg/t DM",((G$28*($B$28/100))*$B31),IF(G$27="mg/kg SAR",((G$28*0.001)*$B31),IF(G$27="mg/kg DM",(((G$28*0.001)*($B$28/100))*$B31),0))))))</f>
        <v>0.18059999999999998</v>
      </c>
      <c r="H31" s="77">
        <f t="shared" si="5"/>
        <v>1.379</v>
      </c>
      <c r="I31" s="77">
        <f t="shared" si="5"/>
        <v>3.2445000000000002E-2</v>
      </c>
      <c r="J31" s="77">
        <f t="shared" si="5"/>
        <v>7.1049999999999985E-3</v>
      </c>
      <c r="K31" s="77">
        <f t="shared" si="5"/>
        <v>5.0049999999999999E-3</v>
      </c>
      <c r="L31" s="77">
        <f t="shared" si="5"/>
        <v>8.539999999999999E-2</v>
      </c>
      <c r="M31" s="77">
        <f t="shared" si="5"/>
        <v>1.6975000000000001E-2</v>
      </c>
      <c r="N31" s="77">
        <f t="shared" si="5"/>
        <v>938</v>
      </c>
      <c r="O31" s="77">
        <f t="shared" si="5"/>
        <v>13.719999999999997</v>
      </c>
      <c r="P31" s="77">
        <f t="shared" si="5"/>
        <v>0</v>
      </c>
      <c r="Q31" s="77">
        <f>(IF(Q$27="%w/w SAR",((Q$28*10)*$B31),IF(Q$27="%w/w DM",(((Q$28*10)*($B$28/100))*$B31),IF(Q$27="kg/t SAR",(Q$28*$B31),IF(Q$27="kg/t DM",((Q$28*($B$28/100))*$B31),IF(Q$27="mg/kg SAR",((Q$28*0.001)*$B31),IF(Q$27="mg/kg DM",(((Q$28*0.001)*($B$28/100))*$B31),0)))))))*2.5</f>
        <v>121.625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9.6949999999999981E-2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28.174999999999997</v>
      </c>
      <c r="D32" s="77">
        <f t="shared" ref="D32:D50" si="7">(IF(D$27="%w/w SAR",((D$28*10)*$B32),IF(D$27="%w/w DM",(((D$28*10)*($B$28/100))*$B32),IF(D$27="kg/t SAR",(D$28*$B32),IF(D$27="kg/t DM",((D$28*($B$28/100))*$B32),IF(D$27="mg/kg SAR",((D$28*0.001)*$B32),IF(D$27="mg/kg DM",(((D$28*0.001)*($B$28/100))*$B32),"0")))))))*2.291</f>
        <v>18.843474999999994</v>
      </c>
      <c r="E32" s="77">
        <f t="shared" ref="E32:E50" si="8">(IF(E$27="%w/w SAR",((E$28*10)*$B32),IF(E$27="%w/w DM",(((E$28*10)*($B$28/100))*$B32),IF(E$27="kg/t SAR",(E$28*$B32),IF(E$27="kg/t DM",((E$28*($B$28/100))*$B32),IF(E$27="mg/kg SAR",((E$28*0.001)*$B32),IF(E$27="mg/kg DM",(((E$28*0.001)*($B$28/100))*$B32),"0")))))))*1.205</f>
        <v>0.71697500000000003</v>
      </c>
      <c r="F32" s="77">
        <f t="shared" ref="F32:F50" si="9">(IF(F$27="%w/w SAR",((F$28*10)*$B32),IF(F$27="%w/w DM",(((F$28*10)*($B$28/100))*$B32),IF(F$27="kg/t SAR",(F$28*$B32),IF(F$27="kg/t DM",((F$28*($B$28/100))*$B32),IF(F$27="mg/kg SAR",((F$28*0.001)*$B32),IF(F$27="mg/kg DM",(((F$28*0.001)*($B$28/100))*$B32),"0")))))))*1.658</f>
        <v>1.1199789999999998</v>
      </c>
      <c r="G32" s="77">
        <f t="shared" si="5"/>
        <v>0.18059999999999998</v>
      </c>
      <c r="H32" s="77">
        <f t="shared" si="5"/>
        <v>1.379</v>
      </c>
      <c r="I32" s="77">
        <f t="shared" si="5"/>
        <v>3.2445000000000002E-2</v>
      </c>
      <c r="J32" s="77">
        <f t="shared" si="5"/>
        <v>7.1049999999999985E-3</v>
      </c>
      <c r="K32" s="77">
        <f t="shared" si="5"/>
        <v>5.0049999999999999E-3</v>
      </c>
      <c r="L32" s="77">
        <f t="shared" si="5"/>
        <v>8.539999999999999E-2</v>
      </c>
      <c r="M32" s="77">
        <f t="shared" si="5"/>
        <v>1.6975000000000001E-2</v>
      </c>
      <c r="N32" s="77">
        <f t="shared" si="5"/>
        <v>938</v>
      </c>
      <c r="O32" s="77">
        <f t="shared" si="5"/>
        <v>13.719999999999997</v>
      </c>
      <c r="P32" s="77">
        <f t="shared" si="5"/>
        <v>0</v>
      </c>
      <c r="Q32" s="77">
        <f t="shared" ref="Q32:Q50" si="10">(IF(Q$27="%w/w SAR",((Q$28*10)*$B32),IF(Q$27="%w/w DM",(((Q$28*10)*($B$28/100))*$B32),IF(Q$27="kg/t SAR",(Q$28*$B32),IF(Q$27="kg/t DM",((Q$28*($B$28/100))*$B32),IF(Q$27="mg/kg SAR",((Q$28*0.001)*$B32),IF(Q$27="mg/kg DM",(((Q$28*0.001)*($B$28/100))*$B32),0)))))))*2.5</f>
        <v>121.625</v>
      </c>
      <c r="R32" s="77">
        <f t="shared" ref="R32:U50" si="11">IF(R$27="%w/w SAR",((R$28*10)*$B32),IF(R$27="%w/w DM",(((R$28*10)*($B$28/100))*$B32),IF(R$27="kg/t SAR",(R$28*$B32),IF(R$27="kg/t DM",((R$28*($B$28/100))*$B32),IF(R$27="mg/kg SAR",((R$28*0.001)*$B32),IF(R$27="mg/kg DM",(((R$28*0.001)*($B$28/100))*$B32),0))))))</f>
        <v>0</v>
      </c>
      <c r="S32" s="77">
        <f t="shared" si="11"/>
        <v>9.6949999999999981E-2</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28.174999999999997</v>
      </c>
      <c r="D33" s="77">
        <f t="shared" si="7"/>
        <v>18.843474999999994</v>
      </c>
      <c r="E33" s="77">
        <f t="shared" si="8"/>
        <v>0.71697500000000003</v>
      </c>
      <c r="F33" s="77">
        <f t="shared" si="9"/>
        <v>1.1199789999999998</v>
      </c>
      <c r="G33" s="77">
        <f t="shared" si="5"/>
        <v>0.18059999999999998</v>
      </c>
      <c r="H33" s="77">
        <f t="shared" si="5"/>
        <v>1.379</v>
      </c>
      <c r="I33" s="77">
        <f t="shared" si="5"/>
        <v>3.2445000000000002E-2</v>
      </c>
      <c r="J33" s="77">
        <f t="shared" si="5"/>
        <v>7.1049999999999985E-3</v>
      </c>
      <c r="K33" s="77">
        <f t="shared" si="5"/>
        <v>5.0049999999999999E-3</v>
      </c>
      <c r="L33" s="77">
        <f t="shared" si="5"/>
        <v>8.539999999999999E-2</v>
      </c>
      <c r="M33" s="77">
        <f t="shared" si="5"/>
        <v>1.6975000000000001E-2</v>
      </c>
      <c r="N33" s="77">
        <f t="shared" si="5"/>
        <v>938</v>
      </c>
      <c r="O33" s="77">
        <f t="shared" si="5"/>
        <v>13.719999999999997</v>
      </c>
      <c r="P33" s="77">
        <f t="shared" si="5"/>
        <v>0</v>
      </c>
      <c r="Q33" s="77">
        <f t="shared" si="10"/>
        <v>121.625</v>
      </c>
      <c r="R33" s="77">
        <f t="shared" si="11"/>
        <v>0</v>
      </c>
      <c r="S33" s="77">
        <f t="shared" si="11"/>
        <v>9.6949999999999981E-2</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28.174999999999997</v>
      </c>
      <c r="D34" s="77">
        <f t="shared" si="7"/>
        <v>18.843474999999994</v>
      </c>
      <c r="E34" s="77">
        <f t="shared" si="8"/>
        <v>0.71697500000000003</v>
      </c>
      <c r="F34" s="77">
        <f t="shared" si="9"/>
        <v>1.1199789999999998</v>
      </c>
      <c r="G34" s="77">
        <f t="shared" si="5"/>
        <v>0.18059999999999998</v>
      </c>
      <c r="H34" s="77">
        <f t="shared" si="5"/>
        <v>1.379</v>
      </c>
      <c r="I34" s="77">
        <f t="shared" si="5"/>
        <v>3.2445000000000002E-2</v>
      </c>
      <c r="J34" s="77">
        <f t="shared" si="5"/>
        <v>7.1049999999999985E-3</v>
      </c>
      <c r="K34" s="77">
        <f t="shared" si="5"/>
        <v>5.0049999999999999E-3</v>
      </c>
      <c r="L34" s="77">
        <f t="shared" si="5"/>
        <v>8.539999999999999E-2</v>
      </c>
      <c r="M34" s="77">
        <f t="shared" si="5"/>
        <v>1.6975000000000001E-2</v>
      </c>
      <c r="N34" s="77">
        <f t="shared" si="5"/>
        <v>938</v>
      </c>
      <c r="O34" s="77">
        <f t="shared" si="5"/>
        <v>13.719999999999997</v>
      </c>
      <c r="P34" s="77">
        <f t="shared" si="5"/>
        <v>0</v>
      </c>
      <c r="Q34" s="77">
        <f t="shared" si="10"/>
        <v>121.625</v>
      </c>
      <c r="R34" s="77">
        <f t="shared" si="11"/>
        <v>0</v>
      </c>
      <c r="S34" s="77">
        <f t="shared" si="11"/>
        <v>9.6949999999999981E-2</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28.174999999999997</v>
      </c>
      <c r="D35" s="77">
        <f t="shared" si="7"/>
        <v>18.843474999999994</v>
      </c>
      <c r="E35" s="77">
        <f t="shared" si="8"/>
        <v>0.71697500000000003</v>
      </c>
      <c r="F35" s="77">
        <f t="shared" si="9"/>
        <v>1.1199789999999998</v>
      </c>
      <c r="G35" s="77">
        <f t="shared" si="5"/>
        <v>0.18059999999999998</v>
      </c>
      <c r="H35" s="77">
        <f t="shared" si="5"/>
        <v>1.379</v>
      </c>
      <c r="I35" s="77">
        <f t="shared" si="5"/>
        <v>3.2445000000000002E-2</v>
      </c>
      <c r="J35" s="77">
        <f t="shared" si="5"/>
        <v>7.1049999999999985E-3</v>
      </c>
      <c r="K35" s="77">
        <f t="shared" si="5"/>
        <v>5.0049999999999999E-3</v>
      </c>
      <c r="L35" s="77">
        <f t="shared" si="5"/>
        <v>8.539999999999999E-2</v>
      </c>
      <c r="M35" s="77">
        <f t="shared" si="5"/>
        <v>1.6975000000000001E-2</v>
      </c>
      <c r="N35" s="77">
        <f t="shared" si="5"/>
        <v>938</v>
      </c>
      <c r="O35" s="77">
        <f t="shared" si="5"/>
        <v>13.719999999999997</v>
      </c>
      <c r="P35" s="77">
        <f t="shared" si="5"/>
        <v>0</v>
      </c>
      <c r="Q35" s="77">
        <f t="shared" si="10"/>
        <v>121.625</v>
      </c>
      <c r="R35" s="77">
        <f t="shared" si="11"/>
        <v>0</v>
      </c>
      <c r="S35" s="77">
        <f t="shared" si="11"/>
        <v>9.6949999999999981E-2</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28.174999999999997</v>
      </c>
      <c r="D36" s="77">
        <f t="shared" si="7"/>
        <v>18.843474999999994</v>
      </c>
      <c r="E36" s="77">
        <f t="shared" si="8"/>
        <v>0.71697500000000003</v>
      </c>
      <c r="F36" s="77">
        <f t="shared" si="9"/>
        <v>1.1199789999999998</v>
      </c>
      <c r="G36" s="77">
        <f t="shared" si="5"/>
        <v>0.18059999999999998</v>
      </c>
      <c r="H36" s="77">
        <f t="shared" si="5"/>
        <v>1.379</v>
      </c>
      <c r="I36" s="77">
        <f t="shared" si="5"/>
        <v>3.2445000000000002E-2</v>
      </c>
      <c r="J36" s="77">
        <f t="shared" si="5"/>
        <v>7.1049999999999985E-3</v>
      </c>
      <c r="K36" s="77">
        <f t="shared" si="5"/>
        <v>5.0049999999999999E-3</v>
      </c>
      <c r="L36" s="77">
        <f t="shared" si="5"/>
        <v>8.539999999999999E-2</v>
      </c>
      <c r="M36" s="77">
        <f t="shared" si="5"/>
        <v>1.6975000000000001E-2</v>
      </c>
      <c r="N36" s="77">
        <f t="shared" si="5"/>
        <v>938</v>
      </c>
      <c r="O36" s="77">
        <f t="shared" si="5"/>
        <v>13.719999999999997</v>
      </c>
      <c r="P36" s="77">
        <f t="shared" si="5"/>
        <v>0</v>
      </c>
      <c r="Q36" s="77">
        <f t="shared" si="10"/>
        <v>121.625</v>
      </c>
      <c r="R36" s="77">
        <f t="shared" si="11"/>
        <v>0</v>
      </c>
      <c r="S36" s="77">
        <f t="shared" si="11"/>
        <v>9.6949999999999981E-2</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28.174999999999997</v>
      </c>
      <c r="D37" s="77">
        <f t="shared" si="7"/>
        <v>18.843474999999994</v>
      </c>
      <c r="E37" s="77">
        <f t="shared" si="8"/>
        <v>0.71697500000000003</v>
      </c>
      <c r="F37" s="77">
        <f t="shared" si="9"/>
        <v>1.1199789999999998</v>
      </c>
      <c r="G37" s="77">
        <f t="shared" si="5"/>
        <v>0.18059999999999998</v>
      </c>
      <c r="H37" s="77">
        <f t="shared" si="5"/>
        <v>1.379</v>
      </c>
      <c r="I37" s="77">
        <f t="shared" si="5"/>
        <v>3.2445000000000002E-2</v>
      </c>
      <c r="J37" s="77">
        <f t="shared" si="5"/>
        <v>7.1049999999999985E-3</v>
      </c>
      <c r="K37" s="77">
        <f t="shared" si="5"/>
        <v>5.0049999999999999E-3</v>
      </c>
      <c r="L37" s="77">
        <f t="shared" si="5"/>
        <v>8.539999999999999E-2</v>
      </c>
      <c r="M37" s="77">
        <f t="shared" si="5"/>
        <v>1.6975000000000001E-2</v>
      </c>
      <c r="N37" s="77">
        <f t="shared" si="5"/>
        <v>938</v>
      </c>
      <c r="O37" s="77">
        <f t="shared" si="5"/>
        <v>13.719999999999997</v>
      </c>
      <c r="P37" s="77">
        <f t="shared" si="5"/>
        <v>0</v>
      </c>
      <c r="Q37" s="77">
        <f t="shared" si="10"/>
        <v>121.625</v>
      </c>
      <c r="R37" s="77">
        <f t="shared" si="11"/>
        <v>0</v>
      </c>
      <c r="S37" s="77">
        <f t="shared" si="11"/>
        <v>9.6949999999999981E-2</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7" priority="37" operator="equal">
      <formula>"DECREASE"</formula>
    </cfRule>
    <cfRule type="cellIs" dxfId="336" priority="38" operator="equal">
      <formula>"INCREASE"</formula>
    </cfRule>
  </conditionalFormatting>
  <conditionalFormatting sqref="B62:U66 B31:B50">
    <cfRule type="cellIs" dxfId="335" priority="36" operator="greaterThan">
      <formula>$B$51</formula>
    </cfRule>
  </conditionalFormatting>
  <conditionalFormatting sqref="C31:C50">
    <cfRule type="cellIs" dxfId="334" priority="35" operator="greaterThan">
      <formula>$C$51</formula>
    </cfRule>
  </conditionalFormatting>
  <conditionalFormatting sqref="C18:V18">
    <cfRule type="cellIs" dxfId="333" priority="34" operator="equal">
      <formula>0</formula>
    </cfRule>
  </conditionalFormatting>
  <conditionalFormatting sqref="C17:V17">
    <cfRule type="cellIs" dxfId="332" priority="33" operator="equal">
      <formula>0</formula>
    </cfRule>
  </conditionalFormatting>
  <conditionalFormatting sqref="C19:V19">
    <cfRule type="cellIs" dxfId="331" priority="32" operator="equal">
      <formula>0</formula>
    </cfRule>
  </conditionalFormatting>
  <conditionalFormatting sqref="G31:G50">
    <cfRule type="cellIs" dxfId="330" priority="31" operator="greaterThan">
      <formula>$G$51</formula>
    </cfRule>
  </conditionalFormatting>
  <conditionalFormatting sqref="H31:H50">
    <cfRule type="cellIs" dxfId="329" priority="30" operator="greaterThan">
      <formula>$H$51</formula>
    </cfRule>
  </conditionalFormatting>
  <conditionalFormatting sqref="I31:I50">
    <cfRule type="cellIs" dxfId="328" priority="29" operator="greaterThan">
      <formula>$I$51</formula>
    </cfRule>
  </conditionalFormatting>
  <conditionalFormatting sqref="K31:K50">
    <cfRule type="cellIs" dxfId="327" priority="28" operator="greaterThan">
      <formula>$K$51</formula>
    </cfRule>
  </conditionalFormatting>
  <conditionalFormatting sqref="L31:L50">
    <cfRule type="cellIs" dxfId="326" priority="27" operator="greaterThan">
      <formula>$L$51</formula>
    </cfRule>
  </conditionalFormatting>
  <conditionalFormatting sqref="M31:M50">
    <cfRule type="cellIs" dxfId="325" priority="26" operator="greaterThan">
      <formula>$M$51</formula>
    </cfRule>
  </conditionalFormatting>
  <conditionalFormatting sqref="P31:P50">
    <cfRule type="cellIs" dxfId="324" priority="25" operator="greaterThan">
      <formula>$P$51</formula>
    </cfRule>
  </conditionalFormatting>
  <conditionalFormatting sqref="R31:R50">
    <cfRule type="cellIs" dxfId="323" priority="24" operator="greaterThan">
      <formula>$R$51</formula>
    </cfRule>
  </conditionalFormatting>
  <conditionalFormatting sqref="S31:S50">
    <cfRule type="cellIs" dxfId="322" priority="23" operator="greaterThan">
      <formula>$S$51</formula>
    </cfRule>
  </conditionalFormatting>
  <conditionalFormatting sqref="T31:T50">
    <cfRule type="cellIs" dxfId="321" priority="22" operator="greaterThan">
      <formula>$T$51</formula>
    </cfRule>
  </conditionalFormatting>
  <conditionalFormatting sqref="U31:U50">
    <cfRule type="cellIs" dxfId="320" priority="21" operator="greaterThan">
      <formula>$U$51</formula>
    </cfRule>
  </conditionalFormatting>
  <conditionalFormatting sqref="C22:V22">
    <cfRule type="cellIs" dxfId="319" priority="20" operator="equal">
      <formula>0</formula>
    </cfRule>
  </conditionalFormatting>
  <conditionalFormatting sqref="C24:V24">
    <cfRule type="cellIs" dxfId="318" priority="18" operator="equal">
      <formula>"DECREASE"</formula>
    </cfRule>
    <cfRule type="cellIs" dxfId="317" priority="19" operator="equal">
      <formula>"INCREASE"</formula>
    </cfRule>
  </conditionalFormatting>
  <conditionalFormatting sqref="C23:V23">
    <cfRule type="cellIs" dxfId="316" priority="17" operator="equal">
      <formula>0</formula>
    </cfRule>
  </conditionalFormatting>
  <conditionalFormatting sqref="C21:V21">
    <cfRule type="cellIs" dxfId="315" priority="13" operator="equal">
      <formula>0</formula>
    </cfRule>
  </conditionalFormatting>
  <conditionalFormatting sqref="B66:U66">
    <cfRule type="cellIs" dxfId="314" priority="11" operator="equal">
      <formula>"UNDER"</formula>
    </cfRule>
    <cfRule type="cellIs" dxfId="313" priority="12" operator="equal">
      <formula>"OVER"</formula>
    </cfRule>
  </conditionalFormatting>
  <conditionalFormatting sqref="J31:J50">
    <cfRule type="cellIs" dxfId="312" priority="8" operator="greaterThan">
      <formula>$J$51</formula>
    </cfRule>
  </conditionalFormatting>
  <conditionalFormatting sqref="L3">
    <cfRule type="cellIs" dxfId="311" priority="4" operator="lessThan">
      <formula>30</formula>
    </cfRule>
    <cfRule type="cellIs" dxfId="310" priority="5" operator="greaterThanOrEqual">
      <formula>30</formula>
    </cfRule>
  </conditionalFormatting>
  <conditionalFormatting sqref="I1">
    <cfRule type="cellIs" dxfId="309" priority="3" operator="between">
      <formula>0.1</formula>
      <formula>5</formula>
    </cfRule>
  </conditionalFormatting>
  <conditionalFormatting sqref="I2">
    <cfRule type="cellIs" dxfId="308" priority="2" operator="greaterThan">
      <formula>5000.1</formula>
    </cfRule>
  </conditionalFormatting>
  <conditionalFormatting sqref="I3">
    <cfRule type="cellIs" dxfId="307"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I1" zoomScale="90" zoomScaleNormal="90" workbookViewId="0">
      <selection activeCell="V28" sqref="V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6.4</v>
      </c>
      <c r="J1" s="120" t="s">
        <v>153</v>
      </c>
      <c r="K1" s="120"/>
      <c r="L1" s="97">
        <v>200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2.09</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0.9569377990430622</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169</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55.915291500000002</v>
      </c>
      <c r="D18" s="16">
        <f>$D32</f>
        <v>55.915291500000002</v>
      </c>
      <c r="E18" s="16">
        <f>$D33</f>
        <v>55.915291500000002</v>
      </c>
      <c r="F18" s="16">
        <f>$D34</f>
        <v>55.915291500000002</v>
      </c>
      <c r="G18" s="16">
        <f>$D35</f>
        <v>55.915291500000002</v>
      </c>
      <c r="H18" s="16">
        <f>$D36</f>
        <v>55.915291500000002</v>
      </c>
      <c r="I18" s="16">
        <f>$D37</f>
        <v>55.915291500000002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-8.6847084999999922</v>
      </c>
      <c r="D19" s="16">
        <f t="shared" ref="D19:V19" si="1">D18-D17</f>
        <v>-8.6847084999999922</v>
      </c>
      <c r="E19" s="16">
        <f t="shared" si="1"/>
        <v>-8.6847084999999922</v>
      </c>
      <c r="F19" s="16">
        <f t="shared" si="1"/>
        <v>-8.6847084999999922</v>
      </c>
      <c r="G19" s="16">
        <f t="shared" si="1"/>
        <v>-8.6847084999999922</v>
      </c>
      <c r="H19" s="16">
        <f t="shared" si="1"/>
        <v>-8.6847084999999922</v>
      </c>
      <c r="I19" s="16">
        <f t="shared" si="1"/>
        <v>-8.6847084999999922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0.80460862499999997</v>
      </c>
      <c r="D22" s="16">
        <f>$E32</f>
        <v>0.80460862499999997</v>
      </c>
      <c r="E22" s="16">
        <f>$E33</f>
        <v>0.80460862499999997</v>
      </c>
      <c r="F22" s="16">
        <f>$E34</f>
        <v>0.80460862499999997</v>
      </c>
      <c r="G22" s="16">
        <f>$E35</f>
        <v>0.80460862499999997</v>
      </c>
      <c r="H22" s="16">
        <f>$E36</f>
        <v>0.80460862499999997</v>
      </c>
      <c r="I22" s="16">
        <f>$E37</f>
        <v>0.80460862499999997</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-227.19539137500001</v>
      </c>
      <c r="D23" s="16">
        <f t="shared" ref="D23:V23" si="3">D22-D21</f>
        <v>-227.19539137500001</v>
      </c>
      <c r="E23" s="16">
        <f t="shared" si="3"/>
        <v>-227.19539137500001</v>
      </c>
      <c r="F23" s="16">
        <f t="shared" si="3"/>
        <v>-227.19539137500001</v>
      </c>
      <c r="G23" s="16">
        <f t="shared" si="3"/>
        <v>-227.19539137500001</v>
      </c>
      <c r="H23" s="16">
        <f t="shared" si="3"/>
        <v>-227.19539137500001</v>
      </c>
      <c r="I23" s="16">
        <f t="shared" si="3"/>
        <v>-227.19539137500001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3.07</v>
      </c>
      <c r="C28" s="15">
        <v>2.09</v>
      </c>
      <c r="D28" s="15">
        <v>0.318</v>
      </c>
      <c r="E28" s="15">
        <v>8.6999999999999994E-3</v>
      </c>
      <c r="F28" s="15">
        <v>240</v>
      </c>
      <c r="G28" s="15">
        <v>41.9</v>
      </c>
      <c r="H28" s="15">
        <v>51.2</v>
      </c>
      <c r="I28" s="15">
        <v>4.28</v>
      </c>
      <c r="J28" s="15">
        <v>0.31</v>
      </c>
      <c r="K28" s="23">
        <v>0.66</v>
      </c>
      <c r="L28" s="15">
        <v>2.83</v>
      </c>
      <c r="M28" s="15">
        <v>4.3</v>
      </c>
      <c r="N28" s="15">
        <v>169000</v>
      </c>
      <c r="O28" s="15">
        <v>1990</v>
      </c>
      <c r="P28" s="15"/>
      <c r="Q28" s="15">
        <v>7760</v>
      </c>
      <c r="R28" s="15"/>
      <c r="S28" s="15">
        <v>12.5</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160.40749999999997</v>
      </c>
      <c r="D31" s="77">
        <f>(IF(D$27="%w/w SAR",((D$28*10)*$B31),IF(D$27="%w/w DM",(((D$28*10)*($B$28/100))*$B31),IF(D$27="kg/t SAR",(D$28*$B31),IF(D$27="kg/t DM",((D$28*($B$28/100))*$B31),IF(D$27="mg/kg SAR",((D$28*0.001)*$B31),IF(D$27="mg/kg DM",(((D$28*0.001)*($B$28/100))*$B31),"0")))))))*2.291</f>
        <v>55.915291500000002</v>
      </c>
      <c r="E31" s="77">
        <f>(IF(E$27="%w/w SAR",((E$28*10)*$B31),IF(E$27="%w/w DM",(((E$28*10)*($B$28/100))*$B31),IF(E$27="kg/t SAR",(E$28*$B31),IF(E$27="kg/t DM",((E$28*($B$28/100))*$B31),IF(E$27="mg/kg SAR",((E$28*0.001)*$B31),IF(E$27="mg/kg DM",(((E$28*0.001)*($B$28/100))*$B31),"0")))))))*1.205</f>
        <v>0.80460862499999997</v>
      </c>
      <c r="F31" s="77">
        <f>(IF(F$27="%w/w SAR",((F$28*10)*$B31),IF(F$27="%w/w DM",(((F$28*10)*($B$28/100))*$B31),IF(F$27="kg/t SAR",(F$28*$B31),IF(F$27="kg/t DM",((F$28*($B$28/100))*$B31),IF(F$27="mg/kg SAR",((F$28*0.001)*$B31),IF(F$27="mg/kg DM",(((F$28*0.001)*($B$28/100))*$B31),"0")))))))*1.658</f>
        <v>3.0540359999999995</v>
      </c>
      <c r="G31" s="77">
        <f t="shared" ref="G31:P46" si="5">IF(G$27="%w/w SAR",((G$28*10)*$B31),IF(G$27="%w/w DM",(((G$28*10)*($B$28/100))*$B31),IF(G$27="kg/t SAR",(G$28*$B31),IF(G$27="kg/t DM",((G$28*($B$28/100))*$B31),IF(G$27="mg/kg SAR",((G$28*0.001)*$B31),IF(G$27="mg/kg DM",(((G$28*0.001)*($B$28/100))*$B31),0))))))</f>
        <v>0.32158249999999994</v>
      </c>
      <c r="H31" s="77">
        <f t="shared" si="5"/>
        <v>0.39295999999999998</v>
      </c>
      <c r="I31" s="77">
        <f t="shared" si="5"/>
        <v>3.2848999999999996E-2</v>
      </c>
      <c r="J31" s="77">
        <f t="shared" si="5"/>
        <v>2.3792499999999999E-3</v>
      </c>
      <c r="K31" s="77">
        <f t="shared" si="5"/>
        <v>5.0654999999999997E-3</v>
      </c>
      <c r="L31" s="77">
        <f t="shared" si="5"/>
        <v>2.172025E-2</v>
      </c>
      <c r="M31" s="77">
        <f t="shared" si="5"/>
        <v>3.3002500000000004E-2</v>
      </c>
      <c r="N31" s="77">
        <f t="shared" si="5"/>
        <v>1297.075</v>
      </c>
      <c r="O31" s="77">
        <f t="shared" si="5"/>
        <v>15.273249999999999</v>
      </c>
      <c r="P31" s="77">
        <f t="shared" si="5"/>
        <v>0</v>
      </c>
      <c r="Q31" s="77">
        <f>(IF(Q$27="%w/w SAR",((Q$28*10)*$B31),IF(Q$27="%w/w DM",(((Q$28*10)*($B$28/100))*$B31),IF(Q$27="kg/t SAR",(Q$28*$B31),IF(Q$27="kg/t DM",((Q$28*($B$28/100))*$B31),IF(Q$27="mg/kg SAR",((Q$28*0.001)*$B31),IF(Q$27="mg/kg DM",(((Q$28*0.001)*($B$28/100))*$B31),0)))))))*2.5</f>
        <v>148.89499999999998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9.5937499999999995E-2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160.40749999999997</v>
      </c>
      <c r="D32" s="77">
        <f t="shared" ref="D32:D50" si="7">(IF(D$27="%w/w SAR",((D$28*10)*$B32),IF(D$27="%w/w DM",(((D$28*10)*($B$28/100))*$B32),IF(D$27="kg/t SAR",(D$28*$B32),IF(D$27="kg/t DM",((D$28*($B$28/100))*$B32),IF(D$27="mg/kg SAR",((D$28*0.001)*$B32),IF(D$27="mg/kg DM",(((D$28*0.001)*($B$28/100))*$B32),"0")))))))*2.291</f>
        <v>55.915291500000002</v>
      </c>
      <c r="E32" s="77">
        <f t="shared" ref="E32:E50" si="8">(IF(E$27="%w/w SAR",((E$28*10)*$B32),IF(E$27="%w/w DM",(((E$28*10)*($B$28/100))*$B32),IF(E$27="kg/t SAR",(E$28*$B32),IF(E$27="kg/t DM",((E$28*($B$28/100))*$B32),IF(E$27="mg/kg SAR",((E$28*0.001)*$B32),IF(E$27="mg/kg DM",(((E$28*0.001)*($B$28/100))*$B32),"0")))))))*1.205</f>
        <v>0.80460862499999997</v>
      </c>
      <c r="F32" s="77">
        <f t="shared" ref="F32:F50" si="9">(IF(F$27="%w/w SAR",((F$28*10)*$B32),IF(F$27="%w/w DM",(((F$28*10)*($B$28/100))*$B32),IF(F$27="kg/t SAR",(F$28*$B32),IF(F$27="kg/t DM",((F$28*($B$28/100))*$B32),IF(F$27="mg/kg SAR",((F$28*0.001)*$B32),IF(F$27="mg/kg DM",(((F$28*0.001)*($B$28/100))*$B32),"0")))))))*1.658</f>
        <v>3.0540359999999995</v>
      </c>
      <c r="G32" s="77">
        <f t="shared" si="5"/>
        <v>0.32158249999999994</v>
      </c>
      <c r="H32" s="77">
        <f t="shared" si="5"/>
        <v>0.39295999999999998</v>
      </c>
      <c r="I32" s="77">
        <f t="shared" si="5"/>
        <v>3.2848999999999996E-2</v>
      </c>
      <c r="J32" s="77">
        <f t="shared" si="5"/>
        <v>2.3792499999999999E-3</v>
      </c>
      <c r="K32" s="77">
        <f t="shared" si="5"/>
        <v>5.0654999999999997E-3</v>
      </c>
      <c r="L32" s="77">
        <f t="shared" si="5"/>
        <v>2.172025E-2</v>
      </c>
      <c r="M32" s="77">
        <f t="shared" si="5"/>
        <v>3.3002500000000004E-2</v>
      </c>
      <c r="N32" s="77">
        <f t="shared" si="5"/>
        <v>1297.075</v>
      </c>
      <c r="O32" s="77">
        <f t="shared" si="5"/>
        <v>15.273249999999999</v>
      </c>
      <c r="P32" s="77">
        <f t="shared" si="5"/>
        <v>0</v>
      </c>
      <c r="Q32" s="77">
        <f t="shared" ref="Q32:Q50" si="10">(IF(Q$27="%w/w SAR",((Q$28*10)*$B32),IF(Q$27="%w/w DM",(((Q$28*10)*($B$28/100))*$B32),IF(Q$27="kg/t SAR",(Q$28*$B32),IF(Q$27="kg/t DM",((Q$28*($B$28/100))*$B32),IF(Q$27="mg/kg SAR",((Q$28*0.001)*$B32),IF(Q$27="mg/kg DM",(((Q$28*0.001)*($B$28/100))*$B32),0)))))))*2.5</f>
        <v>148.89499999999998</v>
      </c>
      <c r="R32" s="77">
        <f t="shared" ref="R32:U50" si="11">IF(R$27="%w/w SAR",((R$28*10)*$B32),IF(R$27="%w/w DM",(((R$28*10)*($B$28/100))*$B32),IF(R$27="kg/t SAR",(R$28*$B32),IF(R$27="kg/t DM",((R$28*($B$28/100))*$B32),IF(R$27="mg/kg SAR",((R$28*0.001)*$B32),IF(R$27="mg/kg DM",(((R$28*0.001)*($B$28/100))*$B32),0))))))</f>
        <v>0</v>
      </c>
      <c r="S32" s="77">
        <f t="shared" si="11"/>
        <v>9.5937499999999995E-2</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160.40749999999997</v>
      </c>
      <c r="D33" s="77">
        <f t="shared" si="7"/>
        <v>55.915291500000002</v>
      </c>
      <c r="E33" s="77">
        <f t="shared" si="8"/>
        <v>0.80460862499999997</v>
      </c>
      <c r="F33" s="77">
        <f t="shared" si="9"/>
        <v>3.0540359999999995</v>
      </c>
      <c r="G33" s="77">
        <f t="shared" si="5"/>
        <v>0.32158249999999994</v>
      </c>
      <c r="H33" s="77">
        <f t="shared" si="5"/>
        <v>0.39295999999999998</v>
      </c>
      <c r="I33" s="77">
        <f t="shared" si="5"/>
        <v>3.2848999999999996E-2</v>
      </c>
      <c r="J33" s="77">
        <f t="shared" si="5"/>
        <v>2.3792499999999999E-3</v>
      </c>
      <c r="K33" s="77">
        <f t="shared" si="5"/>
        <v>5.0654999999999997E-3</v>
      </c>
      <c r="L33" s="77">
        <f t="shared" si="5"/>
        <v>2.172025E-2</v>
      </c>
      <c r="M33" s="77">
        <f t="shared" si="5"/>
        <v>3.3002500000000004E-2</v>
      </c>
      <c r="N33" s="77">
        <f t="shared" si="5"/>
        <v>1297.075</v>
      </c>
      <c r="O33" s="77">
        <f t="shared" si="5"/>
        <v>15.273249999999999</v>
      </c>
      <c r="P33" s="77">
        <f t="shared" si="5"/>
        <v>0</v>
      </c>
      <c r="Q33" s="77">
        <f t="shared" si="10"/>
        <v>148.89499999999998</v>
      </c>
      <c r="R33" s="77">
        <f t="shared" si="11"/>
        <v>0</v>
      </c>
      <c r="S33" s="77">
        <f t="shared" si="11"/>
        <v>9.5937499999999995E-2</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160.40749999999997</v>
      </c>
      <c r="D34" s="77">
        <f t="shared" si="7"/>
        <v>55.915291500000002</v>
      </c>
      <c r="E34" s="77">
        <f t="shared" si="8"/>
        <v>0.80460862499999997</v>
      </c>
      <c r="F34" s="77">
        <f t="shared" si="9"/>
        <v>3.0540359999999995</v>
      </c>
      <c r="G34" s="77">
        <f t="shared" si="5"/>
        <v>0.32158249999999994</v>
      </c>
      <c r="H34" s="77">
        <f t="shared" si="5"/>
        <v>0.39295999999999998</v>
      </c>
      <c r="I34" s="77">
        <f t="shared" si="5"/>
        <v>3.2848999999999996E-2</v>
      </c>
      <c r="J34" s="77">
        <f t="shared" si="5"/>
        <v>2.3792499999999999E-3</v>
      </c>
      <c r="K34" s="77">
        <f t="shared" si="5"/>
        <v>5.0654999999999997E-3</v>
      </c>
      <c r="L34" s="77">
        <f t="shared" si="5"/>
        <v>2.172025E-2</v>
      </c>
      <c r="M34" s="77">
        <f t="shared" si="5"/>
        <v>3.3002500000000004E-2</v>
      </c>
      <c r="N34" s="77">
        <f t="shared" si="5"/>
        <v>1297.075</v>
      </c>
      <c r="O34" s="77">
        <f t="shared" si="5"/>
        <v>15.273249999999999</v>
      </c>
      <c r="P34" s="77">
        <f t="shared" si="5"/>
        <v>0</v>
      </c>
      <c r="Q34" s="77">
        <f t="shared" si="10"/>
        <v>148.89499999999998</v>
      </c>
      <c r="R34" s="77">
        <f t="shared" si="11"/>
        <v>0</v>
      </c>
      <c r="S34" s="77">
        <f t="shared" si="11"/>
        <v>9.5937499999999995E-2</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160.40749999999997</v>
      </c>
      <c r="D35" s="77">
        <f t="shared" si="7"/>
        <v>55.915291500000002</v>
      </c>
      <c r="E35" s="77">
        <f t="shared" si="8"/>
        <v>0.80460862499999997</v>
      </c>
      <c r="F35" s="77">
        <f t="shared" si="9"/>
        <v>3.0540359999999995</v>
      </c>
      <c r="G35" s="77">
        <f t="shared" si="5"/>
        <v>0.32158249999999994</v>
      </c>
      <c r="H35" s="77">
        <f t="shared" si="5"/>
        <v>0.39295999999999998</v>
      </c>
      <c r="I35" s="77">
        <f t="shared" si="5"/>
        <v>3.2848999999999996E-2</v>
      </c>
      <c r="J35" s="77">
        <f t="shared" si="5"/>
        <v>2.3792499999999999E-3</v>
      </c>
      <c r="K35" s="77">
        <f t="shared" si="5"/>
        <v>5.0654999999999997E-3</v>
      </c>
      <c r="L35" s="77">
        <f t="shared" si="5"/>
        <v>2.172025E-2</v>
      </c>
      <c r="M35" s="77">
        <f t="shared" si="5"/>
        <v>3.3002500000000004E-2</v>
      </c>
      <c r="N35" s="77">
        <f t="shared" si="5"/>
        <v>1297.075</v>
      </c>
      <c r="O35" s="77">
        <f t="shared" si="5"/>
        <v>15.273249999999999</v>
      </c>
      <c r="P35" s="77">
        <f t="shared" si="5"/>
        <v>0</v>
      </c>
      <c r="Q35" s="77">
        <f t="shared" si="10"/>
        <v>148.89499999999998</v>
      </c>
      <c r="R35" s="77">
        <f t="shared" si="11"/>
        <v>0</v>
      </c>
      <c r="S35" s="77">
        <f t="shared" si="11"/>
        <v>9.5937499999999995E-2</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160.40749999999997</v>
      </c>
      <c r="D36" s="77">
        <f t="shared" si="7"/>
        <v>55.915291500000002</v>
      </c>
      <c r="E36" s="77">
        <f t="shared" si="8"/>
        <v>0.80460862499999997</v>
      </c>
      <c r="F36" s="77">
        <f t="shared" si="9"/>
        <v>3.0540359999999995</v>
      </c>
      <c r="G36" s="77">
        <f t="shared" si="5"/>
        <v>0.32158249999999994</v>
      </c>
      <c r="H36" s="77">
        <f t="shared" si="5"/>
        <v>0.39295999999999998</v>
      </c>
      <c r="I36" s="77">
        <f t="shared" si="5"/>
        <v>3.2848999999999996E-2</v>
      </c>
      <c r="J36" s="77">
        <f t="shared" si="5"/>
        <v>2.3792499999999999E-3</v>
      </c>
      <c r="K36" s="77">
        <f t="shared" si="5"/>
        <v>5.0654999999999997E-3</v>
      </c>
      <c r="L36" s="77">
        <f t="shared" si="5"/>
        <v>2.172025E-2</v>
      </c>
      <c r="M36" s="77">
        <f t="shared" si="5"/>
        <v>3.3002500000000004E-2</v>
      </c>
      <c r="N36" s="77">
        <f t="shared" si="5"/>
        <v>1297.075</v>
      </c>
      <c r="O36" s="77">
        <f t="shared" si="5"/>
        <v>15.273249999999999</v>
      </c>
      <c r="P36" s="77">
        <f t="shared" si="5"/>
        <v>0</v>
      </c>
      <c r="Q36" s="77">
        <f t="shared" si="10"/>
        <v>148.89499999999998</v>
      </c>
      <c r="R36" s="77">
        <f t="shared" si="11"/>
        <v>0</v>
      </c>
      <c r="S36" s="77">
        <f t="shared" si="11"/>
        <v>9.5937499999999995E-2</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160.40749999999997</v>
      </c>
      <c r="D37" s="77">
        <f t="shared" si="7"/>
        <v>55.915291500000002</v>
      </c>
      <c r="E37" s="77">
        <f t="shared" si="8"/>
        <v>0.80460862499999997</v>
      </c>
      <c r="F37" s="77">
        <f t="shared" si="9"/>
        <v>3.0540359999999995</v>
      </c>
      <c r="G37" s="77">
        <f t="shared" si="5"/>
        <v>0.32158249999999994</v>
      </c>
      <c r="H37" s="77">
        <f t="shared" si="5"/>
        <v>0.39295999999999998</v>
      </c>
      <c r="I37" s="77">
        <f t="shared" si="5"/>
        <v>3.2848999999999996E-2</v>
      </c>
      <c r="J37" s="77">
        <f t="shared" si="5"/>
        <v>2.3792499999999999E-3</v>
      </c>
      <c r="K37" s="77">
        <f t="shared" si="5"/>
        <v>5.0654999999999997E-3</v>
      </c>
      <c r="L37" s="77">
        <f t="shared" si="5"/>
        <v>2.172025E-2</v>
      </c>
      <c r="M37" s="77">
        <f t="shared" si="5"/>
        <v>3.3002500000000004E-2</v>
      </c>
      <c r="N37" s="77">
        <f t="shared" si="5"/>
        <v>1297.075</v>
      </c>
      <c r="O37" s="77">
        <f t="shared" si="5"/>
        <v>15.273249999999999</v>
      </c>
      <c r="P37" s="77">
        <f t="shared" si="5"/>
        <v>0</v>
      </c>
      <c r="Q37" s="77">
        <f t="shared" si="10"/>
        <v>148.89499999999998</v>
      </c>
      <c r="R37" s="77">
        <f t="shared" si="11"/>
        <v>0</v>
      </c>
      <c r="S37" s="77">
        <f t="shared" si="11"/>
        <v>9.5937499999999995E-2</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5" priority="37" operator="equal">
      <formula>"DECREASE"</formula>
    </cfRule>
    <cfRule type="cellIs" dxfId="294" priority="38" operator="equal">
      <formula>"INCREASE"</formula>
    </cfRule>
  </conditionalFormatting>
  <conditionalFormatting sqref="B62:U66 B31:B50">
    <cfRule type="cellIs" dxfId="293" priority="36" operator="greaterThan">
      <formula>$B$51</formula>
    </cfRule>
  </conditionalFormatting>
  <conditionalFormatting sqref="C31:C50">
    <cfRule type="cellIs" dxfId="292" priority="35" operator="greaterThan">
      <formula>$C$51</formula>
    </cfRule>
  </conditionalFormatting>
  <conditionalFormatting sqref="C18:V18">
    <cfRule type="cellIs" dxfId="291" priority="34" operator="equal">
      <formula>0</formula>
    </cfRule>
  </conditionalFormatting>
  <conditionalFormatting sqref="C17:V17">
    <cfRule type="cellIs" dxfId="290" priority="33" operator="equal">
      <formula>0</formula>
    </cfRule>
  </conditionalFormatting>
  <conditionalFormatting sqref="C19:V19">
    <cfRule type="cellIs" dxfId="289" priority="32" operator="equal">
      <formula>0</formula>
    </cfRule>
  </conditionalFormatting>
  <conditionalFormatting sqref="G31:G50">
    <cfRule type="cellIs" dxfId="288" priority="31" operator="greaterThan">
      <formula>$G$51</formula>
    </cfRule>
  </conditionalFormatting>
  <conditionalFormatting sqref="H31:H50">
    <cfRule type="cellIs" dxfId="287" priority="30" operator="greaterThan">
      <formula>$H$51</formula>
    </cfRule>
  </conditionalFormatting>
  <conditionalFormatting sqref="I31:I50">
    <cfRule type="cellIs" dxfId="286" priority="29" operator="greaterThan">
      <formula>$I$51</formula>
    </cfRule>
  </conditionalFormatting>
  <conditionalFormatting sqref="K31:K50">
    <cfRule type="cellIs" dxfId="285" priority="28" operator="greaterThan">
      <formula>$K$51</formula>
    </cfRule>
  </conditionalFormatting>
  <conditionalFormatting sqref="L31:L50">
    <cfRule type="cellIs" dxfId="284" priority="27" operator="greaterThan">
      <formula>$L$51</formula>
    </cfRule>
  </conditionalFormatting>
  <conditionalFormatting sqref="M31:M50">
    <cfRule type="cellIs" dxfId="283" priority="26" operator="greaterThan">
      <formula>$M$51</formula>
    </cfRule>
  </conditionalFormatting>
  <conditionalFormatting sqref="P31:P50">
    <cfRule type="cellIs" dxfId="282" priority="25" operator="greaterThan">
      <formula>$P$51</formula>
    </cfRule>
  </conditionalFormatting>
  <conditionalFormatting sqref="R31:R50">
    <cfRule type="cellIs" dxfId="281" priority="24" operator="greaterThan">
      <formula>$R$51</formula>
    </cfRule>
  </conditionalFormatting>
  <conditionalFormatting sqref="S31:S50">
    <cfRule type="cellIs" dxfId="280" priority="23" operator="greaterThan">
      <formula>$S$51</formula>
    </cfRule>
  </conditionalFormatting>
  <conditionalFormatting sqref="T31:T50">
    <cfRule type="cellIs" dxfId="279" priority="22" operator="greaterThan">
      <formula>$T$51</formula>
    </cfRule>
  </conditionalFormatting>
  <conditionalFormatting sqref="U31:U50">
    <cfRule type="cellIs" dxfId="278" priority="21" operator="greaterThan">
      <formula>$U$51</formula>
    </cfRule>
  </conditionalFormatting>
  <conditionalFormatting sqref="C22:V22">
    <cfRule type="cellIs" dxfId="277" priority="20" operator="equal">
      <formula>0</formula>
    </cfRule>
  </conditionalFormatting>
  <conditionalFormatting sqref="C24:V24">
    <cfRule type="cellIs" dxfId="276" priority="18" operator="equal">
      <formula>"DECREASE"</formula>
    </cfRule>
    <cfRule type="cellIs" dxfId="275" priority="19" operator="equal">
      <formula>"INCREASE"</formula>
    </cfRule>
  </conditionalFormatting>
  <conditionalFormatting sqref="C23:V23">
    <cfRule type="cellIs" dxfId="274" priority="17" operator="equal">
      <formula>0</formula>
    </cfRule>
  </conditionalFormatting>
  <conditionalFormatting sqref="C21:V21">
    <cfRule type="cellIs" dxfId="273" priority="13" operator="equal">
      <formula>0</formula>
    </cfRule>
  </conditionalFormatting>
  <conditionalFormatting sqref="B66:U66">
    <cfRule type="cellIs" dxfId="272" priority="11" operator="equal">
      <formula>"UNDER"</formula>
    </cfRule>
    <cfRule type="cellIs" dxfId="271" priority="12" operator="equal">
      <formula>"OVER"</formula>
    </cfRule>
  </conditionalFormatting>
  <conditionalFormatting sqref="J31:J50">
    <cfRule type="cellIs" dxfId="270" priority="8" operator="greaterThan">
      <formula>$J$51</formula>
    </cfRule>
  </conditionalFormatting>
  <conditionalFormatting sqref="L3">
    <cfRule type="cellIs" dxfId="269" priority="4" operator="lessThan">
      <formula>30</formula>
    </cfRule>
    <cfRule type="cellIs" dxfId="268" priority="5" operator="greaterThanOrEqual">
      <formula>30</formula>
    </cfRule>
  </conditionalFormatting>
  <conditionalFormatting sqref="I1">
    <cfRule type="cellIs" dxfId="267" priority="3" operator="between">
      <formula>0.1</formula>
      <formula>5</formula>
    </cfRule>
  </conditionalFormatting>
  <conditionalFormatting sqref="I2">
    <cfRule type="cellIs" dxfId="266" priority="2" operator="greaterThan">
      <formula>5000.1</formula>
    </cfRule>
  </conditionalFormatting>
  <conditionalFormatting sqref="I3">
    <cfRule type="cellIs" dxfId="265"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J1" zoomScale="90" zoomScaleNormal="90" workbookViewId="0">
      <selection activeCell="C41" sqref="C41"/>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0" t="s">
        <v>41</v>
      </c>
      <c r="B1" s="120"/>
      <c r="C1" s="142" t="str">
        <f>Bala!C1:D1</f>
        <v>PAN-022961</v>
      </c>
      <c r="D1" s="143"/>
      <c r="E1" s="93" t="s">
        <v>45</v>
      </c>
      <c r="F1" s="39">
        <f>Bala!F1</f>
        <v>21.3</v>
      </c>
      <c r="G1" s="121" t="s">
        <v>43</v>
      </c>
      <c r="H1" s="122"/>
      <c r="I1" s="118">
        <v>6.2</v>
      </c>
      <c r="J1" s="120" t="s">
        <v>153</v>
      </c>
      <c r="K1" s="120"/>
      <c r="L1" s="97">
        <v>125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0.56599999999999995</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2.2084805653710253</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170</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5.2200435000000001</v>
      </c>
      <c r="D18" s="16">
        <f>$D32</f>
        <v>5.2200435000000001</v>
      </c>
      <c r="E18" s="16">
        <f>$D33</f>
        <v>5.2200435000000001</v>
      </c>
      <c r="F18" s="16">
        <f>$D34</f>
        <v>5.2200435000000001</v>
      </c>
      <c r="G18" s="16">
        <f>$D35</f>
        <v>5.2200435000000001</v>
      </c>
      <c r="H18" s="16">
        <f>$D36</f>
        <v>5.2200435000000001</v>
      </c>
      <c r="I18" s="16">
        <f>$D37</f>
        <v>5.2200435000000001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-59.379956499999992</v>
      </c>
      <c r="D19" s="16">
        <f t="shared" ref="D19:V19" si="1">D18-D17</f>
        <v>-59.379956499999992</v>
      </c>
      <c r="E19" s="16">
        <f t="shared" si="1"/>
        <v>-59.379956499999992</v>
      </c>
      <c r="F19" s="16">
        <f t="shared" si="1"/>
        <v>-59.379956499999992</v>
      </c>
      <c r="G19" s="16">
        <f t="shared" si="1"/>
        <v>-59.379956499999992</v>
      </c>
      <c r="H19" s="16">
        <f t="shared" si="1"/>
        <v>-59.379956499999992</v>
      </c>
      <c r="I19" s="16">
        <f t="shared" si="1"/>
        <v>-59.379956499999992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1.4761250000000001</v>
      </c>
      <c r="D22" s="16">
        <f>$E32</f>
        <v>1.4761250000000001</v>
      </c>
      <c r="E22" s="16">
        <f>$E33</f>
        <v>1.4761250000000001</v>
      </c>
      <c r="F22" s="16">
        <f>$E34</f>
        <v>1.4761250000000001</v>
      </c>
      <c r="G22" s="16">
        <f>$E35</f>
        <v>1.4761250000000001</v>
      </c>
      <c r="H22" s="16">
        <f>$E36</f>
        <v>1.4761250000000001</v>
      </c>
      <c r="I22" s="16">
        <f>$E37</f>
        <v>1.4761250000000001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-226.523875</v>
      </c>
      <c r="D23" s="16">
        <f t="shared" ref="D23:V23" si="3">D22-D21</f>
        <v>-226.523875</v>
      </c>
      <c r="E23" s="16">
        <f t="shared" si="3"/>
        <v>-226.523875</v>
      </c>
      <c r="F23" s="16">
        <f t="shared" si="3"/>
        <v>-226.523875</v>
      </c>
      <c r="G23" s="16">
        <f t="shared" si="3"/>
        <v>-226.523875</v>
      </c>
      <c r="H23" s="16">
        <f t="shared" si="3"/>
        <v>-226.523875</v>
      </c>
      <c r="I23" s="16">
        <f t="shared" si="3"/>
        <v>-226.523875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4.9000000000000004</v>
      </c>
      <c r="C28" s="15">
        <v>0.56599999999999995</v>
      </c>
      <c r="D28" s="15">
        <v>1.8599999999999998E-2</v>
      </c>
      <c r="E28" s="15">
        <v>0.01</v>
      </c>
      <c r="F28" s="15">
        <v>506</v>
      </c>
      <c r="G28" s="15">
        <v>36.1</v>
      </c>
      <c r="H28" s="15">
        <v>452</v>
      </c>
      <c r="I28" s="15">
        <v>45.9</v>
      </c>
      <c r="J28" s="15">
        <v>0.61</v>
      </c>
      <c r="K28" s="23">
        <v>0.42</v>
      </c>
      <c r="L28" s="15">
        <v>32</v>
      </c>
      <c r="M28" s="15">
        <v>10.6</v>
      </c>
      <c r="N28" s="15">
        <v>3840</v>
      </c>
      <c r="O28" s="15">
        <v>539000</v>
      </c>
      <c r="P28" s="15"/>
      <c r="Q28" s="15">
        <v>2170</v>
      </c>
      <c r="R28" s="15"/>
      <c r="S28" s="15">
        <v>13.2</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69.334999999999994</v>
      </c>
      <c r="D31" s="77">
        <f>(IF(D$27="%w/w SAR",((D$28*10)*$B31),IF(D$27="%w/w DM",(((D$28*10)*($B$28/100))*$B31),IF(D$27="kg/t SAR",(D$28*$B31),IF(D$27="kg/t DM",((D$28*($B$28/100))*$B31),IF(D$27="mg/kg SAR",((D$28*0.001)*$B31),IF(D$27="mg/kg DM",(((D$28*0.001)*($B$28/100))*$B31),"0")))))))*2.291</f>
        <v>5.2200435000000001</v>
      </c>
      <c r="E31" s="77">
        <f>(IF(E$27="%w/w SAR",((E$28*10)*$B31),IF(E$27="%w/w DM",(((E$28*10)*($B$28/100))*$B31),IF(E$27="kg/t SAR",(E$28*$B31),IF(E$27="kg/t DM",((E$28*($B$28/100))*$B31),IF(E$27="mg/kg SAR",((E$28*0.001)*$B31),IF(E$27="mg/kg DM",(((E$28*0.001)*($B$28/100))*$B31),"0")))))))*1.205</f>
        <v>1.4761250000000001</v>
      </c>
      <c r="F31" s="77">
        <f>(IF(F$27="%w/w SAR",((F$28*10)*$B31),IF(F$27="%w/w DM",(((F$28*10)*($B$28/100))*$B31),IF(F$27="kg/t SAR",(F$28*$B31),IF(F$27="kg/t DM",((F$28*($B$28/100))*$B31),IF(F$27="mg/kg SAR",((F$28*0.001)*$B31),IF(F$27="mg/kg DM",(((F$28*0.001)*($B$28/100))*$B31),"0")))))))*1.658</f>
        <v>10.277113</v>
      </c>
      <c r="G31" s="77">
        <f t="shared" ref="G31:P46" si="5">IF(G$27="%w/w SAR",((G$28*10)*$B31),IF(G$27="%w/w DM",(((G$28*10)*($B$28/100))*$B31),IF(G$27="kg/t SAR",(G$28*$B31),IF(G$27="kg/t DM",((G$28*($B$28/100))*$B31),IF(G$27="mg/kg SAR",((G$28*0.001)*$B31),IF(G$27="mg/kg DM",(((G$28*0.001)*($B$28/100))*$B31),0))))))</f>
        <v>0.44222500000000003</v>
      </c>
      <c r="H31" s="77">
        <f t="shared" si="5"/>
        <v>5.5369999999999999</v>
      </c>
      <c r="I31" s="77">
        <f t="shared" si="5"/>
        <v>0.56227499999999997</v>
      </c>
      <c r="J31" s="77">
        <f t="shared" si="5"/>
        <v>7.4725E-3</v>
      </c>
      <c r="K31" s="77">
        <f t="shared" si="5"/>
        <v>5.1450000000000011E-3</v>
      </c>
      <c r="L31" s="77">
        <f t="shared" si="5"/>
        <v>0.39200000000000002</v>
      </c>
      <c r="M31" s="77">
        <f t="shared" si="5"/>
        <v>0.12985000000000002</v>
      </c>
      <c r="N31" s="77">
        <f t="shared" si="5"/>
        <v>47.04</v>
      </c>
      <c r="O31" s="77">
        <f t="shared" si="5"/>
        <v>6602.75</v>
      </c>
      <c r="P31" s="77">
        <f t="shared" si="5"/>
        <v>0</v>
      </c>
      <c r="Q31" s="77">
        <f>(IF(Q$27="%w/w SAR",((Q$28*10)*$B31),IF(Q$27="%w/w DM",(((Q$28*10)*($B$28/100))*$B31),IF(Q$27="kg/t SAR",(Q$28*$B31),IF(Q$27="kg/t DM",((Q$28*($B$28/100))*$B31),IF(Q$27="mg/kg SAR",((Q$28*0.001)*$B31),IF(Q$27="mg/kg DM",(((Q$28*0.001)*($B$28/100))*$B31),0)))))))*2.5</f>
        <v>66.456249999999997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0.16170000000000001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69.334999999999994</v>
      </c>
      <c r="D32" s="77">
        <f t="shared" ref="D32:D50" si="7">(IF(D$27="%w/w SAR",((D$28*10)*$B32),IF(D$27="%w/w DM",(((D$28*10)*($B$28/100))*$B32),IF(D$27="kg/t SAR",(D$28*$B32),IF(D$27="kg/t DM",((D$28*($B$28/100))*$B32),IF(D$27="mg/kg SAR",((D$28*0.001)*$B32),IF(D$27="mg/kg DM",(((D$28*0.001)*($B$28/100))*$B32),"0")))))))*2.291</f>
        <v>5.2200435000000001</v>
      </c>
      <c r="E32" s="77">
        <f t="shared" ref="E32:E50" si="8">(IF(E$27="%w/w SAR",((E$28*10)*$B32),IF(E$27="%w/w DM",(((E$28*10)*($B$28/100))*$B32),IF(E$27="kg/t SAR",(E$28*$B32),IF(E$27="kg/t DM",((E$28*($B$28/100))*$B32),IF(E$27="mg/kg SAR",((E$28*0.001)*$B32),IF(E$27="mg/kg DM",(((E$28*0.001)*($B$28/100))*$B32),"0")))))))*1.205</f>
        <v>1.4761250000000001</v>
      </c>
      <c r="F32" s="77">
        <f t="shared" ref="F32:F50" si="9">(IF(F$27="%w/w SAR",((F$28*10)*$B32),IF(F$27="%w/w DM",(((F$28*10)*($B$28/100))*$B32),IF(F$27="kg/t SAR",(F$28*$B32),IF(F$27="kg/t DM",((F$28*($B$28/100))*$B32),IF(F$27="mg/kg SAR",((F$28*0.001)*$B32),IF(F$27="mg/kg DM",(((F$28*0.001)*($B$28/100))*$B32),"0")))))))*1.658</f>
        <v>10.277113</v>
      </c>
      <c r="G32" s="77">
        <f t="shared" si="5"/>
        <v>0.44222500000000003</v>
      </c>
      <c r="H32" s="77">
        <f t="shared" si="5"/>
        <v>5.5369999999999999</v>
      </c>
      <c r="I32" s="77">
        <f t="shared" si="5"/>
        <v>0.56227499999999997</v>
      </c>
      <c r="J32" s="77">
        <f t="shared" si="5"/>
        <v>7.4725E-3</v>
      </c>
      <c r="K32" s="77">
        <f t="shared" si="5"/>
        <v>5.1450000000000011E-3</v>
      </c>
      <c r="L32" s="77">
        <f t="shared" si="5"/>
        <v>0.39200000000000002</v>
      </c>
      <c r="M32" s="77">
        <f t="shared" si="5"/>
        <v>0.12985000000000002</v>
      </c>
      <c r="N32" s="77">
        <f t="shared" si="5"/>
        <v>47.04</v>
      </c>
      <c r="O32" s="77">
        <f t="shared" si="5"/>
        <v>6602.75</v>
      </c>
      <c r="P32" s="77">
        <f t="shared" si="5"/>
        <v>0</v>
      </c>
      <c r="Q32" s="77">
        <f t="shared" ref="Q32:Q50" si="10">(IF(Q$27="%w/w SAR",((Q$28*10)*$B32),IF(Q$27="%w/w DM",(((Q$28*10)*($B$28/100))*$B32),IF(Q$27="kg/t SAR",(Q$28*$B32),IF(Q$27="kg/t DM",((Q$28*($B$28/100))*$B32),IF(Q$27="mg/kg SAR",((Q$28*0.001)*$B32),IF(Q$27="mg/kg DM",(((Q$28*0.001)*($B$28/100))*$B32),0)))))))*2.5</f>
        <v>66.456249999999997</v>
      </c>
      <c r="R32" s="77">
        <f t="shared" ref="R32:U50" si="11">IF(R$27="%w/w SAR",((R$28*10)*$B32),IF(R$27="%w/w DM",(((R$28*10)*($B$28/100))*$B32),IF(R$27="kg/t SAR",(R$28*$B32),IF(R$27="kg/t DM",((R$28*($B$28/100))*$B32),IF(R$27="mg/kg SAR",((R$28*0.001)*$B32),IF(R$27="mg/kg DM",(((R$28*0.001)*($B$28/100))*$B32),0))))))</f>
        <v>0</v>
      </c>
      <c r="S32" s="77">
        <f t="shared" si="11"/>
        <v>0.16170000000000001</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69.334999999999994</v>
      </c>
      <c r="D33" s="77">
        <f t="shared" si="7"/>
        <v>5.2200435000000001</v>
      </c>
      <c r="E33" s="77">
        <f t="shared" si="8"/>
        <v>1.4761250000000001</v>
      </c>
      <c r="F33" s="77">
        <f t="shared" si="9"/>
        <v>10.277113</v>
      </c>
      <c r="G33" s="77">
        <f t="shared" si="5"/>
        <v>0.44222500000000003</v>
      </c>
      <c r="H33" s="77">
        <f t="shared" si="5"/>
        <v>5.5369999999999999</v>
      </c>
      <c r="I33" s="77">
        <f t="shared" si="5"/>
        <v>0.56227499999999997</v>
      </c>
      <c r="J33" s="77">
        <f t="shared" si="5"/>
        <v>7.4725E-3</v>
      </c>
      <c r="K33" s="77">
        <f t="shared" si="5"/>
        <v>5.1450000000000011E-3</v>
      </c>
      <c r="L33" s="77">
        <f t="shared" si="5"/>
        <v>0.39200000000000002</v>
      </c>
      <c r="M33" s="77">
        <f t="shared" si="5"/>
        <v>0.12985000000000002</v>
      </c>
      <c r="N33" s="77">
        <f t="shared" si="5"/>
        <v>47.04</v>
      </c>
      <c r="O33" s="77">
        <f t="shared" si="5"/>
        <v>6602.75</v>
      </c>
      <c r="P33" s="77">
        <f t="shared" si="5"/>
        <v>0</v>
      </c>
      <c r="Q33" s="77">
        <f t="shared" si="10"/>
        <v>66.456249999999997</v>
      </c>
      <c r="R33" s="77">
        <f t="shared" si="11"/>
        <v>0</v>
      </c>
      <c r="S33" s="77">
        <f t="shared" si="11"/>
        <v>0.16170000000000001</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69.334999999999994</v>
      </c>
      <c r="D34" s="77">
        <f t="shared" si="7"/>
        <v>5.2200435000000001</v>
      </c>
      <c r="E34" s="77">
        <f t="shared" si="8"/>
        <v>1.4761250000000001</v>
      </c>
      <c r="F34" s="77">
        <f t="shared" si="9"/>
        <v>10.277113</v>
      </c>
      <c r="G34" s="77">
        <f t="shared" si="5"/>
        <v>0.44222500000000003</v>
      </c>
      <c r="H34" s="77">
        <f t="shared" si="5"/>
        <v>5.5369999999999999</v>
      </c>
      <c r="I34" s="77">
        <f t="shared" si="5"/>
        <v>0.56227499999999997</v>
      </c>
      <c r="J34" s="77">
        <f t="shared" si="5"/>
        <v>7.4725E-3</v>
      </c>
      <c r="K34" s="77">
        <f t="shared" si="5"/>
        <v>5.1450000000000011E-3</v>
      </c>
      <c r="L34" s="77">
        <f t="shared" si="5"/>
        <v>0.39200000000000002</v>
      </c>
      <c r="M34" s="77">
        <f t="shared" si="5"/>
        <v>0.12985000000000002</v>
      </c>
      <c r="N34" s="77">
        <f t="shared" si="5"/>
        <v>47.04</v>
      </c>
      <c r="O34" s="77">
        <f t="shared" si="5"/>
        <v>6602.75</v>
      </c>
      <c r="P34" s="77">
        <f t="shared" si="5"/>
        <v>0</v>
      </c>
      <c r="Q34" s="77">
        <f t="shared" si="10"/>
        <v>66.456249999999997</v>
      </c>
      <c r="R34" s="77">
        <f t="shared" si="11"/>
        <v>0</v>
      </c>
      <c r="S34" s="77">
        <f t="shared" si="11"/>
        <v>0.16170000000000001</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69.334999999999994</v>
      </c>
      <c r="D35" s="77">
        <f t="shared" si="7"/>
        <v>5.2200435000000001</v>
      </c>
      <c r="E35" s="77">
        <f t="shared" si="8"/>
        <v>1.4761250000000001</v>
      </c>
      <c r="F35" s="77">
        <f t="shared" si="9"/>
        <v>10.277113</v>
      </c>
      <c r="G35" s="77">
        <f t="shared" si="5"/>
        <v>0.44222500000000003</v>
      </c>
      <c r="H35" s="77">
        <f t="shared" si="5"/>
        <v>5.5369999999999999</v>
      </c>
      <c r="I35" s="77">
        <f t="shared" si="5"/>
        <v>0.56227499999999997</v>
      </c>
      <c r="J35" s="77">
        <f t="shared" si="5"/>
        <v>7.4725E-3</v>
      </c>
      <c r="K35" s="77">
        <f t="shared" si="5"/>
        <v>5.1450000000000011E-3</v>
      </c>
      <c r="L35" s="77">
        <f t="shared" si="5"/>
        <v>0.39200000000000002</v>
      </c>
      <c r="M35" s="77">
        <f t="shared" si="5"/>
        <v>0.12985000000000002</v>
      </c>
      <c r="N35" s="77">
        <f t="shared" si="5"/>
        <v>47.04</v>
      </c>
      <c r="O35" s="77">
        <f t="shared" si="5"/>
        <v>6602.75</v>
      </c>
      <c r="P35" s="77">
        <f t="shared" si="5"/>
        <v>0</v>
      </c>
      <c r="Q35" s="77">
        <f t="shared" si="10"/>
        <v>66.456249999999997</v>
      </c>
      <c r="R35" s="77">
        <f t="shared" si="11"/>
        <v>0</v>
      </c>
      <c r="S35" s="77">
        <f t="shared" si="11"/>
        <v>0.16170000000000001</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69.334999999999994</v>
      </c>
      <c r="D36" s="77">
        <f t="shared" si="7"/>
        <v>5.2200435000000001</v>
      </c>
      <c r="E36" s="77">
        <f t="shared" si="8"/>
        <v>1.4761250000000001</v>
      </c>
      <c r="F36" s="77">
        <f t="shared" si="9"/>
        <v>10.277113</v>
      </c>
      <c r="G36" s="77">
        <f t="shared" si="5"/>
        <v>0.44222500000000003</v>
      </c>
      <c r="H36" s="77">
        <f t="shared" si="5"/>
        <v>5.5369999999999999</v>
      </c>
      <c r="I36" s="77">
        <f t="shared" si="5"/>
        <v>0.56227499999999997</v>
      </c>
      <c r="J36" s="77">
        <f t="shared" si="5"/>
        <v>7.4725E-3</v>
      </c>
      <c r="K36" s="77">
        <f t="shared" si="5"/>
        <v>5.1450000000000011E-3</v>
      </c>
      <c r="L36" s="77">
        <f t="shared" si="5"/>
        <v>0.39200000000000002</v>
      </c>
      <c r="M36" s="77">
        <f t="shared" si="5"/>
        <v>0.12985000000000002</v>
      </c>
      <c r="N36" s="77">
        <f t="shared" si="5"/>
        <v>47.04</v>
      </c>
      <c r="O36" s="77">
        <f t="shared" si="5"/>
        <v>6602.75</v>
      </c>
      <c r="P36" s="77">
        <f t="shared" si="5"/>
        <v>0</v>
      </c>
      <c r="Q36" s="77">
        <f t="shared" si="10"/>
        <v>66.456249999999997</v>
      </c>
      <c r="R36" s="77">
        <f t="shared" si="11"/>
        <v>0</v>
      </c>
      <c r="S36" s="77">
        <f t="shared" si="11"/>
        <v>0.16170000000000001</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69.334999999999994</v>
      </c>
      <c r="D37" s="77">
        <f t="shared" si="7"/>
        <v>5.2200435000000001</v>
      </c>
      <c r="E37" s="77">
        <f t="shared" si="8"/>
        <v>1.4761250000000001</v>
      </c>
      <c r="F37" s="77">
        <f t="shared" si="9"/>
        <v>10.277113</v>
      </c>
      <c r="G37" s="77">
        <f t="shared" si="5"/>
        <v>0.44222500000000003</v>
      </c>
      <c r="H37" s="77">
        <f t="shared" si="5"/>
        <v>5.5369999999999999</v>
      </c>
      <c r="I37" s="77">
        <f t="shared" si="5"/>
        <v>0.56227499999999997</v>
      </c>
      <c r="J37" s="77">
        <f t="shared" si="5"/>
        <v>7.4725E-3</v>
      </c>
      <c r="K37" s="77">
        <f t="shared" si="5"/>
        <v>5.1450000000000011E-3</v>
      </c>
      <c r="L37" s="77">
        <f t="shared" si="5"/>
        <v>0.39200000000000002</v>
      </c>
      <c r="M37" s="77">
        <f t="shared" si="5"/>
        <v>0.12985000000000002</v>
      </c>
      <c r="N37" s="77">
        <f t="shared" si="5"/>
        <v>47.04</v>
      </c>
      <c r="O37" s="77">
        <f t="shared" si="5"/>
        <v>6602.75</v>
      </c>
      <c r="P37" s="77">
        <f t="shared" si="5"/>
        <v>0</v>
      </c>
      <c r="Q37" s="77">
        <f t="shared" si="10"/>
        <v>66.456249999999997</v>
      </c>
      <c r="R37" s="77">
        <f t="shared" si="11"/>
        <v>0</v>
      </c>
      <c r="S37" s="77">
        <f t="shared" si="11"/>
        <v>0.16170000000000001</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3" priority="37" operator="equal">
      <formula>"DECREASE"</formula>
    </cfRule>
    <cfRule type="cellIs" dxfId="252" priority="38" operator="equal">
      <formula>"INCREASE"</formula>
    </cfRule>
  </conditionalFormatting>
  <conditionalFormatting sqref="B62:U66 B31:B50">
    <cfRule type="cellIs" dxfId="251" priority="36" operator="greaterThan">
      <formula>$B$51</formula>
    </cfRule>
  </conditionalFormatting>
  <conditionalFormatting sqref="C31:C50">
    <cfRule type="cellIs" dxfId="250" priority="35" operator="greaterThan">
      <formula>$C$51</formula>
    </cfRule>
  </conditionalFormatting>
  <conditionalFormatting sqref="C18:V18">
    <cfRule type="cellIs" dxfId="249" priority="34" operator="equal">
      <formula>0</formula>
    </cfRule>
  </conditionalFormatting>
  <conditionalFormatting sqref="C17:V17">
    <cfRule type="cellIs" dxfId="248" priority="33" operator="equal">
      <formula>0</formula>
    </cfRule>
  </conditionalFormatting>
  <conditionalFormatting sqref="C19:V19">
    <cfRule type="cellIs" dxfId="247" priority="32" operator="equal">
      <formula>0</formula>
    </cfRule>
  </conditionalFormatting>
  <conditionalFormatting sqref="G31:G50">
    <cfRule type="cellIs" dxfId="246" priority="31" operator="greaterThan">
      <formula>$G$51</formula>
    </cfRule>
  </conditionalFormatting>
  <conditionalFormatting sqref="H31:H50">
    <cfRule type="cellIs" dxfId="245" priority="30" operator="greaterThan">
      <formula>$H$51</formula>
    </cfRule>
  </conditionalFormatting>
  <conditionalFormatting sqref="I31:I50">
    <cfRule type="cellIs" dxfId="244" priority="29" operator="greaterThan">
      <formula>$I$51</formula>
    </cfRule>
  </conditionalFormatting>
  <conditionalFormatting sqref="K31:K50">
    <cfRule type="cellIs" dxfId="243" priority="28" operator="greaterThan">
      <formula>$K$51</formula>
    </cfRule>
  </conditionalFormatting>
  <conditionalFormatting sqref="L31:L50">
    <cfRule type="cellIs" dxfId="242" priority="27" operator="greaterThan">
      <formula>$L$51</formula>
    </cfRule>
  </conditionalFormatting>
  <conditionalFormatting sqref="M31:M50">
    <cfRule type="cellIs" dxfId="241" priority="26" operator="greaterThan">
      <formula>$M$51</formula>
    </cfRule>
  </conditionalFormatting>
  <conditionalFormatting sqref="P31:P50">
    <cfRule type="cellIs" dxfId="240" priority="25" operator="greaterThan">
      <formula>$P$51</formula>
    </cfRule>
  </conditionalFormatting>
  <conditionalFormatting sqref="R31:R50">
    <cfRule type="cellIs" dxfId="239" priority="24" operator="greaterThan">
      <formula>$R$51</formula>
    </cfRule>
  </conditionalFormatting>
  <conditionalFormatting sqref="S31:S50">
    <cfRule type="cellIs" dxfId="238" priority="23" operator="greaterThan">
      <formula>$S$51</formula>
    </cfRule>
  </conditionalFormatting>
  <conditionalFormatting sqref="T31:T50">
    <cfRule type="cellIs" dxfId="237" priority="22" operator="greaterThan">
      <formula>$T$51</formula>
    </cfRule>
  </conditionalFormatting>
  <conditionalFormatting sqref="U31:U50">
    <cfRule type="cellIs" dxfId="236" priority="21" operator="greaterThan">
      <formula>$U$51</formula>
    </cfRule>
  </conditionalFormatting>
  <conditionalFormatting sqref="C22:V22">
    <cfRule type="cellIs" dxfId="235" priority="20" operator="equal">
      <formula>0</formula>
    </cfRule>
  </conditionalFormatting>
  <conditionalFormatting sqref="C24:V24">
    <cfRule type="cellIs" dxfId="234" priority="18" operator="equal">
      <formula>"DECREASE"</formula>
    </cfRule>
    <cfRule type="cellIs" dxfId="233" priority="19" operator="equal">
      <formula>"INCREASE"</formula>
    </cfRule>
  </conditionalFormatting>
  <conditionalFormatting sqref="C23:V23">
    <cfRule type="cellIs" dxfId="232" priority="17" operator="equal">
      <formula>0</formula>
    </cfRule>
  </conditionalFormatting>
  <conditionalFormatting sqref="C21:V21">
    <cfRule type="cellIs" dxfId="231" priority="13" operator="equal">
      <formula>0</formula>
    </cfRule>
  </conditionalFormatting>
  <conditionalFormatting sqref="B66:U66">
    <cfRule type="cellIs" dxfId="230" priority="11" operator="equal">
      <formula>"UNDER"</formula>
    </cfRule>
    <cfRule type="cellIs" dxfId="229" priority="12" operator="equal">
      <formula>"OVER"</formula>
    </cfRule>
  </conditionalFormatting>
  <conditionalFormatting sqref="J31:J50">
    <cfRule type="cellIs" dxfId="228" priority="8" operator="greaterThan">
      <formula>$J$51</formula>
    </cfRule>
  </conditionalFormatting>
  <conditionalFormatting sqref="L3">
    <cfRule type="cellIs" dxfId="227" priority="4" operator="lessThan">
      <formula>30</formula>
    </cfRule>
    <cfRule type="cellIs" dxfId="226" priority="5" operator="greaterThanOrEqual">
      <formula>30</formula>
    </cfRule>
  </conditionalFormatting>
  <conditionalFormatting sqref="I1">
    <cfRule type="cellIs" dxfId="225" priority="3" operator="between">
      <formula>0.1</formula>
      <formula>5</formula>
    </cfRule>
  </conditionalFormatting>
  <conditionalFormatting sqref="I2">
    <cfRule type="cellIs" dxfId="224" priority="2" operator="greaterThan">
      <formula>5000.1</formula>
    </cfRule>
  </conditionalFormatting>
  <conditionalFormatting sqref="I3">
    <cfRule type="cellIs" dxfId="223"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Q4"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5.6</v>
      </c>
      <c r="J1" s="120" t="s">
        <v>153</v>
      </c>
      <c r="K1" s="120"/>
      <c r="L1" s="97">
        <v>147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0.53900000000000003</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2.7272727272727271</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171</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19.773621000000006</v>
      </c>
      <c r="D18" s="16">
        <f>$D32</f>
        <v>19.773621000000006</v>
      </c>
      <c r="E18" s="16">
        <f>$D33</f>
        <v>19.773621000000006</v>
      </c>
      <c r="F18" s="16">
        <f>$D34</f>
        <v>19.773621000000006</v>
      </c>
      <c r="G18" s="16">
        <f>$D35</f>
        <v>19.773621000000006</v>
      </c>
      <c r="H18" s="16">
        <f>$D36</f>
        <v>19.773621000000006</v>
      </c>
      <c r="I18" s="16">
        <f>$D37</f>
        <v>19.773621000000006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-44.826378999999989</v>
      </c>
      <c r="D19" s="16">
        <f t="shared" ref="D19:V19" si="1">D18-D17</f>
        <v>-44.826378999999989</v>
      </c>
      <c r="E19" s="16">
        <f t="shared" si="1"/>
        <v>-44.826378999999989</v>
      </c>
      <c r="F19" s="16">
        <f t="shared" si="1"/>
        <v>-44.826378999999989</v>
      </c>
      <c r="G19" s="16">
        <f t="shared" si="1"/>
        <v>-44.826378999999989</v>
      </c>
      <c r="H19" s="16">
        <f t="shared" si="1"/>
        <v>-44.826378999999989</v>
      </c>
      <c r="I19" s="16">
        <f t="shared" si="1"/>
        <v>-44.826378999999989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1.2381375000000003</v>
      </c>
      <c r="D22" s="16">
        <f>$E32</f>
        <v>1.2381375000000003</v>
      </c>
      <c r="E22" s="16">
        <f>$E33</f>
        <v>1.2381375000000003</v>
      </c>
      <c r="F22" s="16">
        <f>$E34</f>
        <v>1.2381375000000003</v>
      </c>
      <c r="G22" s="16">
        <f>$E35</f>
        <v>1.2381375000000003</v>
      </c>
      <c r="H22" s="16">
        <f>$E36</f>
        <v>1.2381375000000003</v>
      </c>
      <c r="I22" s="16">
        <f>$E37</f>
        <v>1.2381375000000003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-226.76186250000001</v>
      </c>
      <c r="D23" s="16">
        <f t="shared" ref="D23:V23" si="3">D22-D21</f>
        <v>-226.76186250000001</v>
      </c>
      <c r="E23" s="16">
        <f t="shared" si="3"/>
        <v>-226.76186250000001</v>
      </c>
      <c r="F23" s="16">
        <f t="shared" si="3"/>
        <v>-226.76186250000001</v>
      </c>
      <c r="G23" s="16">
        <f t="shared" si="3"/>
        <v>-226.76186250000001</v>
      </c>
      <c r="H23" s="16">
        <f t="shared" si="3"/>
        <v>-226.76186250000001</v>
      </c>
      <c r="I23" s="16">
        <f t="shared" si="3"/>
        <v>-226.76186250000001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4.1100000000000003</v>
      </c>
      <c r="C28" s="15">
        <v>0.53900000000000003</v>
      </c>
      <c r="D28" s="15">
        <v>8.4000000000000005E-2</v>
      </c>
      <c r="E28" s="15">
        <v>0.01</v>
      </c>
      <c r="F28" s="15">
        <v>567</v>
      </c>
      <c r="G28" s="15">
        <v>8.9</v>
      </c>
      <c r="H28" s="15">
        <v>156</v>
      </c>
      <c r="I28" s="15">
        <v>36</v>
      </c>
      <c r="J28" s="15">
        <v>0.23</v>
      </c>
      <c r="K28" s="23">
        <v>0.49</v>
      </c>
      <c r="L28" s="15">
        <v>26.5</v>
      </c>
      <c r="M28" s="15">
        <v>11.8</v>
      </c>
      <c r="N28" s="15">
        <v>5080</v>
      </c>
      <c r="O28" s="15">
        <v>467000</v>
      </c>
      <c r="P28" s="15"/>
      <c r="Q28" s="15">
        <v>6980</v>
      </c>
      <c r="R28" s="15"/>
      <c r="S28" s="15">
        <v>12.3</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55.382250000000013</v>
      </c>
      <c r="D31" s="77">
        <f>(IF(D$27="%w/w SAR",((D$28*10)*$B31),IF(D$27="%w/w DM",(((D$28*10)*($B$28/100))*$B31),IF(D$27="kg/t SAR",(D$28*$B31),IF(D$27="kg/t DM",((D$28*($B$28/100))*$B31),IF(D$27="mg/kg SAR",((D$28*0.001)*$B31),IF(D$27="mg/kg DM",(((D$28*0.001)*($B$28/100))*$B31),"0")))))))*2.291</f>
        <v>19.773621000000006</v>
      </c>
      <c r="E31" s="77">
        <f>(IF(E$27="%w/w SAR",((E$28*10)*$B31),IF(E$27="%w/w DM",(((E$28*10)*($B$28/100))*$B31),IF(E$27="kg/t SAR",(E$28*$B31),IF(E$27="kg/t DM",((E$28*($B$28/100))*$B31),IF(E$27="mg/kg SAR",((E$28*0.001)*$B31),IF(E$27="mg/kg DM",(((E$28*0.001)*($B$28/100))*$B31),"0")))))))*1.205</f>
        <v>1.2381375000000003</v>
      </c>
      <c r="F31" s="77">
        <f>(IF(F$27="%w/w SAR",((F$28*10)*$B31),IF(F$27="%w/w DM",(((F$28*10)*($B$28/100))*$B31),IF(F$27="kg/t SAR",(F$28*$B31),IF(F$27="kg/t DM",((F$28*($B$28/100))*$B31),IF(F$27="mg/kg SAR",((F$28*0.001)*$B31),IF(F$27="mg/kg DM",(((F$28*0.001)*($B$28/100))*$B31),"0")))))))*1.658</f>
        <v>9.6593836500000005</v>
      </c>
      <c r="G31" s="77">
        <f t="shared" ref="G31:P46" si="5">IF(G$27="%w/w SAR",((G$28*10)*$B31),IF(G$27="%w/w DM",(((G$28*10)*($B$28/100))*$B31),IF(G$27="kg/t SAR",(G$28*$B31),IF(G$27="kg/t DM",((G$28*($B$28/100))*$B31),IF(G$27="mg/kg SAR",((G$28*0.001)*$B31),IF(G$27="mg/kg DM",(((G$28*0.001)*($B$28/100))*$B31),0))))))</f>
        <v>9.1447500000000015E-2</v>
      </c>
      <c r="H31" s="77">
        <f t="shared" si="5"/>
        <v>1.6029000000000002</v>
      </c>
      <c r="I31" s="77">
        <f t="shared" si="5"/>
        <v>0.36990000000000012</v>
      </c>
      <c r="J31" s="77">
        <f t="shared" si="5"/>
        <v>2.3632500000000003E-3</v>
      </c>
      <c r="K31" s="77">
        <f t="shared" si="5"/>
        <v>5.0347500000000002E-3</v>
      </c>
      <c r="L31" s="77">
        <f t="shared" si="5"/>
        <v>0.27228750000000002</v>
      </c>
      <c r="M31" s="77">
        <f t="shared" si="5"/>
        <v>0.12124500000000002</v>
      </c>
      <c r="N31" s="77">
        <f t="shared" si="5"/>
        <v>52.19700000000001</v>
      </c>
      <c r="O31" s="77">
        <f t="shared" si="5"/>
        <v>4798.4250000000011</v>
      </c>
      <c r="P31" s="77">
        <f t="shared" si="5"/>
        <v>0</v>
      </c>
      <c r="Q31" s="77">
        <f>(IF(Q$27="%w/w SAR",((Q$28*10)*$B31),IF(Q$27="%w/w DM",(((Q$28*10)*($B$28/100))*$B31),IF(Q$27="kg/t SAR",(Q$28*$B31),IF(Q$27="kg/t DM",((Q$28*($B$28/100))*$B31),IF(Q$27="mg/kg SAR",((Q$28*0.001)*$B31),IF(Q$27="mg/kg DM",(((Q$28*0.001)*($B$28/100))*$B31),0)))))))*2.5</f>
        <v>179.29875000000004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0.12638250000000001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55.382250000000013</v>
      </c>
      <c r="D32" s="77">
        <f t="shared" ref="D32:D50" si="7">(IF(D$27="%w/w SAR",((D$28*10)*$B32),IF(D$27="%w/w DM",(((D$28*10)*($B$28/100))*$B32),IF(D$27="kg/t SAR",(D$28*$B32),IF(D$27="kg/t DM",((D$28*($B$28/100))*$B32),IF(D$27="mg/kg SAR",((D$28*0.001)*$B32),IF(D$27="mg/kg DM",(((D$28*0.001)*($B$28/100))*$B32),"0")))))))*2.291</f>
        <v>19.773621000000006</v>
      </c>
      <c r="E32" s="77">
        <f t="shared" ref="E32:E50" si="8">(IF(E$27="%w/w SAR",((E$28*10)*$B32),IF(E$27="%w/w DM",(((E$28*10)*($B$28/100))*$B32),IF(E$27="kg/t SAR",(E$28*$B32),IF(E$27="kg/t DM",((E$28*($B$28/100))*$B32),IF(E$27="mg/kg SAR",((E$28*0.001)*$B32),IF(E$27="mg/kg DM",(((E$28*0.001)*($B$28/100))*$B32),"0")))))))*1.205</f>
        <v>1.2381375000000003</v>
      </c>
      <c r="F32" s="77">
        <f t="shared" ref="F32:F50" si="9">(IF(F$27="%w/w SAR",((F$28*10)*$B32),IF(F$27="%w/w DM",(((F$28*10)*($B$28/100))*$B32),IF(F$27="kg/t SAR",(F$28*$B32),IF(F$27="kg/t DM",((F$28*($B$28/100))*$B32),IF(F$27="mg/kg SAR",((F$28*0.001)*$B32),IF(F$27="mg/kg DM",(((F$28*0.001)*($B$28/100))*$B32),"0")))))))*1.658</f>
        <v>9.6593836500000005</v>
      </c>
      <c r="G32" s="77">
        <f t="shared" si="5"/>
        <v>9.1447500000000015E-2</v>
      </c>
      <c r="H32" s="77">
        <f t="shared" si="5"/>
        <v>1.6029000000000002</v>
      </c>
      <c r="I32" s="77">
        <f t="shared" si="5"/>
        <v>0.36990000000000012</v>
      </c>
      <c r="J32" s="77">
        <f t="shared" si="5"/>
        <v>2.3632500000000003E-3</v>
      </c>
      <c r="K32" s="77">
        <f t="shared" si="5"/>
        <v>5.0347500000000002E-3</v>
      </c>
      <c r="L32" s="77">
        <f t="shared" si="5"/>
        <v>0.27228750000000002</v>
      </c>
      <c r="M32" s="77">
        <f t="shared" si="5"/>
        <v>0.12124500000000002</v>
      </c>
      <c r="N32" s="77">
        <f t="shared" si="5"/>
        <v>52.19700000000001</v>
      </c>
      <c r="O32" s="77">
        <f t="shared" si="5"/>
        <v>4798.4250000000011</v>
      </c>
      <c r="P32" s="77">
        <f t="shared" si="5"/>
        <v>0</v>
      </c>
      <c r="Q32" s="77">
        <f t="shared" ref="Q32:Q50" si="10">(IF(Q$27="%w/w SAR",((Q$28*10)*$B32),IF(Q$27="%w/w DM",(((Q$28*10)*($B$28/100))*$B32),IF(Q$27="kg/t SAR",(Q$28*$B32),IF(Q$27="kg/t DM",((Q$28*($B$28/100))*$B32),IF(Q$27="mg/kg SAR",((Q$28*0.001)*$B32),IF(Q$27="mg/kg DM",(((Q$28*0.001)*($B$28/100))*$B32),0)))))))*2.5</f>
        <v>179.29875000000004</v>
      </c>
      <c r="R32" s="77">
        <f t="shared" ref="R32:U50" si="11">IF(R$27="%w/w SAR",((R$28*10)*$B32),IF(R$27="%w/w DM",(((R$28*10)*($B$28/100))*$B32),IF(R$27="kg/t SAR",(R$28*$B32),IF(R$27="kg/t DM",((R$28*($B$28/100))*$B32),IF(R$27="mg/kg SAR",((R$28*0.001)*$B32),IF(R$27="mg/kg DM",(((R$28*0.001)*($B$28/100))*$B32),0))))))</f>
        <v>0</v>
      </c>
      <c r="S32" s="77">
        <f t="shared" si="11"/>
        <v>0.12638250000000001</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55.382250000000013</v>
      </c>
      <c r="D33" s="77">
        <f t="shared" si="7"/>
        <v>19.773621000000006</v>
      </c>
      <c r="E33" s="77">
        <f t="shared" si="8"/>
        <v>1.2381375000000003</v>
      </c>
      <c r="F33" s="77">
        <f t="shared" si="9"/>
        <v>9.6593836500000005</v>
      </c>
      <c r="G33" s="77">
        <f t="shared" si="5"/>
        <v>9.1447500000000015E-2</v>
      </c>
      <c r="H33" s="77">
        <f t="shared" si="5"/>
        <v>1.6029000000000002</v>
      </c>
      <c r="I33" s="77">
        <f t="shared" si="5"/>
        <v>0.36990000000000012</v>
      </c>
      <c r="J33" s="77">
        <f t="shared" si="5"/>
        <v>2.3632500000000003E-3</v>
      </c>
      <c r="K33" s="77">
        <f t="shared" si="5"/>
        <v>5.0347500000000002E-3</v>
      </c>
      <c r="L33" s="77">
        <f t="shared" si="5"/>
        <v>0.27228750000000002</v>
      </c>
      <c r="M33" s="77">
        <f t="shared" si="5"/>
        <v>0.12124500000000002</v>
      </c>
      <c r="N33" s="77">
        <f t="shared" si="5"/>
        <v>52.19700000000001</v>
      </c>
      <c r="O33" s="77">
        <f t="shared" si="5"/>
        <v>4798.4250000000011</v>
      </c>
      <c r="P33" s="77">
        <f t="shared" si="5"/>
        <v>0</v>
      </c>
      <c r="Q33" s="77">
        <f t="shared" si="10"/>
        <v>179.29875000000004</v>
      </c>
      <c r="R33" s="77">
        <f t="shared" si="11"/>
        <v>0</v>
      </c>
      <c r="S33" s="77">
        <f t="shared" si="11"/>
        <v>0.12638250000000001</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55.382250000000013</v>
      </c>
      <c r="D34" s="77">
        <f t="shared" si="7"/>
        <v>19.773621000000006</v>
      </c>
      <c r="E34" s="77">
        <f t="shared" si="8"/>
        <v>1.2381375000000003</v>
      </c>
      <c r="F34" s="77">
        <f t="shared" si="9"/>
        <v>9.6593836500000005</v>
      </c>
      <c r="G34" s="77">
        <f t="shared" si="5"/>
        <v>9.1447500000000015E-2</v>
      </c>
      <c r="H34" s="77">
        <f t="shared" si="5"/>
        <v>1.6029000000000002</v>
      </c>
      <c r="I34" s="77">
        <f t="shared" si="5"/>
        <v>0.36990000000000012</v>
      </c>
      <c r="J34" s="77">
        <f t="shared" si="5"/>
        <v>2.3632500000000003E-3</v>
      </c>
      <c r="K34" s="77">
        <f t="shared" si="5"/>
        <v>5.0347500000000002E-3</v>
      </c>
      <c r="L34" s="77">
        <f t="shared" si="5"/>
        <v>0.27228750000000002</v>
      </c>
      <c r="M34" s="77">
        <f t="shared" si="5"/>
        <v>0.12124500000000002</v>
      </c>
      <c r="N34" s="77">
        <f t="shared" si="5"/>
        <v>52.19700000000001</v>
      </c>
      <c r="O34" s="77">
        <f t="shared" si="5"/>
        <v>4798.4250000000011</v>
      </c>
      <c r="P34" s="77">
        <f t="shared" si="5"/>
        <v>0</v>
      </c>
      <c r="Q34" s="77">
        <f t="shared" si="10"/>
        <v>179.29875000000004</v>
      </c>
      <c r="R34" s="77">
        <f t="shared" si="11"/>
        <v>0</v>
      </c>
      <c r="S34" s="77">
        <f t="shared" si="11"/>
        <v>0.12638250000000001</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55.382250000000013</v>
      </c>
      <c r="D35" s="77">
        <f t="shared" si="7"/>
        <v>19.773621000000006</v>
      </c>
      <c r="E35" s="77">
        <f t="shared" si="8"/>
        <v>1.2381375000000003</v>
      </c>
      <c r="F35" s="77">
        <f t="shared" si="9"/>
        <v>9.6593836500000005</v>
      </c>
      <c r="G35" s="77">
        <f t="shared" si="5"/>
        <v>9.1447500000000015E-2</v>
      </c>
      <c r="H35" s="77">
        <f t="shared" si="5"/>
        <v>1.6029000000000002</v>
      </c>
      <c r="I35" s="77">
        <f t="shared" si="5"/>
        <v>0.36990000000000012</v>
      </c>
      <c r="J35" s="77">
        <f t="shared" si="5"/>
        <v>2.3632500000000003E-3</v>
      </c>
      <c r="K35" s="77">
        <f t="shared" si="5"/>
        <v>5.0347500000000002E-3</v>
      </c>
      <c r="L35" s="77">
        <f t="shared" si="5"/>
        <v>0.27228750000000002</v>
      </c>
      <c r="M35" s="77">
        <f t="shared" si="5"/>
        <v>0.12124500000000002</v>
      </c>
      <c r="N35" s="77">
        <f t="shared" si="5"/>
        <v>52.19700000000001</v>
      </c>
      <c r="O35" s="77">
        <f t="shared" si="5"/>
        <v>4798.4250000000011</v>
      </c>
      <c r="P35" s="77">
        <f t="shared" si="5"/>
        <v>0</v>
      </c>
      <c r="Q35" s="77">
        <f t="shared" si="10"/>
        <v>179.29875000000004</v>
      </c>
      <c r="R35" s="77">
        <f t="shared" si="11"/>
        <v>0</v>
      </c>
      <c r="S35" s="77">
        <f t="shared" si="11"/>
        <v>0.12638250000000001</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55.382250000000013</v>
      </c>
      <c r="D36" s="77">
        <f t="shared" si="7"/>
        <v>19.773621000000006</v>
      </c>
      <c r="E36" s="77">
        <f t="shared" si="8"/>
        <v>1.2381375000000003</v>
      </c>
      <c r="F36" s="77">
        <f t="shared" si="9"/>
        <v>9.6593836500000005</v>
      </c>
      <c r="G36" s="77">
        <f t="shared" si="5"/>
        <v>9.1447500000000015E-2</v>
      </c>
      <c r="H36" s="77">
        <f t="shared" si="5"/>
        <v>1.6029000000000002</v>
      </c>
      <c r="I36" s="77">
        <f t="shared" si="5"/>
        <v>0.36990000000000012</v>
      </c>
      <c r="J36" s="77">
        <f t="shared" si="5"/>
        <v>2.3632500000000003E-3</v>
      </c>
      <c r="K36" s="77">
        <f t="shared" si="5"/>
        <v>5.0347500000000002E-3</v>
      </c>
      <c r="L36" s="77">
        <f t="shared" si="5"/>
        <v>0.27228750000000002</v>
      </c>
      <c r="M36" s="77">
        <f t="shared" si="5"/>
        <v>0.12124500000000002</v>
      </c>
      <c r="N36" s="77">
        <f t="shared" si="5"/>
        <v>52.19700000000001</v>
      </c>
      <c r="O36" s="77">
        <f t="shared" si="5"/>
        <v>4798.4250000000011</v>
      </c>
      <c r="P36" s="77">
        <f t="shared" si="5"/>
        <v>0</v>
      </c>
      <c r="Q36" s="77">
        <f t="shared" si="10"/>
        <v>179.29875000000004</v>
      </c>
      <c r="R36" s="77">
        <f t="shared" si="11"/>
        <v>0</v>
      </c>
      <c r="S36" s="77">
        <f t="shared" si="11"/>
        <v>0.12638250000000001</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55.382250000000013</v>
      </c>
      <c r="D37" s="77">
        <f t="shared" si="7"/>
        <v>19.773621000000006</v>
      </c>
      <c r="E37" s="77">
        <f t="shared" si="8"/>
        <v>1.2381375000000003</v>
      </c>
      <c r="F37" s="77">
        <f t="shared" si="9"/>
        <v>9.6593836500000005</v>
      </c>
      <c r="G37" s="77">
        <f t="shared" si="5"/>
        <v>9.1447500000000015E-2</v>
      </c>
      <c r="H37" s="77">
        <f t="shared" si="5"/>
        <v>1.6029000000000002</v>
      </c>
      <c r="I37" s="77">
        <f t="shared" si="5"/>
        <v>0.36990000000000012</v>
      </c>
      <c r="J37" s="77">
        <f t="shared" si="5"/>
        <v>2.3632500000000003E-3</v>
      </c>
      <c r="K37" s="77">
        <f t="shared" si="5"/>
        <v>5.0347500000000002E-3</v>
      </c>
      <c r="L37" s="77">
        <f t="shared" si="5"/>
        <v>0.27228750000000002</v>
      </c>
      <c r="M37" s="77">
        <f t="shared" si="5"/>
        <v>0.12124500000000002</v>
      </c>
      <c r="N37" s="77">
        <f t="shared" si="5"/>
        <v>52.19700000000001</v>
      </c>
      <c r="O37" s="77">
        <f t="shared" si="5"/>
        <v>4798.4250000000011</v>
      </c>
      <c r="P37" s="77">
        <f t="shared" si="5"/>
        <v>0</v>
      </c>
      <c r="Q37" s="77">
        <f t="shared" si="10"/>
        <v>179.29875000000004</v>
      </c>
      <c r="R37" s="77">
        <f t="shared" si="11"/>
        <v>0</v>
      </c>
      <c r="S37" s="77">
        <f t="shared" si="11"/>
        <v>0.12638250000000001</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11" priority="38" operator="equal">
      <formula>"DECREASE"</formula>
    </cfRule>
    <cfRule type="cellIs" dxfId="210" priority="39" operator="equal">
      <formula>"INCREASE"</formula>
    </cfRule>
  </conditionalFormatting>
  <conditionalFormatting sqref="B38:B50 B62:U66">
    <cfRule type="cellIs" dxfId="209" priority="37" operator="greaterThan">
      <formula>$B$51</formula>
    </cfRule>
  </conditionalFormatting>
  <conditionalFormatting sqref="C31:C50">
    <cfRule type="cellIs" dxfId="208" priority="36" operator="greaterThan">
      <formula>$C$51</formula>
    </cfRule>
  </conditionalFormatting>
  <conditionalFormatting sqref="C18:V18">
    <cfRule type="cellIs" dxfId="207" priority="35" operator="equal">
      <formula>0</formula>
    </cfRule>
  </conditionalFormatting>
  <conditionalFormatting sqref="C17:V17">
    <cfRule type="cellIs" dxfId="206" priority="34" operator="equal">
      <formula>0</formula>
    </cfRule>
  </conditionalFormatting>
  <conditionalFormatting sqref="C19:V19">
    <cfRule type="cellIs" dxfId="205" priority="33" operator="equal">
      <formula>0</formula>
    </cfRule>
  </conditionalFormatting>
  <conditionalFormatting sqref="G31:G50">
    <cfRule type="cellIs" dxfId="204" priority="32" operator="greaterThan">
      <formula>$G$51</formula>
    </cfRule>
  </conditionalFormatting>
  <conditionalFormatting sqref="H31:H50">
    <cfRule type="cellIs" dxfId="203" priority="31" operator="greaterThan">
      <formula>$H$51</formula>
    </cfRule>
  </conditionalFormatting>
  <conditionalFormatting sqref="I31:I50">
    <cfRule type="cellIs" dxfId="202" priority="30" operator="greaterThan">
      <formula>$I$51</formula>
    </cfRule>
  </conditionalFormatting>
  <conditionalFormatting sqref="K31:K50">
    <cfRule type="cellIs" dxfId="201" priority="29" operator="greaterThan">
      <formula>$K$51</formula>
    </cfRule>
  </conditionalFormatting>
  <conditionalFormatting sqref="L31:L50">
    <cfRule type="cellIs" dxfId="200" priority="28" operator="greaterThan">
      <formula>$L$51</formula>
    </cfRule>
  </conditionalFormatting>
  <conditionalFormatting sqref="M31:M50">
    <cfRule type="cellIs" dxfId="199" priority="27" operator="greaterThan">
      <formula>$M$51</formula>
    </cfRule>
  </conditionalFormatting>
  <conditionalFormatting sqref="P31:P50">
    <cfRule type="cellIs" dxfId="198" priority="26" operator="greaterThan">
      <formula>$P$51</formula>
    </cfRule>
  </conditionalFormatting>
  <conditionalFormatting sqref="R31:R50">
    <cfRule type="cellIs" dxfId="197" priority="25" operator="greaterThan">
      <formula>$R$51</formula>
    </cfRule>
  </conditionalFormatting>
  <conditionalFormatting sqref="S31:S50">
    <cfRule type="cellIs" dxfId="196" priority="24" operator="greaterThan">
      <formula>$S$51</formula>
    </cfRule>
  </conditionalFormatting>
  <conditionalFormatting sqref="T31:T50">
    <cfRule type="cellIs" dxfId="195" priority="23" operator="greaterThan">
      <formula>$T$51</formula>
    </cfRule>
  </conditionalFormatting>
  <conditionalFormatting sqref="U31:U50">
    <cfRule type="cellIs" dxfId="194" priority="22" operator="greaterThan">
      <formula>$U$51</formula>
    </cfRule>
  </conditionalFormatting>
  <conditionalFormatting sqref="C22:V22">
    <cfRule type="cellIs" dxfId="193" priority="21" operator="equal">
      <formula>0</formula>
    </cfRule>
  </conditionalFormatting>
  <conditionalFormatting sqref="C24:V24">
    <cfRule type="cellIs" dxfId="192" priority="19" operator="equal">
      <formula>"DECREASE"</formula>
    </cfRule>
    <cfRule type="cellIs" dxfId="191" priority="20" operator="equal">
      <formula>"INCREASE"</formula>
    </cfRule>
  </conditionalFormatting>
  <conditionalFormatting sqref="C23:V23">
    <cfRule type="cellIs" dxfId="190" priority="18" operator="equal">
      <formula>0</formula>
    </cfRule>
  </conditionalFormatting>
  <conditionalFormatting sqref="C21:V21">
    <cfRule type="cellIs" dxfId="189" priority="14" operator="equal">
      <formula>0</formula>
    </cfRule>
  </conditionalFormatting>
  <conditionalFormatting sqref="B66:U66">
    <cfRule type="cellIs" dxfId="188" priority="12" operator="equal">
      <formula>"UNDER"</formula>
    </cfRule>
    <cfRule type="cellIs" dxfId="187" priority="13" operator="equal">
      <formula>"OVER"</formula>
    </cfRule>
  </conditionalFormatting>
  <conditionalFormatting sqref="J31:J50">
    <cfRule type="cellIs" dxfId="186" priority="9" operator="greaterThan">
      <formula>$J$51</formula>
    </cfRule>
  </conditionalFormatting>
  <conditionalFormatting sqref="L3">
    <cfRule type="cellIs" dxfId="185" priority="5" operator="lessThan">
      <formula>30</formula>
    </cfRule>
    <cfRule type="cellIs" dxfId="184" priority="6" operator="greaterThanOrEqual">
      <formula>30</formula>
    </cfRule>
  </conditionalFormatting>
  <conditionalFormatting sqref="I1">
    <cfRule type="cellIs" dxfId="183" priority="4" operator="between">
      <formula>0.1</formula>
      <formula>5</formula>
    </cfRule>
  </conditionalFormatting>
  <conditionalFormatting sqref="I2">
    <cfRule type="cellIs" dxfId="182" priority="3" operator="greaterThan">
      <formula>5000.1</formula>
    </cfRule>
  </conditionalFormatting>
  <conditionalFormatting sqref="I3">
    <cfRule type="cellIs" dxfId="181" priority="2" operator="greaterThan">
      <formula>40000.01</formula>
    </cfRule>
  </conditionalFormatting>
  <conditionalFormatting sqref="B31:B37">
    <cfRule type="cellIs" dxfId="180" priority="1" operator="greaterThan">
      <formula>$B$51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H1" zoomScale="90" zoomScaleNormal="90" workbookViewId="0">
      <selection activeCell="I6" sqref="I6"/>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5.8</v>
      </c>
      <c r="J1" s="120" t="s">
        <v>153</v>
      </c>
      <c r="K1" s="120"/>
      <c r="L1" s="97">
        <v>153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0.63100000000000001</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2.4247226624405704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172</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18.552976199999996</v>
      </c>
      <c r="D18" s="16">
        <f>$D32</f>
        <v>18.552976199999996</v>
      </c>
      <c r="E18" s="16">
        <f>$D33</f>
        <v>18.552976199999996</v>
      </c>
      <c r="F18" s="16">
        <f>$D34</f>
        <v>18.552976199999996</v>
      </c>
      <c r="G18" s="16">
        <f>$D35</f>
        <v>18.552976199999996</v>
      </c>
      <c r="H18" s="16">
        <f>$D36</f>
        <v>18.552976199999996</v>
      </c>
      <c r="I18" s="16">
        <f>$D37</f>
        <v>18.552976199999996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-46.047023799999998</v>
      </c>
      <c r="D19" s="16">
        <f t="shared" ref="D19:V19" si="1">D18-D17</f>
        <v>-46.047023799999998</v>
      </c>
      <c r="E19" s="16">
        <f t="shared" si="1"/>
        <v>-46.047023799999998</v>
      </c>
      <c r="F19" s="16">
        <f t="shared" si="1"/>
        <v>-46.047023799999998</v>
      </c>
      <c r="G19" s="16">
        <f t="shared" si="1"/>
        <v>-46.047023799999998</v>
      </c>
      <c r="H19" s="16">
        <f t="shared" si="1"/>
        <v>-46.047023799999998</v>
      </c>
      <c r="I19" s="16">
        <f t="shared" si="1"/>
        <v>-46.047023799999998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1.0378664999999998</v>
      </c>
      <c r="D22" s="16">
        <f>$E32</f>
        <v>1.0378664999999998</v>
      </c>
      <c r="E22" s="16">
        <f>$E33</f>
        <v>1.0378664999999998</v>
      </c>
      <c r="F22" s="16">
        <f>$E34</f>
        <v>1.0378664999999998</v>
      </c>
      <c r="G22" s="16">
        <f>$E35</f>
        <v>1.0378664999999998</v>
      </c>
      <c r="H22" s="16">
        <f>$E36</f>
        <v>1.0378664999999998</v>
      </c>
      <c r="I22" s="16">
        <f>$E37</f>
        <v>1.0378664999999998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-226.96213349999999</v>
      </c>
      <c r="D23" s="16">
        <f t="shared" ref="D23:V23" si="3">D22-D21</f>
        <v>-226.96213349999999</v>
      </c>
      <c r="E23" s="16">
        <f t="shared" si="3"/>
        <v>-226.96213349999999</v>
      </c>
      <c r="F23" s="16">
        <f t="shared" si="3"/>
        <v>-226.96213349999999</v>
      </c>
      <c r="G23" s="16">
        <f t="shared" si="3"/>
        <v>-226.96213349999999</v>
      </c>
      <c r="H23" s="16">
        <f t="shared" si="3"/>
        <v>-226.96213349999999</v>
      </c>
      <c r="I23" s="16">
        <f t="shared" si="3"/>
        <v>-226.96213349999999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3.96</v>
      </c>
      <c r="C28" s="15">
        <v>0.63100000000000001</v>
      </c>
      <c r="D28" s="15">
        <v>8.1799999999999998E-2</v>
      </c>
      <c r="E28" s="15">
        <v>8.6999999999999994E-3</v>
      </c>
      <c r="F28" s="15">
        <v>320</v>
      </c>
      <c r="G28" s="15">
        <v>2.92</v>
      </c>
      <c r="H28" s="15">
        <v>337</v>
      </c>
      <c r="I28" s="15">
        <v>42.8</v>
      </c>
      <c r="J28" s="15">
        <v>0.68</v>
      </c>
      <c r="K28" s="23">
        <v>0.51</v>
      </c>
      <c r="L28" s="15">
        <v>57.2</v>
      </c>
      <c r="M28" s="15">
        <v>11.1</v>
      </c>
      <c r="N28" s="15">
        <v>2520</v>
      </c>
      <c r="O28" s="15">
        <v>574000</v>
      </c>
      <c r="P28" s="15"/>
      <c r="Q28" s="15">
        <v>3890</v>
      </c>
      <c r="R28" s="15"/>
      <c r="S28" s="15">
        <v>26.1</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62.468999999999994</v>
      </c>
      <c r="D31" s="77">
        <f>(IF(D$27="%w/w SAR",((D$28*10)*$B31),IF(D$27="%w/w DM",(((D$28*10)*($B$28/100))*$B31),IF(D$27="kg/t SAR",(D$28*$B31),IF(D$27="kg/t DM",((D$28*($B$28/100))*$B31),IF(D$27="mg/kg SAR",((D$28*0.001)*$B31),IF(D$27="mg/kg DM",(((D$28*0.001)*($B$28/100))*$B31),"0")))))))*2.291</f>
        <v>18.552976199999996</v>
      </c>
      <c r="E31" s="77">
        <f>(IF(E$27="%w/w SAR",((E$28*10)*$B31),IF(E$27="%w/w DM",(((E$28*10)*($B$28/100))*$B31),IF(E$27="kg/t SAR",(E$28*$B31),IF(E$27="kg/t DM",((E$28*($B$28/100))*$B31),IF(E$27="mg/kg SAR",((E$28*0.001)*$B31),IF(E$27="mg/kg DM",(((E$28*0.001)*($B$28/100))*$B31),"0")))))))*1.205</f>
        <v>1.0378664999999998</v>
      </c>
      <c r="F31" s="77">
        <f>(IF(F$27="%w/w SAR",((F$28*10)*$B31),IF(F$27="%w/w DM",(((F$28*10)*($B$28/100))*$B31),IF(F$27="kg/t SAR",(F$28*$B31),IF(F$27="kg/t DM",((F$28*($B$28/100))*$B31),IF(F$27="mg/kg SAR",((F$28*0.001)*$B31),IF(F$27="mg/kg DM",(((F$28*0.001)*($B$28/100))*$B31),"0")))))))*1.658</f>
        <v>5.2525439999999994</v>
      </c>
      <c r="G31" s="77">
        <f t="shared" ref="G31:P46" si="5">IF(G$27="%w/w SAR",((G$28*10)*$B31),IF(G$27="%w/w DM",(((G$28*10)*($B$28/100))*$B31),IF(G$27="kg/t SAR",(G$28*$B31),IF(G$27="kg/t DM",((G$28*($B$28/100))*$B31),IF(G$27="mg/kg SAR",((G$28*0.001)*$B31),IF(G$27="mg/kg DM",(((G$28*0.001)*($B$28/100))*$B31),0))))))</f>
        <v>2.8907999999999996E-2</v>
      </c>
      <c r="H31" s="77">
        <f t="shared" si="5"/>
        <v>3.3363</v>
      </c>
      <c r="I31" s="77">
        <f t="shared" si="5"/>
        <v>0.42371999999999993</v>
      </c>
      <c r="J31" s="77">
        <f t="shared" si="5"/>
        <v>6.7320000000000001E-3</v>
      </c>
      <c r="K31" s="77">
        <f t="shared" si="5"/>
        <v>5.0490000000000005E-3</v>
      </c>
      <c r="L31" s="77">
        <f t="shared" si="5"/>
        <v>0.56628000000000001</v>
      </c>
      <c r="M31" s="77">
        <f t="shared" si="5"/>
        <v>0.10988999999999999</v>
      </c>
      <c r="N31" s="77">
        <f t="shared" si="5"/>
        <v>24.947999999999997</v>
      </c>
      <c r="O31" s="77">
        <f t="shared" si="5"/>
        <v>5682.5999999999995</v>
      </c>
      <c r="P31" s="77">
        <f t="shared" si="5"/>
        <v>0</v>
      </c>
      <c r="Q31" s="77">
        <f>(IF(Q$27="%w/w SAR",((Q$28*10)*$B31),IF(Q$27="%w/w DM",(((Q$28*10)*($B$28/100))*$B31),IF(Q$27="kg/t SAR",(Q$28*$B31),IF(Q$27="kg/t DM",((Q$28*($B$28/100))*$B31),IF(Q$27="mg/kg SAR",((Q$28*0.001)*$B31),IF(Q$27="mg/kg DM",(((Q$28*0.001)*($B$28/100))*$B31),0)))))))*2.5</f>
        <v>96.277499999999989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0.25839000000000001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62.468999999999994</v>
      </c>
      <c r="D32" s="77">
        <f t="shared" ref="D32:D50" si="7">(IF(D$27="%w/w SAR",((D$28*10)*$B32),IF(D$27="%w/w DM",(((D$28*10)*($B$28/100))*$B32),IF(D$27="kg/t SAR",(D$28*$B32),IF(D$27="kg/t DM",((D$28*($B$28/100))*$B32),IF(D$27="mg/kg SAR",((D$28*0.001)*$B32),IF(D$27="mg/kg DM",(((D$28*0.001)*($B$28/100))*$B32),"0")))))))*2.291</f>
        <v>18.552976199999996</v>
      </c>
      <c r="E32" s="77">
        <f t="shared" ref="E32:E50" si="8">(IF(E$27="%w/w SAR",((E$28*10)*$B32),IF(E$27="%w/w DM",(((E$28*10)*($B$28/100))*$B32),IF(E$27="kg/t SAR",(E$28*$B32),IF(E$27="kg/t DM",((E$28*($B$28/100))*$B32),IF(E$27="mg/kg SAR",((E$28*0.001)*$B32),IF(E$27="mg/kg DM",(((E$28*0.001)*($B$28/100))*$B32),"0")))))))*1.205</f>
        <v>1.0378664999999998</v>
      </c>
      <c r="F32" s="77">
        <f t="shared" ref="F32:F50" si="9">(IF(F$27="%w/w SAR",((F$28*10)*$B32),IF(F$27="%w/w DM",(((F$28*10)*($B$28/100))*$B32),IF(F$27="kg/t SAR",(F$28*$B32),IF(F$27="kg/t DM",((F$28*($B$28/100))*$B32),IF(F$27="mg/kg SAR",((F$28*0.001)*$B32),IF(F$27="mg/kg DM",(((F$28*0.001)*($B$28/100))*$B32),"0")))))))*1.658</f>
        <v>5.2525439999999994</v>
      </c>
      <c r="G32" s="77">
        <f t="shared" si="5"/>
        <v>2.8907999999999996E-2</v>
      </c>
      <c r="H32" s="77">
        <f t="shared" si="5"/>
        <v>3.3363</v>
      </c>
      <c r="I32" s="77">
        <f t="shared" si="5"/>
        <v>0.42371999999999993</v>
      </c>
      <c r="J32" s="77">
        <f t="shared" si="5"/>
        <v>6.7320000000000001E-3</v>
      </c>
      <c r="K32" s="77">
        <f t="shared" si="5"/>
        <v>5.0490000000000005E-3</v>
      </c>
      <c r="L32" s="77">
        <f t="shared" si="5"/>
        <v>0.56628000000000001</v>
      </c>
      <c r="M32" s="77">
        <f t="shared" si="5"/>
        <v>0.10988999999999999</v>
      </c>
      <c r="N32" s="77">
        <f t="shared" si="5"/>
        <v>24.947999999999997</v>
      </c>
      <c r="O32" s="77">
        <f t="shared" si="5"/>
        <v>5682.5999999999995</v>
      </c>
      <c r="P32" s="77">
        <f t="shared" si="5"/>
        <v>0</v>
      </c>
      <c r="Q32" s="77">
        <f t="shared" ref="Q32:Q50" si="10">(IF(Q$27="%w/w SAR",((Q$28*10)*$B32),IF(Q$27="%w/w DM",(((Q$28*10)*($B$28/100))*$B32),IF(Q$27="kg/t SAR",(Q$28*$B32),IF(Q$27="kg/t DM",((Q$28*($B$28/100))*$B32),IF(Q$27="mg/kg SAR",((Q$28*0.001)*$B32),IF(Q$27="mg/kg DM",(((Q$28*0.001)*($B$28/100))*$B32),0)))))))*2.5</f>
        <v>96.277499999999989</v>
      </c>
      <c r="R32" s="77">
        <f t="shared" ref="R32:U50" si="11">IF(R$27="%w/w SAR",((R$28*10)*$B32),IF(R$27="%w/w DM",(((R$28*10)*($B$28/100))*$B32),IF(R$27="kg/t SAR",(R$28*$B32),IF(R$27="kg/t DM",((R$28*($B$28/100))*$B32),IF(R$27="mg/kg SAR",((R$28*0.001)*$B32),IF(R$27="mg/kg DM",(((R$28*0.001)*($B$28/100))*$B32),0))))))</f>
        <v>0</v>
      </c>
      <c r="S32" s="77">
        <f t="shared" si="11"/>
        <v>0.25839000000000001</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62.468999999999994</v>
      </c>
      <c r="D33" s="77">
        <f t="shared" si="7"/>
        <v>18.552976199999996</v>
      </c>
      <c r="E33" s="77">
        <f t="shared" si="8"/>
        <v>1.0378664999999998</v>
      </c>
      <c r="F33" s="77">
        <f t="shared" si="9"/>
        <v>5.2525439999999994</v>
      </c>
      <c r="G33" s="77">
        <f t="shared" si="5"/>
        <v>2.8907999999999996E-2</v>
      </c>
      <c r="H33" s="77">
        <f t="shared" si="5"/>
        <v>3.3363</v>
      </c>
      <c r="I33" s="77">
        <f t="shared" si="5"/>
        <v>0.42371999999999993</v>
      </c>
      <c r="J33" s="77">
        <f t="shared" si="5"/>
        <v>6.7320000000000001E-3</v>
      </c>
      <c r="K33" s="77">
        <f t="shared" si="5"/>
        <v>5.0490000000000005E-3</v>
      </c>
      <c r="L33" s="77">
        <f t="shared" si="5"/>
        <v>0.56628000000000001</v>
      </c>
      <c r="M33" s="77">
        <f t="shared" si="5"/>
        <v>0.10988999999999999</v>
      </c>
      <c r="N33" s="77">
        <f t="shared" si="5"/>
        <v>24.947999999999997</v>
      </c>
      <c r="O33" s="77">
        <f t="shared" si="5"/>
        <v>5682.5999999999995</v>
      </c>
      <c r="P33" s="77">
        <f t="shared" si="5"/>
        <v>0</v>
      </c>
      <c r="Q33" s="77">
        <f t="shared" si="10"/>
        <v>96.277499999999989</v>
      </c>
      <c r="R33" s="77">
        <f t="shared" si="11"/>
        <v>0</v>
      </c>
      <c r="S33" s="77">
        <f t="shared" si="11"/>
        <v>0.25839000000000001</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62.468999999999994</v>
      </c>
      <c r="D34" s="77">
        <f t="shared" si="7"/>
        <v>18.552976199999996</v>
      </c>
      <c r="E34" s="77">
        <f t="shared" si="8"/>
        <v>1.0378664999999998</v>
      </c>
      <c r="F34" s="77">
        <f t="shared" si="9"/>
        <v>5.2525439999999994</v>
      </c>
      <c r="G34" s="77">
        <f t="shared" si="5"/>
        <v>2.8907999999999996E-2</v>
      </c>
      <c r="H34" s="77">
        <f t="shared" si="5"/>
        <v>3.3363</v>
      </c>
      <c r="I34" s="77">
        <f t="shared" si="5"/>
        <v>0.42371999999999993</v>
      </c>
      <c r="J34" s="77">
        <f t="shared" si="5"/>
        <v>6.7320000000000001E-3</v>
      </c>
      <c r="K34" s="77">
        <f t="shared" si="5"/>
        <v>5.0490000000000005E-3</v>
      </c>
      <c r="L34" s="77">
        <f t="shared" si="5"/>
        <v>0.56628000000000001</v>
      </c>
      <c r="M34" s="77">
        <f t="shared" si="5"/>
        <v>0.10988999999999999</v>
      </c>
      <c r="N34" s="77">
        <f t="shared" si="5"/>
        <v>24.947999999999997</v>
      </c>
      <c r="O34" s="77">
        <f t="shared" si="5"/>
        <v>5682.5999999999995</v>
      </c>
      <c r="P34" s="77">
        <f t="shared" si="5"/>
        <v>0</v>
      </c>
      <c r="Q34" s="77">
        <f t="shared" si="10"/>
        <v>96.277499999999989</v>
      </c>
      <c r="R34" s="77">
        <f t="shared" si="11"/>
        <v>0</v>
      </c>
      <c r="S34" s="77">
        <f t="shared" si="11"/>
        <v>0.25839000000000001</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62.468999999999994</v>
      </c>
      <c r="D35" s="77">
        <f t="shared" si="7"/>
        <v>18.552976199999996</v>
      </c>
      <c r="E35" s="77">
        <f t="shared" si="8"/>
        <v>1.0378664999999998</v>
      </c>
      <c r="F35" s="77">
        <f t="shared" si="9"/>
        <v>5.2525439999999994</v>
      </c>
      <c r="G35" s="77">
        <f t="shared" si="5"/>
        <v>2.8907999999999996E-2</v>
      </c>
      <c r="H35" s="77">
        <f t="shared" si="5"/>
        <v>3.3363</v>
      </c>
      <c r="I35" s="77">
        <f t="shared" si="5"/>
        <v>0.42371999999999993</v>
      </c>
      <c r="J35" s="77">
        <f t="shared" si="5"/>
        <v>6.7320000000000001E-3</v>
      </c>
      <c r="K35" s="77">
        <f t="shared" si="5"/>
        <v>5.0490000000000005E-3</v>
      </c>
      <c r="L35" s="77">
        <f t="shared" si="5"/>
        <v>0.56628000000000001</v>
      </c>
      <c r="M35" s="77">
        <f t="shared" si="5"/>
        <v>0.10988999999999999</v>
      </c>
      <c r="N35" s="77">
        <f t="shared" si="5"/>
        <v>24.947999999999997</v>
      </c>
      <c r="O35" s="77">
        <f t="shared" si="5"/>
        <v>5682.5999999999995</v>
      </c>
      <c r="P35" s="77">
        <f t="shared" si="5"/>
        <v>0</v>
      </c>
      <c r="Q35" s="77">
        <f t="shared" si="10"/>
        <v>96.277499999999989</v>
      </c>
      <c r="R35" s="77">
        <f t="shared" si="11"/>
        <v>0</v>
      </c>
      <c r="S35" s="77">
        <f t="shared" si="11"/>
        <v>0.25839000000000001</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62.468999999999994</v>
      </c>
      <c r="D36" s="77">
        <f t="shared" si="7"/>
        <v>18.552976199999996</v>
      </c>
      <c r="E36" s="77">
        <f t="shared" si="8"/>
        <v>1.0378664999999998</v>
      </c>
      <c r="F36" s="77">
        <f t="shared" si="9"/>
        <v>5.2525439999999994</v>
      </c>
      <c r="G36" s="77">
        <f t="shared" si="5"/>
        <v>2.8907999999999996E-2</v>
      </c>
      <c r="H36" s="77">
        <f t="shared" si="5"/>
        <v>3.3363</v>
      </c>
      <c r="I36" s="77">
        <f t="shared" si="5"/>
        <v>0.42371999999999993</v>
      </c>
      <c r="J36" s="77">
        <f t="shared" si="5"/>
        <v>6.7320000000000001E-3</v>
      </c>
      <c r="K36" s="77">
        <f t="shared" si="5"/>
        <v>5.0490000000000005E-3</v>
      </c>
      <c r="L36" s="77">
        <f t="shared" si="5"/>
        <v>0.56628000000000001</v>
      </c>
      <c r="M36" s="77">
        <f t="shared" si="5"/>
        <v>0.10988999999999999</v>
      </c>
      <c r="N36" s="77">
        <f t="shared" si="5"/>
        <v>24.947999999999997</v>
      </c>
      <c r="O36" s="77">
        <f t="shared" si="5"/>
        <v>5682.5999999999995</v>
      </c>
      <c r="P36" s="77">
        <f t="shared" si="5"/>
        <v>0</v>
      </c>
      <c r="Q36" s="77">
        <f t="shared" si="10"/>
        <v>96.277499999999989</v>
      </c>
      <c r="R36" s="77">
        <f t="shared" si="11"/>
        <v>0</v>
      </c>
      <c r="S36" s="77">
        <f t="shared" si="11"/>
        <v>0.25839000000000001</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62.468999999999994</v>
      </c>
      <c r="D37" s="77">
        <f t="shared" si="7"/>
        <v>18.552976199999996</v>
      </c>
      <c r="E37" s="77">
        <f t="shared" si="8"/>
        <v>1.0378664999999998</v>
      </c>
      <c r="F37" s="77">
        <f t="shared" si="9"/>
        <v>5.2525439999999994</v>
      </c>
      <c r="G37" s="77">
        <f t="shared" si="5"/>
        <v>2.8907999999999996E-2</v>
      </c>
      <c r="H37" s="77">
        <f t="shared" si="5"/>
        <v>3.3363</v>
      </c>
      <c r="I37" s="77">
        <f t="shared" si="5"/>
        <v>0.42371999999999993</v>
      </c>
      <c r="J37" s="77">
        <f t="shared" si="5"/>
        <v>6.7320000000000001E-3</v>
      </c>
      <c r="K37" s="77">
        <f t="shared" si="5"/>
        <v>5.0490000000000005E-3</v>
      </c>
      <c r="L37" s="77">
        <f t="shared" si="5"/>
        <v>0.56628000000000001</v>
      </c>
      <c r="M37" s="77">
        <f t="shared" si="5"/>
        <v>0.10988999999999999</v>
      </c>
      <c r="N37" s="77">
        <f t="shared" si="5"/>
        <v>24.947999999999997</v>
      </c>
      <c r="O37" s="77">
        <f t="shared" si="5"/>
        <v>5682.5999999999995</v>
      </c>
      <c r="P37" s="77">
        <f t="shared" si="5"/>
        <v>0</v>
      </c>
      <c r="Q37" s="77">
        <f t="shared" si="10"/>
        <v>96.277499999999989</v>
      </c>
      <c r="R37" s="77">
        <f t="shared" si="11"/>
        <v>0</v>
      </c>
      <c r="S37" s="77">
        <f t="shared" si="11"/>
        <v>0.25839000000000001</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8" priority="38" operator="equal">
      <formula>"DECREASE"</formula>
    </cfRule>
    <cfRule type="cellIs" dxfId="167" priority="39" operator="equal">
      <formula>"INCREASE"</formula>
    </cfRule>
  </conditionalFormatting>
  <conditionalFormatting sqref="B38:B50 B62:U66">
    <cfRule type="cellIs" dxfId="166" priority="37" operator="greaterThan">
      <formula>$B$51</formula>
    </cfRule>
  </conditionalFormatting>
  <conditionalFormatting sqref="C31:C50">
    <cfRule type="cellIs" dxfId="165" priority="36" operator="greaterThan">
      <formula>$C$51</formula>
    </cfRule>
  </conditionalFormatting>
  <conditionalFormatting sqref="C18:V18">
    <cfRule type="cellIs" dxfId="164" priority="35" operator="equal">
      <formula>0</formula>
    </cfRule>
  </conditionalFormatting>
  <conditionalFormatting sqref="C17:V17">
    <cfRule type="cellIs" dxfId="163" priority="34" operator="equal">
      <formula>0</formula>
    </cfRule>
  </conditionalFormatting>
  <conditionalFormatting sqref="C19:V19">
    <cfRule type="cellIs" dxfId="162" priority="33" operator="equal">
      <formula>0</formula>
    </cfRule>
  </conditionalFormatting>
  <conditionalFormatting sqref="G31:G50">
    <cfRule type="cellIs" dxfId="161" priority="32" operator="greaterThan">
      <formula>$G$51</formula>
    </cfRule>
  </conditionalFormatting>
  <conditionalFormatting sqref="H31:H50">
    <cfRule type="cellIs" dxfId="160" priority="31" operator="greaterThan">
      <formula>$H$51</formula>
    </cfRule>
  </conditionalFormatting>
  <conditionalFormatting sqref="I31:I50">
    <cfRule type="cellIs" dxfId="159" priority="30" operator="greaterThan">
      <formula>$I$51</formula>
    </cfRule>
  </conditionalFormatting>
  <conditionalFormatting sqref="K31:K50">
    <cfRule type="cellIs" dxfId="158" priority="29" operator="greaterThan">
      <formula>$K$51</formula>
    </cfRule>
  </conditionalFormatting>
  <conditionalFormatting sqref="L31:L50">
    <cfRule type="cellIs" dxfId="157" priority="28" operator="greaterThan">
      <formula>$L$51</formula>
    </cfRule>
  </conditionalFormatting>
  <conditionalFormatting sqref="M31:M50">
    <cfRule type="cellIs" dxfId="156" priority="27" operator="greaterThan">
      <formula>$M$51</formula>
    </cfRule>
  </conditionalFormatting>
  <conditionalFormatting sqref="P31:P50">
    <cfRule type="cellIs" dxfId="155" priority="26" operator="greaterThan">
      <formula>$P$51</formula>
    </cfRule>
  </conditionalFormatting>
  <conditionalFormatting sqref="R31:R50">
    <cfRule type="cellIs" dxfId="154" priority="25" operator="greaterThan">
      <formula>$R$51</formula>
    </cfRule>
  </conditionalFormatting>
  <conditionalFormatting sqref="S31:S50">
    <cfRule type="cellIs" dxfId="153" priority="24" operator="greaterThan">
      <formula>$S$51</formula>
    </cfRule>
  </conditionalFormatting>
  <conditionalFormatting sqref="T31:T50">
    <cfRule type="cellIs" dxfId="152" priority="23" operator="greaterThan">
      <formula>$T$51</formula>
    </cfRule>
  </conditionalFormatting>
  <conditionalFormatting sqref="U31:U50">
    <cfRule type="cellIs" dxfId="151" priority="22" operator="greaterThan">
      <formula>$U$51</formula>
    </cfRule>
  </conditionalFormatting>
  <conditionalFormatting sqref="C22:V22">
    <cfRule type="cellIs" dxfId="150" priority="21" operator="equal">
      <formula>0</formula>
    </cfRule>
  </conditionalFormatting>
  <conditionalFormatting sqref="C24:V24">
    <cfRule type="cellIs" dxfId="149" priority="19" operator="equal">
      <formula>"DECREASE"</formula>
    </cfRule>
    <cfRule type="cellIs" dxfId="148" priority="20" operator="equal">
      <formula>"INCREASE"</formula>
    </cfRule>
  </conditionalFormatting>
  <conditionalFormatting sqref="C23:V23">
    <cfRule type="cellIs" dxfId="147" priority="18" operator="equal">
      <formula>0</formula>
    </cfRule>
  </conditionalFormatting>
  <conditionalFormatting sqref="C21:V21">
    <cfRule type="cellIs" dxfId="146" priority="14" operator="equal">
      <formula>0</formula>
    </cfRule>
  </conditionalFormatting>
  <conditionalFormatting sqref="B66:U66">
    <cfRule type="cellIs" dxfId="145" priority="12" operator="equal">
      <formula>"UNDER"</formula>
    </cfRule>
    <cfRule type="cellIs" dxfId="144" priority="13" operator="equal">
      <formula>"OVER"</formula>
    </cfRule>
  </conditionalFormatting>
  <conditionalFormatting sqref="J31:J50">
    <cfRule type="cellIs" dxfId="143" priority="9" operator="greaterThan">
      <formula>$J$51</formula>
    </cfRule>
  </conditionalFormatting>
  <conditionalFormatting sqref="L3">
    <cfRule type="cellIs" dxfId="142" priority="5" operator="lessThan">
      <formula>30</formula>
    </cfRule>
    <cfRule type="cellIs" dxfId="141" priority="6" operator="greaterThanOrEqual">
      <formula>30</formula>
    </cfRule>
  </conditionalFormatting>
  <conditionalFormatting sqref="I1">
    <cfRule type="cellIs" dxfId="140" priority="4" operator="between">
      <formula>0.1</formula>
      <formula>5</formula>
    </cfRule>
  </conditionalFormatting>
  <conditionalFormatting sqref="I2">
    <cfRule type="cellIs" dxfId="139" priority="3" operator="greaterThan">
      <formula>5000.1</formula>
    </cfRule>
  </conditionalFormatting>
  <conditionalFormatting sqref="I3">
    <cfRule type="cellIs" dxfId="138" priority="2" operator="greaterThan">
      <formula>40000.01</formula>
    </cfRule>
  </conditionalFormatting>
  <conditionalFormatting sqref="B31:B37">
    <cfRule type="cellIs" dxfId="137" priority="1" operator="greaterThan">
      <formula>$B$51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I7"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6.4</v>
      </c>
      <c r="J1" s="120" t="s">
        <v>153</v>
      </c>
      <c r="K1" s="120"/>
      <c r="L1" s="97">
        <v>297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1.54</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1.9285714285714284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173</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33.46291875</v>
      </c>
      <c r="D18" s="16">
        <f>$D32</f>
        <v>33.46291875</v>
      </c>
      <c r="E18" s="16">
        <f>$D33</f>
        <v>33.46291875</v>
      </c>
      <c r="F18" s="16">
        <f>$D34</f>
        <v>33.46291875</v>
      </c>
      <c r="G18" s="16">
        <f>$D35</f>
        <v>33.46291875</v>
      </c>
      <c r="H18" s="16">
        <f>$D36</f>
        <v>33.46291875</v>
      </c>
      <c r="I18" s="16">
        <f>$D37</f>
        <v>33.46291875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-31.137081249999994</v>
      </c>
      <c r="D19" s="16">
        <f t="shared" ref="D19:V19" si="1">D18-D17</f>
        <v>-31.137081249999994</v>
      </c>
      <c r="E19" s="16">
        <f t="shared" si="1"/>
        <v>-31.137081249999994</v>
      </c>
      <c r="F19" s="16">
        <f t="shared" si="1"/>
        <v>-31.137081249999994</v>
      </c>
      <c r="G19" s="16">
        <f t="shared" si="1"/>
        <v>-31.137081249999994</v>
      </c>
      <c r="H19" s="16">
        <f t="shared" si="1"/>
        <v>-31.137081249999994</v>
      </c>
      <c r="I19" s="16">
        <f t="shared" si="1"/>
        <v>-31.137081249999994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0.32236762499999999</v>
      </c>
      <c r="D22" s="16">
        <f>$E32</f>
        <v>0.32236762499999999</v>
      </c>
      <c r="E22" s="16">
        <f>$E33</f>
        <v>0.32236762499999999</v>
      </c>
      <c r="F22" s="16">
        <f>$E34</f>
        <v>0.32236762499999999</v>
      </c>
      <c r="G22" s="16">
        <f>$E35</f>
        <v>0.32236762499999999</v>
      </c>
      <c r="H22" s="16">
        <f>$E36</f>
        <v>0.32236762499999999</v>
      </c>
      <c r="I22" s="16">
        <f>$E37</f>
        <v>0.32236762499999999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-227.677632375</v>
      </c>
      <c r="D23" s="16">
        <f t="shared" ref="D23:V23" si="3">D22-D21</f>
        <v>-227.677632375</v>
      </c>
      <c r="E23" s="16">
        <f t="shared" si="3"/>
        <v>-227.677632375</v>
      </c>
      <c r="F23" s="16">
        <f t="shared" si="3"/>
        <v>-227.677632375</v>
      </c>
      <c r="G23" s="16">
        <f t="shared" si="3"/>
        <v>-227.677632375</v>
      </c>
      <c r="H23" s="16">
        <f t="shared" si="3"/>
        <v>-227.677632375</v>
      </c>
      <c r="I23" s="16">
        <f t="shared" si="3"/>
        <v>-227.677632375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2.0499999999999998</v>
      </c>
      <c r="C28" s="15">
        <v>1.54</v>
      </c>
      <c r="D28" s="15">
        <v>0.47499999999999998</v>
      </c>
      <c r="E28" s="15">
        <v>8.6999999999999994E-3</v>
      </c>
      <c r="F28" s="15">
        <v>219</v>
      </c>
      <c r="G28" s="15">
        <v>57</v>
      </c>
      <c r="H28" s="15">
        <v>150</v>
      </c>
      <c r="I28" s="15">
        <v>6.4</v>
      </c>
      <c r="J28" s="15">
        <v>0.72</v>
      </c>
      <c r="K28" s="23">
        <v>0.99</v>
      </c>
      <c r="L28" s="15">
        <v>4.2300000000000004</v>
      </c>
      <c r="M28" s="15">
        <v>3.35</v>
      </c>
      <c r="N28" s="15">
        <v>207000</v>
      </c>
      <c r="O28" s="15">
        <v>9360</v>
      </c>
      <c r="P28" s="15"/>
      <c r="Q28" s="15">
        <v>16900</v>
      </c>
      <c r="R28" s="15"/>
      <c r="S28" s="15">
        <v>196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150</v>
      </c>
      <c r="C31" s="77">
        <f>IF(C$27="%w/w SAR",((C$28*10)*$B31),IF(C$27="%w/w DM",(((C$28*10)*($B$28/100))*$B31),IF(C$27="kg/t SAR",(C$28*$B31),IF(C$27="kg/t DM",((C$28*($B$28/100))*$B31),IF(C$27="mg/kg SAR",((C$28*0.001)*$B31),IF(C$27="mg/kg DM",(((C$28*0.001)*($B$28/100))*$B31),0))))))</f>
        <v>47.354999999999997</v>
      </c>
      <c r="D31" s="77">
        <f>(IF(D$27="%w/w SAR",((D$28*10)*$B31),IF(D$27="%w/w DM",(((D$28*10)*($B$28/100))*$B31),IF(D$27="kg/t SAR",(D$28*$B31),IF(D$27="kg/t DM",((D$28*($B$28/100))*$B31),IF(D$27="mg/kg SAR",((D$28*0.001)*$B31),IF(D$27="mg/kg DM",(((D$28*0.001)*($B$28/100))*$B31),"0")))))))*2.291</f>
        <v>33.46291875</v>
      </c>
      <c r="E31" s="77">
        <f>(IF(E$27="%w/w SAR",((E$28*10)*$B31),IF(E$27="%w/w DM",(((E$28*10)*($B$28/100))*$B31),IF(E$27="kg/t SAR",(E$28*$B31),IF(E$27="kg/t DM",((E$28*($B$28/100))*$B31),IF(E$27="mg/kg SAR",((E$28*0.001)*$B31),IF(E$27="mg/kg DM",(((E$28*0.001)*($B$28/100))*$B31),"0")))))))*1.205</f>
        <v>0.32236762499999999</v>
      </c>
      <c r="F31" s="77">
        <f>(IF(F$27="%w/w SAR",((F$28*10)*$B31),IF(F$27="%w/w DM",(((F$28*10)*($B$28/100))*$B31),IF(F$27="kg/t SAR",(F$28*$B31),IF(F$27="kg/t DM",((F$28*($B$28/100))*$B31),IF(F$27="mg/kg SAR",((F$28*0.001)*$B31),IF(F$27="mg/kg DM",(((F$28*0.001)*($B$28/100))*$B31),"0")))))))*1.658</f>
        <v>1.1165386499999999</v>
      </c>
      <c r="G31" s="77">
        <f t="shared" ref="G31:P46" si="5">IF(G$27="%w/w SAR",((G$28*10)*$B31),IF(G$27="%w/w DM",(((G$28*10)*($B$28/100))*$B31),IF(G$27="kg/t SAR",(G$28*$B31),IF(G$27="kg/t DM",((G$28*($B$28/100))*$B31),IF(G$27="mg/kg SAR",((G$28*0.001)*$B31),IF(G$27="mg/kg DM",(((G$28*0.001)*($B$28/100))*$B31),0))))))</f>
        <v>0.17527499999999999</v>
      </c>
      <c r="H31" s="77">
        <f t="shared" si="5"/>
        <v>0.46124999999999994</v>
      </c>
      <c r="I31" s="77">
        <f t="shared" si="5"/>
        <v>1.968E-2</v>
      </c>
      <c r="J31" s="77">
        <f t="shared" si="5"/>
        <v>2.2139999999999998E-3</v>
      </c>
      <c r="K31" s="77">
        <f t="shared" si="5"/>
        <v>3.0442499999999996E-3</v>
      </c>
      <c r="L31" s="77">
        <f t="shared" si="5"/>
        <v>1.300725E-2</v>
      </c>
      <c r="M31" s="77">
        <f t="shared" si="5"/>
        <v>1.0301249999999998E-2</v>
      </c>
      <c r="N31" s="77">
        <f t="shared" si="5"/>
        <v>636.52499999999986</v>
      </c>
      <c r="O31" s="77">
        <f t="shared" si="5"/>
        <v>28.781999999999996</v>
      </c>
      <c r="P31" s="77">
        <f t="shared" si="5"/>
        <v>0</v>
      </c>
      <c r="Q31" s="77">
        <f>(IF(Q$27="%w/w SAR",((Q$28*10)*$B31),IF(Q$27="%w/w DM",(((Q$28*10)*($B$28/100))*$B31),IF(Q$27="kg/t SAR",(Q$28*$B31),IF(Q$27="kg/t DM",((Q$28*($B$28/100))*$B31),IF(Q$27="mg/kg SAR",((Q$28*0.001)*$B31),IF(Q$27="mg/kg DM",(((Q$28*0.001)*($B$28/100))*$B31),0)))))))*2.5</f>
        <v>129.91874999999996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0.60270000000000001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150</v>
      </c>
      <c r="C32" s="77">
        <f t="shared" ref="C32:C50" si="6">IF(C$27="%w/w SAR",((C$28*10)*$B32),IF(C$27="%w/w DM",(((C$28*10)*($B$28/100))*$B32),IF(C$27="kg/t SAR",(C$28*$B32),IF(C$27="kg/t DM",((C$28*($B$28/100))*$B32),IF(C$27="mg/kg SAR",((C$28*0.001)*$B32),IF(C$27="mg/kg DM",(((C$28*0.001)*($B$28/100))*$B32),0))))))</f>
        <v>47.354999999999997</v>
      </c>
      <c r="D32" s="77">
        <f t="shared" ref="D32:D50" si="7">(IF(D$27="%w/w SAR",((D$28*10)*$B32),IF(D$27="%w/w DM",(((D$28*10)*($B$28/100))*$B32),IF(D$27="kg/t SAR",(D$28*$B32),IF(D$27="kg/t DM",((D$28*($B$28/100))*$B32),IF(D$27="mg/kg SAR",((D$28*0.001)*$B32),IF(D$27="mg/kg DM",(((D$28*0.001)*($B$28/100))*$B32),"0")))))))*2.291</f>
        <v>33.46291875</v>
      </c>
      <c r="E32" s="77">
        <f t="shared" ref="E32:E50" si="8">(IF(E$27="%w/w SAR",((E$28*10)*$B32),IF(E$27="%w/w DM",(((E$28*10)*($B$28/100))*$B32),IF(E$27="kg/t SAR",(E$28*$B32),IF(E$27="kg/t DM",((E$28*($B$28/100))*$B32),IF(E$27="mg/kg SAR",((E$28*0.001)*$B32),IF(E$27="mg/kg DM",(((E$28*0.001)*($B$28/100))*$B32),"0")))))))*1.205</f>
        <v>0.32236762499999999</v>
      </c>
      <c r="F32" s="77">
        <f t="shared" ref="F32:F50" si="9">(IF(F$27="%w/w SAR",((F$28*10)*$B32),IF(F$27="%w/w DM",(((F$28*10)*($B$28/100))*$B32),IF(F$27="kg/t SAR",(F$28*$B32),IF(F$27="kg/t DM",((F$28*($B$28/100))*$B32),IF(F$27="mg/kg SAR",((F$28*0.001)*$B32),IF(F$27="mg/kg DM",(((F$28*0.001)*($B$28/100))*$B32),"0")))))))*1.658</f>
        <v>1.1165386499999999</v>
      </c>
      <c r="G32" s="77">
        <f t="shared" si="5"/>
        <v>0.17527499999999999</v>
      </c>
      <c r="H32" s="77">
        <f t="shared" si="5"/>
        <v>0.46124999999999994</v>
      </c>
      <c r="I32" s="77">
        <f t="shared" si="5"/>
        <v>1.968E-2</v>
      </c>
      <c r="J32" s="77">
        <f t="shared" si="5"/>
        <v>2.2139999999999998E-3</v>
      </c>
      <c r="K32" s="77">
        <f t="shared" si="5"/>
        <v>3.0442499999999996E-3</v>
      </c>
      <c r="L32" s="77">
        <f t="shared" si="5"/>
        <v>1.300725E-2</v>
      </c>
      <c r="M32" s="77">
        <f t="shared" si="5"/>
        <v>1.0301249999999998E-2</v>
      </c>
      <c r="N32" s="77">
        <f t="shared" si="5"/>
        <v>636.52499999999986</v>
      </c>
      <c r="O32" s="77">
        <f t="shared" si="5"/>
        <v>28.781999999999996</v>
      </c>
      <c r="P32" s="77">
        <f t="shared" si="5"/>
        <v>0</v>
      </c>
      <c r="Q32" s="77">
        <f t="shared" ref="Q32:Q50" si="10">(IF(Q$27="%w/w SAR",((Q$28*10)*$B32),IF(Q$27="%w/w DM",(((Q$28*10)*($B$28/100))*$B32),IF(Q$27="kg/t SAR",(Q$28*$B32),IF(Q$27="kg/t DM",((Q$28*($B$28/100))*$B32),IF(Q$27="mg/kg SAR",((Q$28*0.001)*$B32),IF(Q$27="mg/kg DM",(((Q$28*0.001)*($B$28/100))*$B32),0)))))))*2.5</f>
        <v>129.91874999999996</v>
      </c>
      <c r="R32" s="77">
        <f t="shared" ref="R32:U50" si="11">IF(R$27="%w/w SAR",((R$28*10)*$B32),IF(R$27="%w/w DM",(((R$28*10)*($B$28/100))*$B32),IF(R$27="kg/t SAR",(R$28*$B32),IF(R$27="kg/t DM",((R$28*($B$28/100))*$B32),IF(R$27="mg/kg SAR",((R$28*0.001)*$B32),IF(R$27="mg/kg DM",(((R$28*0.001)*($B$28/100))*$B32),0))))))</f>
        <v>0</v>
      </c>
      <c r="S32" s="77">
        <f t="shared" si="11"/>
        <v>0.60270000000000001</v>
      </c>
      <c r="T32" s="77">
        <f t="shared" si="11"/>
        <v>0</v>
      </c>
      <c r="U32" s="77">
        <f t="shared" si="11"/>
        <v>0</v>
      </c>
      <c r="AB32" s="59"/>
      <c r="AC32" s="59"/>
      <c r="AD32" s="59"/>
      <c r="AE32" s="59"/>
      <c r="AF32" s="59"/>
      <c r="AG32" s="59"/>
      <c r="AH32" s="59"/>
      <c r="AI32" s="59"/>
    </row>
    <row r="33" spans="1:35" s="72" customFormat="1" x14ac:dyDescent="0.3">
      <c r="A33" s="13">
        <f>E8</f>
        <v>865</v>
      </c>
      <c r="B33" s="15">
        <v>150</v>
      </c>
      <c r="C33" s="77">
        <f t="shared" si="6"/>
        <v>47.354999999999997</v>
      </c>
      <c r="D33" s="77">
        <f t="shared" si="7"/>
        <v>33.46291875</v>
      </c>
      <c r="E33" s="77">
        <f t="shared" si="8"/>
        <v>0.32236762499999999</v>
      </c>
      <c r="F33" s="77">
        <f t="shared" si="9"/>
        <v>1.1165386499999999</v>
      </c>
      <c r="G33" s="77">
        <f t="shared" si="5"/>
        <v>0.17527499999999999</v>
      </c>
      <c r="H33" s="77">
        <f t="shared" si="5"/>
        <v>0.46124999999999994</v>
      </c>
      <c r="I33" s="77">
        <f t="shared" si="5"/>
        <v>1.968E-2</v>
      </c>
      <c r="J33" s="77">
        <f t="shared" si="5"/>
        <v>2.2139999999999998E-3</v>
      </c>
      <c r="K33" s="77">
        <f t="shared" si="5"/>
        <v>3.0442499999999996E-3</v>
      </c>
      <c r="L33" s="77">
        <f t="shared" si="5"/>
        <v>1.300725E-2</v>
      </c>
      <c r="M33" s="77">
        <f t="shared" si="5"/>
        <v>1.0301249999999998E-2</v>
      </c>
      <c r="N33" s="77">
        <f t="shared" si="5"/>
        <v>636.52499999999986</v>
      </c>
      <c r="O33" s="77">
        <f t="shared" si="5"/>
        <v>28.781999999999996</v>
      </c>
      <c r="P33" s="77">
        <f t="shared" si="5"/>
        <v>0</v>
      </c>
      <c r="Q33" s="77">
        <f t="shared" si="10"/>
        <v>129.91874999999996</v>
      </c>
      <c r="R33" s="77">
        <f t="shared" si="11"/>
        <v>0</v>
      </c>
      <c r="S33" s="77">
        <f t="shared" si="11"/>
        <v>0.60270000000000001</v>
      </c>
      <c r="T33" s="77">
        <f t="shared" si="11"/>
        <v>0</v>
      </c>
      <c r="U33" s="77">
        <f t="shared" si="11"/>
        <v>0</v>
      </c>
      <c r="AB33" s="59"/>
      <c r="AC33" s="59"/>
      <c r="AD33" s="59"/>
      <c r="AE33" s="59"/>
      <c r="AF33" s="59"/>
      <c r="AG33" s="59"/>
      <c r="AH33" s="59"/>
      <c r="AI33" s="59"/>
    </row>
    <row r="34" spans="1:35" s="72" customFormat="1" x14ac:dyDescent="0.3">
      <c r="A34" s="13">
        <f>F8</f>
        <v>9216</v>
      </c>
      <c r="B34" s="15">
        <v>150</v>
      </c>
      <c r="C34" s="77">
        <f t="shared" si="6"/>
        <v>47.354999999999997</v>
      </c>
      <c r="D34" s="77">
        <f t="shared" si="7"/>
        <v>33.46291875</v>
      </c>
      <c r="E34" s="77">
        <f t="shared" si="8"/>
        <v>0.32236762499999999</v>
      </c>
      <c r="F34" s="77">
        <f t="shared" si="9"/>
        <v>1.1165386499999999</v>
      </c>
      <c r="G34" s="77">
        <f t="shared" si="5"/>
        <v>0.17527499999999999</v>
      </c>
      <c r="H34" s="77">
        <f t="shared" si="5"/>
        <v>0.46124999999999994</v>
      </c>
      <c r="I34" s="77">
        <f t="shared" si="5"/>
        <v>1.968E-2</v>
      </c>
      <c r="J34" s="77">
        <f t="shared" si="5"/>
        <v>2.2139999999999998E-3</v>
      </c>
      <c r="K34" s="77">
        <f t="shared" si="5"/>
        <v>3.0442499999999996E-3</v>
      </c>
      <c r="L34" s="77">
        <f t="shared" si="5"/>
        <v>1.300725E-2</v>
      </c>
      <c r="M34" s="77">
        <f t="shared" si="5"/>
        <v>1.0301249999999998E-2</v>
      </c>
      <c r="N34" s="77">
        <f t="shared" si="5"/>
        <v>636.52499999999986</v>
      </c>
      <c r="O34" s="77">
        <f t="shared" si="5"/>
        <v>28.781999999999996</v>
      </c>
      <c r="P34" s="77">
        <f t="shared" si="5"/>
        <v>0</v>
      </c>
      <c r="Q34" s="77">
        <f t="shared" si="10"/>
        <v>129.91874999999996</v>
      </c>
      <c r="R34" s="77">
        <f t="shared" si="11"/>
        <v>0</v>
      </c>
      <c r="S34" s="77">
        <f t="shared" si="11"/>
        <v>0.60270000000000001</v>
      </c>
      <c r="T34" s="77">
        <f t="shared" si="11"/>
        <v>0</v>
      </c>
      <c r="U34" s="77">
        <f t="shared" si="11"/>
        <v>0</v>
      </c>
      <c r="AB34" s="59"/>
      <c r="AC34" s="59"/>
      <c r="AD34" s="59"/>
      <c r="AE34" s="59"/>
      <c r="AF34" s="59"/>
      <c r="AG34" s="59"/>
      <c r="AH34" s="59"/>
      <c r="AI34" s="59"/>
    </row>
    <row r="35" spans="1:35" s="72" customFormat="1" x14ac:dyDescent="0.3">
      <c r="A35" s="13">
        <f>G8</f>
        <v>1113</v>
      </c>
      <c r="B35" s="15">
        <v>150</v>
      </c>
      <c r="C35" s="77">
        <f t="shared" si="6"/>
        <v>47.354999999999997</v>
      </c>
      <c r="D35" s="77">
        <f t="shared" si="7"/>
        <v>33.46291875</v>
      </c>
      <c r="E35" s="77">
        <f t="shared" si="8"/>
        <v>0.32236762499999999</v>
      </c>
      <c r="F35" s="77">
        <f t="shared" si="9"/>
        <v>1.1165386499999999</v>
      </c>
      <c r="G35" s="77">
        <f t="shared" si="5"/>
        <v>0.17527499999999999</v>
      </c>
      <c r="H35" s="77">
        <f t="shared" si="5"/>
        <v>0.46124999999999994</v>
      </c>
      <c r="I35" s="77">
        <f t="shared" si="5"/>
        <v>1.968E-2</v>
      </c>
      <c r="J35" s="77">
        <f t="shared" si="5"/>
        <v>2.2139999999999998E-3</v>
      </c>
      <c r="K35" s="77">
        <f t="shared" si="5"/>
        <v>3.0442499999999996E-3</v>
      </c>
      <c r="L35" s="77">
        <f t="shared" si="5"/>
        <v>1.300725E-2</v>
      </c>
      <c r="M35" s="77">
        <f t="shared" si="5"/>
        <v>1.0301249999999998E-2</v>
      </c>
      <c r="N35" s="77">
        <f t="shared" si="5"/>
        <v>636.52499999999986</v>
      </c>
      <c r="O35" s="77">
        <f t="shared" si="5"/>
        <v>28.781999999999996</v>
      </c>
      <c r="P35" s="77">
        <f t="shared" si="5"/>
        <v>0</v>
      </c>
      <c r="Q35" s="77">
        <f t="shared" si="10"/>
        <v>129.91874999999996</v>
      </c>
      <c r="R35" s="77">
        <f t="shared" si="11"/>
        <v>0</v>
      </c>
      <c r="S35" s="77">
        <f t="shared" si="11"/>
        <v>0.60270000000000001</v>
      </c>
      <c r="T35" s="77">
        <f t="shared" si="11"/>
        <v>0</v>
      </c>
      <c r="U35" s="77">
        <f t="shared" si="11"/>
        <v>0</v>
      </c>
      <c r="AB35" s="59"/>
      <c r="AC35" s="59"/>
      <c r="AD35" s="59"/>
      <c r="AE35" s="59"/>
      <c r="AF35" s="59"/>
      <c r="AG35" s="59"/>
      <c r="AH35" s="59"/>
      <c r="AI35" s="59"/>
    </row>
    <row r="36" spans="1:35" s="72" customFormat="1" x14ac:dyDescent="0.3">
      <c r="A36" s="13">
        <f>H8</f>
        <v>2585</v>
      </c>
      <c r="B36" s="15">
        <v>150</v>
      </c>
      <c r="C36" s="77">
        <f t="shared" si="6"/>
        <v>47.354999999999997</v>
      </c>
      <c r="D36" s="77">
        <f t="shared" si="7"/>
        <v>33.46291875</v>
      </c>
      <c r="E36" s="77">
        <f t="shared" si="8"/>
        <v>0.32236762499999999</v>
      </c>
      <c r="F36" s="77">
        <f t="shared" si="9"/>
        <v>1.1165386499999999</v>
      </c>
      <c r="G36" s="77">
        <f t="shared" si="5"/>
        <v>0.17527499999999999</v>
      </c>
      <c r="H36" s="77">
        <f t="shared" si="5"/>
        <v>0.46124999999999994</v>
      </c>
      <c r="I36" s="77">
        <f t="shared" si="5"/>
        <v>1.968E-2</v>
      </c>
      <c r="J36" s="77">
        <f t="shared" si="5"/>
        <v>2.2139999999999998E-3</v>
      </c>
      <c r="K36" s="77">
        <f t="shared" si="5"/>
        <v>3.0442499999999996E-3</v>
      </c>
      <c r="L36" s="77">
        <f t="shared" si="5"/>
        <v>1.300725E-2</v>
      </c>
      <c r="M36" s="77">
        <f t="shared" si="5"/>
        <v>1.0301249999999998E-2</v>
      </c>
      <c r="N36" s="77">
        <f t="shared" si="5"/>
        <v>636.52499999999986</v>
      </c>
      <c r="O36" s="77">
        <f t="shared" si="5"/>
        <v>28.781999999999996</v>
      </c>
      <c r="P36" s="77">
        <f t="shared" si="5"/>
        <v>0</v>
      </c>
      <c r="Q36" s="77">
        <f t="shared" si="10"/>
        <v>129.91874999999996</v>
      </c>
      <c r="R36" s="77">
        <f t="shared" si="11"/>
        <v>0</v>
      </c>
      <c r="S36" s="77">
        <f t="shared" si="11"/>
        <v>0.60270000000000001</v>
      </c>
      <c r="T36" s="77">
        <f t="shared" si="11"/>
        <v>0</v>
      </c>
      <c r="U36" s="77">
        <f t="shared" si="11"/>
        <v>0</v>
      </c>
      <c r="AB36" s="59"/>
      <c r="AC36" s="59"/>
      <c r="AD36" s="59"/>
      <c r="AE36" s="59"/>
      <c r="AF36" s="59"/>
      <c r="AG36" s="59"/>
      <c r="AH36" s="59"/>
      <c r="AI36" s="59"/>
    </row>
    <row r="37" spans="1:35" s="72" customFormat="1" x14ac:dyDescent="0.3">
      <c r="A37" s="13">
        <f>I8</f>
        <v>264</v>
      </c>
      <c r="B37" s="15">
        <v>150</v>
      </c>
      <c r="C37" s="77">
        <f t="shared" si="6"/>
        <v>47.354999999999997</v>
      </c>
      <c r="D37" s="77">
        <f t="shared" si="7"/>
        <v>33.46291875</v>
      </c>
      <c r="E37" s="77">
        <f t="shared" si="8"/>
        <v>0.32236762499999999</v>
      </c>
      <c r="F37" s="77">
        <f t="shared" si="9"/>
        <v>1.1165386499999999</v>
      </c>
      <c r="G37" s="77">
        <f t="shared" si="5"/>
        <v>0.17527499999999999</v>
      </c>
      <c r="H37" s="77">
        <f t="shared" si="5"/>
        <v>0.46124999999999994</v>
      </c>
      <c r="I37" s="77">
        <f t="shared" si="5"/>
        <v>1.968E-2</v>
      </c>
      <c r="J37" s="77">
        <f t="shared" si="5"/>
        <v>2.2139999999999998E-3</v>
      </c>
      <c r="K37" s="77">
        <f t="shared" si="5"/>
        <v>3.0442499999999996E-3</v>
      </c>
      <c r="L37" s="77">
        <f t="shared" si="5"/>
        <v>1.300725E-2</v>
      </c>
      <c r="M37" s="77">
        <f t="shared" si="5"/>
        <v>1.0301249999999998E-2</v>
      </c>
      <c r="N37" s="77">
        <f t="shared" si="5"/>
        <v>636.52499999999986</v>
      </c>
      <c r="O37" s="77">
        <f t="shared" si="5"/>
        <v>28.781999999999996</v>
      </c>
      <c r="P37" s="77">
        <f t="shared" si="5"/>
        <v>0</v>
      </c>
      <c r="Q37" s="77">
        <f t="shared" si="10"/>
        <v>129.91874999999996</v>
      </c>
      <c r="R37" s="77">
        <f t="shared" si="11"/>
        <v>0</v>
      </c>
      <c r="S37" s="77">
        <f t="shared" si="11"/>
        <v>0.60270000000000001</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5">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150</v>
      </c>
      <c r="C62" s="77">
        <f>B32</f>
        <v>150</v>
      </c>
      <c r="D62" s="77">
        <f>B33</f>
        <v>150</v>
      </c>
      <c r="E62" s="77">
        <f>B34</f>
        <v>150</v>
      </c>
      <c r="F62" s="77">
        <f>B35</f>
        <v>150</v>
      </c>
      <c r="G62" s="77">
        <f>B36</f>
        <v>150</v>
      </c>
      <c r="H62" s="77">
        <f>B37</f>
        <v>150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J1"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6.1</v>
      </c>
      <c r="J1" s="120" t="s">
        <v>153</v>
      </c>
      <c r="K1" s="120"/>
      <c r="L1" s="97">
        <v>243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0.95599999999999996</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2.5418410041841004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174</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78.037187500000002</v>
      </c>
      <c r="D18" s="16">
        <f>$D32</f>
        <v>78.037187500000002</v>
      </c>
      <c r="E18" s="16">
        <f>$D33</f>
        <v>78.037187500000002</v>
      </c>
      <c r="F18" s="16">
        <f>$D34</f>
        <v>78.037187500000002</v>
      </c>
      <c r="G18" s="16">
        <f>$D35</f>
        <v>78.037187500000002</v>
      </c>
      <c r="H18" s="16">
        <f>$D36</f>
        <v>78.037187500000002</v>
      </c>
      <c r="I18" s="16">
        <f>$D37</f>
        <v>78.037187500000002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13.437187500000007</v>
      </c>
      <c r="D19" s="16">
        <f t="shared" ref="D19:V19" si="1">D18-D17</f>
        <v>13.437187500000007</v>
      </c>
      <c r="E19" s="16">
        <f t="shared" si="1"/>
        <v>13.437187500000007</v>
      </c>
      <c r="F19" s="16">
        <f t="shared" si="1"/>
        <v>13.437187500000007</v>
      </c>
      <c r="G19" s="16">
        <f t="shared" si="1"/>
        <v>13.437187500000007</v>
      </c>
      <c r="H19" s="16">
        <f t="shared" si="1"/>
        <v>13.437187500000007</v>
      </c>
      <c r="I19" s="16">
        <f t="shared" si="1"/>
        <v>13.437187500000007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1.1748750000000001</v>
      </c>
      <c r="D22" s="16">
        <f>$E32</f>
        <v>1.1748750000000001</v>
      </c>
      <c r="E22" s="16">
        <f>$E33</f>
        <v>1.1748750000000001</v>
      </c>
      <c r="F22" s="16">
        <f>$E34</f>
        <v>1.1748750000000001</v>
      </c>
      <c r="G22" s="16">
        <f>$E35</f>
        <v>1.1748750000000001</v>
      </c>
      <c r="H22" s="16">
        <f>$E36</f>
        <v>1.1748750000000001</v>
      </c>
      <c r="I22" s="16">
        <f>$E37</f>
        <v>1.1748750000000001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-226.82512500000001</v>
      </c>
      <c r="D23" s="16">
        <f t="shared" ref="D23:V23" si="3">D22-D21</f>
        <v>-226.82512500000001</v>
      </c>
      <c r="E23" s="16">
        <f t="shared" si="3"/>
        <v>-226.82512500000001</v>
      </c>
      <c r="F23" s="16">
        <f t="shared" si="3"/>
        <v>-226.82512500000001</v>
      </c>
      <c r="G23" s="16">
        <f t="shared" si="3"/>
        <v>-226.82512500000001</v>
      </c>
      <c r="H23" s="16">
        <f t="shared" si="3"/>
        <v>-226.82512500000001</v>
      </c>
      <c r="I23" s="16">
        <f t="shared" si="3"/>
        <v>-226.82512500000001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2.5</v>
      </c>
      <c r="C28" s="15">
        <v>0.95599999999999996</v>
      </c>
      <c r="D28" s="15">
        <v>0.54500000000000004</v>
      </c>
      <c r="E28" s="15">
        <v>1.5599999999999999E-2</v>
      </c>
      <c r="F28" s="15">
        <v>1280</v>
      </c>
      <c r="G28" s="15">
        <v>52</v>
      </c>
      <c r="H28" s="15">
        <v>154</v>
      </c>
      <c r="I28" s="15">
        <v>5.2</v>
      </c>
      <c r="J28" s="15">
        <v>0.37</v>
      </c>
      <c r="K28" s="23">
        <v>0.81</v>
      </c>
      <c r="L28" s="15">
        <v>16.7</v>
      </c>
      <c r="M28" s="15">
        <v>13.4</v>
      </c>
      <c r="N28" s="15">
        <v>183000</v>
      </c>
      <c r="O28" s="15">
        <v>154</v>
      </c>
      <c r="P28" s="15"/>
      <c r="Q28" s="15">
        <v>9230</v>
      </c>
      <c r="R28" s="15"/>
      <c r="S28" s="15">
        <v>31.4</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59.75</v>
      </c>
      <c r="D31" s="77">
        <f>(IF(D$27="%w/w SAR",((D$28*10)*$B31),IF(D$27="%w/w DM",(((D$28*10)*($B$28/100))*$B31),IF(D$27="kg/t SAR",(D$28*$B31),IF(D$27="kg/t DM",((D$28*($B$28/100))*$B31),IF(D$27="mg/kg SAR",((D$28*0.001)*$B31),IF(D$27="mg/kg DM",(((D$28*0.001)*($B$28/100))*$B31),"0")))))))*2.291</f>
        <v>78.037187500000002</v>
      </c>
      <c r="E31" s="77">
        <f>(IF(E$27="%w/w SAR",((E$28*10)*$B31),IF(E$27="%w/w DM",(((E$28*10)*($B$28/100))*$B31),IF(E$27="kg/t SAR",(E$28*$B31),IF(E$27="kg/t DM",((E$28*($B$28/100))*$B31),IF(E$27="mg/kg SAR",((E$28*0.001)*$B31),IF(E$27="mg/kg DM",(((E$28*0.001)*($B$28/100))*$B31),"0")))))))*1.205</f>
        <v>1.1748750000000001</v>
      </c>
      <c r="F31" s="77">
        <f>(IF(F$27="%w/w SAR",((F$28*10)*$B31),IF(F$27="%w/w DM",(((F$28*10)*($B$28/100))*$B31),IF(F$27="kg/t SAR",(F$28*$B31),IF(F$27="kg/t DM",((F$28*($B$28/100))*$B31),IF(F$27="mg/kg SAR",((F$28*0.001)*$B31),IF(F$27="mg/kg DM",(((F$28*0.001)*($B$28/100))*$B31),"0")))))))*1.658</f>
        <v>13.263999999999999</v>
      </c>
      <c r="G31" s="77">
        <f t="shared" ref="G31:P46" si="5">IF(G$27="%w/w SAR",((G$28*10)*$B31),IF(G$27="%w/w DM",(((G$28*10)*($B$28/100))*$B31),IF(G$27="kg/t SAR",(G$28*$B31),IF(G$27="kg/t DM",((G$28*($B$28/100))*$B31),IF(G$27="mg/kg SAR",((G$28*0.001)*$B31),IF(G$27="mg/kg DM",(((G$28*0.001)*($B$28/100))*$B31),0))))))</f>
        <v>0.32500000000000007</v>
      </c>
      <c r="H31" s="77">
        <f t="shared" si="5"/>
        <v>0.96250000000000002</v>
      </c>
      <c r="I31" s="77">
        <f t="shared" si="5"/>
        <v>3.2500000000000001E-2</v>
      </c>
      <c r="J31" s="77">
        <f t="shared" si="5"/>
        <v>2.3125000000000003E-3</v>
      </c>
      <c r="K31" s="77">
        <f t="shared" si="5"/>
        <v>5.062500000000001E-3</v>
      </c>
      <c r="L31" s="77">
        <f t="shared" si="5"/>
        <v>0.10437500000000001</v>
      </c>
      <c r="M31" s="77">
        <f t="shared" si="5"/>
        <v>8.3750000000000005E-2</v>
      </c>
      <c r="N31" s="77">
        <f t="shared" si="5"/>
        <v>1143.75</v>
      </c>
      <c r="O31" s="77">
        <f t="shared" si="5"/>
        <v>0.96250000000000002</v>
      </c>
      <c r="P31" s="77">
        <f t="shared" si="5"/>
        <v>0</v>
      </c>
      <c r="Q31" s="77">
        <f>(IF(Q$27="%w/w SAR",((Q$28*10)*$B31),IF(Q$27="%w/w DM",(((Q$28*10)*($B$28/100))*$B31),IF(Q$27="kg/t SAR",(Q$28*$B31),IF(Q$27="kg/t DM",((Q$28*($B$28/100))*$B31),IF(Q$27="mg/kg SAR",((Q$28*0.001)*$B31),IF(Q$27="mg/kg DM",(((Q$28*0.001)*($B$28/100))*$B31),0)))))))*2.5</f>
        <v>144.21875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0.19625000000000001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59.75</v>
      </c>
      <c r="D32" s="77">
        <f t="shared" ref="D32:D50" si="7">(IF(D$27="%w/w SAR",((D$28*10)*$B32),IF(D$27="%w/w DM",(((D$28*10)*($B$28/100))*$B32),IF(D$27="kg/t SAR",(D$28*$B32),IF(D$27="kg/t DM",((D$28*($B$28/100))*$B32),IF(D$27="mg/kg SAR",((D$28*0.001)*$B32),IF(D$27="mg/kg DM",(((D$28*0.001)*($B$28/100))*$B32),"0")))))))*2.291</f>
        <v>78.037187500000002</v>
      </c>
      <c r="E32" s="77">
        <f t="shared" ref="E32:E50" si="8">(IF(E$27="%w/w SAR",((E$28*10)*$B32),IF(E$27="%w/w DM",(((E$28*10)*($B$28/100))*$B32),IF(E$27="kg/t SAR",(E$28*$B32),IF(E$27="kg/t DM",((E$28*($B$28/100))*$B32),IF(E$27="mg/kg SAR",((E$28*0.001)*$B32),IF(E$27="mg/kg DM",(((E$28*0.001)*($B$28/100))*$B32),"0")))))))*1.205</f>
        <v>1.1748750000000001</v>
      </c>
      <c r="F32" s="77">
        <f t="shared" ref="F32:F50" si="9">(IF(F$27="%w/w SAR",((F$28*10)*$B32),IF(F$27="%w/w DM",(((F$28*10)*($B$28/100))*$B32),IF(F$27="kg/t SAR",(F$28*$B32),IF(F$27="kg/t DM",((F$28*($B$28/100))*$B32),IF(F$27="mg/kg SAR",((F$28*0.001)*$B32),IF(F$27="mg/kg DM",(((F$28*0.001)*($B$28/100))*$B32),"0")))))))*1.658</f>
        <v>13.263999999999999</v>
      </c>
      <c r="G32" s="77">
        <f t="shared" si="5"/>
        <v>0.32500000000000007</v>
      </c>
      <c r="H32" s="77">
        <f t="shared" si="5"/>
        <v>0.96250000000000002</v>
      </c>
      <c r="I32" s="77">
        <f t="shared" si="5"/>
        <v>3.2500000000000001E-2</v>
      </c>
      <c r="J32" s="77">
        <f t="shared" si="5"/>
        <v>2.3125000000000003E-3</v>
      </c>
      <c r="K32" s="77">
        <f t="shared" si="5"/>
        <v>5.062500000000001E-3</v>
      </c>
      <c r="L32" s="77">
        <f t="shared" si="5"/>
        <v>0.10437500000000001</v>
      </c>
      <c r="M32" s="77">
        <f t="shared" si="5"/>
        <v>8.3750000000000005E-2</v>
      </c>
      <c r="N32" s="77">
        <f t="shared" si="5"/>
        <v>1143.75</v>
      </c>
      <c r="O32" s="77">
        <f t="shared" si="5"/>
        <v>0.96250000000000002</v>
      </c>
      <c r="P32" s="77">
        <f t="shared" si="5"/>
        <v>0</v>
      </c>
      <c r="Q32" s="77">
        <f t="shared" ref="Q32:Q50" si="10">(IF(Q$27="%w/w SAR",((Q$28*10)*$B32),IF(Q$27="%w/w DM",(((Q$28*10)*($B$28/100))*$B32),IF(Q$27="kg/t SAR",(Q$28*$B32),IF(Q$27="kg/t DM",((Q$28*($B$28/100))*$B32),IF(Q$27="mg/kg SAR",((Q$28*0.001)*$B32),IF(Q$27="mg/kg DM",(((Q$28*0.001)*($B$28/100))*$B32),0)))))))*2.5</f>
        <v>144.21875</v>
      </c>
      <c r="R32" s="77">
        <f t="shared" ref="R32:U50" si="11">IF(R$27="%w/w SAR",((R$28*10)*$B32),IF(R$27="%w/w DM",(((R$28*10)*($B$28/100))*$B32),IF(R$27="kg/t SAR",(R$28*$B32),IF(R$27="kg/t DM",((R$28*($B$28/100))*$B32),IF(R$27="mg/kg SAR",((R$28*0.001)*$B32),IF(R$27="mg/kg DM",(((R$28*0.001)*($B$28/100))*$B32),0))))))</f>
        <v>0</v>
      </c>
      <c r="S32" s="77">
        <f t="shared" si="11"/>
        <v>0.19625000000000001</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59.75</v>
      </c>
      <c r="D33" s="77">
        <f t="shared" si="7"/>
        <v>78.037187500000002</v>
      </c>
      <c r="E33" s="77">
        <f t="shared" si="8"/>
        <v>1.1748750000000001</v>
      </c>
      <c r="F33" s="77">
        <f t="shared" si="9"/>
        <v>13.263999999999999</v>
      </c>
      <c r="G33" s="77">
        <f t="shared" si="5"/>
        <v>0.32500000000000007</v>
      </c>
      <c r="H33" s="77">
        <f t="shared" si="5"/>
        <v>0.96250000000000002</v>
      </c>
      <c r="I33" s="77">
        <f t="shared" si="5"/>
        <v>3.2500000000000001E-2</v>
      </c>
      <c r="J33" s="77">
        <f t="shared" si="5"/>
        <v>2.3125000000000003E-3</v>
      </c>
      <c r="K33" s="77">
        <f t="shared" si="5"/>
        <v>5.062500000000001E-3</v>
      </c>
      <c r="L33" s="77">
        <f t="shared" si="5"/>
        <v>0.10437500000000001</v>
      </c>
      <c r="M33" s="77">
        <f t="shared" si="5"/>
        <v>8.3750000000000005E-2</v>
      </c>
      <c r="N33" s="77">
        <f t="shared" si="5"/>
        <v>1143.75</v>
      </c>
      <c r="O33" s="77">
        <f t="shared" si="5"/>
        <v>0.96250000000000002</v>
      </c>
      <c r="P33" s="77">
        <f t="shared" si="5"/>
        <v>0</v>
      </c>
      <c r="Q33" s="77">
        <f t="shared" si="10"/>
        <v>144.21875</v>
      </c>
      <c r="R33" s="77">
        <f t="shared" si="11"/>
        <v>0</v>
      </c>
      <c r="S33" s="77">
        <f t="shared" si="11"/>
        <v>0.19625000000000001</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59.75</v>
      </c>
      <c r="D34" s="77">
        <f t="shared" si="7"/>
        <v>78.037187500000002</v>
      </c>
      <c r="E34" s="77">
        <f t="shared" si="8"/>
        <v>1.1748750000000001</v>
      </c>
      <c r="F34" s="77">
        <f t="shared" si="9"/>
        <v>13.263999999999999</v>
      </c>
      <c r="G34" s="77">
        <f t="shared" si="5"/>
        <v>0.32500000000000007</v>
      </c>
      <c r="H34" s="77">
        <f t="shared" si="5"/>
        <v>0.96250000000000002</v>
      </c>
      <c r="I34" s="77">
        <f t="shared" si="5"/>
        <v>3.2500000000000001E-2</v>
      </c>
      <c r="J34" s="77">
        <f t="shared" si="5"/>
        <v>2.3125000000000003E-3</v>
      </c>
      <c r="K34" s="77">
        <f t="shared" si="5"/>
        <v>5.062500000000001E-3</v>
      </c>
      <c r="L34" s="77">
        <f t="shared" si="5"/>
        <v>0.10437500000000001</v>
      </c>
      <c r="M34" s="77">
        <f t="shared" si="5"/>
        <v>8.3750000000000005E-2</v>
      </c>
      <c r="N34" s="77">
        <f t="shared" si="5"/>
        <v>1143.75</v>
      </c>
      <c r="O34" s="77">
        <f t="shared" si="5"/>
        <v>0.96250000000000002</v>
      </c>
      <c r="P34" s="77">
        <f t="shared" si="5"/>
        <v>0</v>
      </c>
      <c r="Q34" s="77">
        <f t="shared" si="10"/>
        <v>144.21875</v>
      </c>
      <c r="R34" s="77">
        <f t="shared" si="11"/>
        <v>0</v>
      </c>
      <c r="S34" s="77">
        <f t="shared" si="11"/>
        <v>0.19625000000000001</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59.75</v>
      </c>
      <c r="D35" s="77">
        <f t="shared" si="7"/>
        <v>78.037187500000002</v>
      </c>
      <c r="E35" s="77">
        <f t="shared" si="8"/>
        <v>1.1748750000000001</v>
      </c>
      <c r="F35" s="77">
        <f t="shared" si="9"/>
        <v>13.263999999999999</v>
      </c>
      <c r="G35" s="77">
        <f t="shared" si="5"/>
        <v>0.32500000000000007</v>
      </c>
      <c r="H35" s="77">
        <f t="shared" si="5"/>
        <v>0.96250000000000002</v>
      </c>
      <c r="I35" s="77">
        <f t="shared" si="5"/>
        <v>3.2500000000000001E-2</v>
      </c>
      <c r="J35" s="77">
        <f t="shared" si="5"/>
        <v>2.3125000000000003E-3</v>
      </c>
      <c r="K35" s="77">
        <f t="shared" si="5"/>
        <v>5.062500000000001E-3</v>
      </c>
      <c r="L35" s="77">
        <f t="shared" si="5"/>
        <v>0.10437500000000001</v>
      </c>
      <c r="M35" s="77">
        <f t="shared" si="5"/>
        <v>8.3750000000000005E-2</v>
      </c>
      <c r="N35" s="77">
        <f t="shared" si="5"/>
        <v>1143.75</v>
      </c>
      <c r="O35" s="77">
        <f t="shared" si="5"/>
        <v>0.96250000000000002</v>
      </c>
      <c r="P35" s="77">
        <f t="shared" si="5"/>
        <v>0</v>
      </c>
      <c r="Q35" s="77">
        <f t="shared" si="10"/>
        <v>144.21875</v>
      </c>
      <c r="R35" s="77">
        <f t="shared" si="11"/>
        <v>0</v>
      </c>
      <c r="S35" s="77">
        <f t="shared" si="11"/>
        <v>0.19625000000000001</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59.75</v>
      </c>
      <c r="D36" s="77">
        <f t="shared" si="7"/>
        <v>78.037187500000002</v>
      </c>
      <c r="E36" s="77">
        <f t="shared" si="8"/>
        <v>1.1748750000000001</v>
      </c>
      <c r="F36" s="77">
        <f t="shared" si="9"/>
        <v>13.263999999999999</v>
      </c>
      <c r="G36" s="77">
        <f t="shared" si="5"/>
        <v>0.32500000000000007</v>
      </c>
      <c r="H36" s="77">
        <f t="shared" si="5"/>
        <v>0.96250000000000002</v>
      </c>
      <c r="I36" s="77">
        <f t="shared" si="5"/>
        <v>3.2500000000000001E-2</v>
      </c>
      <c r="J36" s="77">
        <f t="shared" si="5"/>
        <v>2.3125000000000003E-3</v>
      </c>
      <c r="K36" s="77">
        <f t="shared" si="5"/>
        <v>5.062500000000001E-3</v>
      </c>
      <c r="L36" s="77">
        <f t="shared" si="5"/>
        <v>0.10437500000000001</v>
      </c>
      <c r="M36" s="77">
        <f t="shared" si="5"/>
        <v>8.3750000000000005E-2</v>
      </c>
      <c r="N36" s="77">
        <f t="shared" si="5"/>
        <v>1143.75</v>
      </c>
      <c r="O36" s="77">
        <f t="shared" si="5"/>
        <v>0.96250000000000002</v>
      </c>
      <c r="P36" s="77">
        <f t="shared" si="5"/>
        <v>0</v>
      </c>
      <c r="Q36" s="77">
        <f t="shared" si="10"/>
        <v>144.21875</v>
      </c>
      <c r="R36" s="77">
        <f t="shared" si="11"/>
        <v>0</v>
      </c>
      <c r="S36" s="77">
        <f t="shared" si="11"/>
        <v>0.19625000000000001</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59.75</v>
      </c>
      <c r="D37" s="77">
        <f t="shared" si="7"/>
        <v>78.037187500000002</v>
      </c>
      <c r="E37" s="77">
        <f t="shared" si="8"/>
        <v>1.1748750000000001</v>
      </c>
      <c r="F37" s="77">
        <f t="shared" si="9"/>
        <v>13.263999999999999</v>
      </c>
      <c r="G37" s="77">
        <f t="shared" si="5"/>
        <v>0.32500000000000007</v>
      </c>
      <c r="H37" s="77">
        <f t="shared" si="5"/>
        <v>0.96250000000000002</v>
      </c>
      <c r="I37" s="77">
        <f t="shared" si="5"/>
        <v>3.2500000000000001E-2</v>
      </c>
      <c r="J37" s="77">
        <f t="shared" si="5"/>
        <v>2.3125000000000003E-3</v>
      </c>
      <c r="K37" s="77">
        <f t="shared" si="5"/>
        <v>5.062500000000001E-3</v>
      </c>
      <c r="L37" s="77">
        <f t="shared" si="5"/>
        <v>0.10437500000000001</v>
      </c>
      <c r="M37" s="77">
        <f t="shared" si="5"/>
        <v>8.3750000000000005E-2</v>
      </c>
      <c r="N37" s="77">
        <f t="shared" si="5"/>
        <v>1143.75</v>
      </c>
      <c r="O37" s="77">
        <f t="shared" si="5"/>
        <v>0.96250000000000002</v>
      </c>
      <c r="P37" s="77">
        <f t="shared" si="5"/>
        <v>0</v>
      </c>
      <c r="Q37" s="77">
        <f t="shared" si="10"/>
        <v>144.21875</v>
      </c>
      <c r="R37" s="77">
        <f t="shared" si="11"/>
        <v>0</v>
      </c>
      <c r="S37" s="77">
        <f t="shared" si="11"/>
        <v>0.19625000000000001</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5">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F7" zoomScale="90" zoomScaleNormal="90" workbookViewId="0">
      <selection activeCell="J8" sqref="J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Bala!C1:D1</f>
        <v>PAN-022961</v>
      </c>
      <c r="D1" s="143"/>
      <c r="E1" s="93" t="s">
        <v>45</v>
      </c>
      <c r="F1" s="39">
        <f>Bala!F1</f>
        <v>21.3</v>
      </c>
      <c r="G1" s="121" t="s">
        <v>43</v>
      </c>
      <c r="H1" s="122"/>
      <c r="I1" s="118">
        <v>5.4</v>
      </c>
      <c r="J1" s="120" t="s">
        <v>153</v>
      </c>
      <c r="K1" s="120"/>
      <c r="L1" s="97">
        <v>155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Bala!C2:D2</f>
        <v>EPR/GP3792SK</v>
      </c>
      <c r="D2" s="145"/>
      <c r="E2" s="93" t="s">
        <v>109</v>
      </c>
      <c r="F2" s="119" t="s">
        <v>165</v>
      </c>
      <c r="G2" s="140" t="s">
        <v>110</v>
      </c>
      <c r="H2" s="141"/>
      <c r="I2" s="118"/>
      <c r="J2" s="120" t="s">
        <v>158</v>
      </c>
      <c r="K2" s="120"/>
      <c r="L2" s="97">
        <v>0.65700000000000003</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Bala!C3:D3</f>
        <v xml:space="preserve">ByProduct Recovery limited </v>
      </c>
      <c r="D3" s="145"/>
      <c r="E3" s="93" t="s">
        <v>108</v>
      </c>
      <c r="F3" s="31" t="s">
        <v>78</v>
      </c>
      <c r="G3" s="120" t="s">
        <v>159</v>
      </c>
      <c r="H3" s="120"/>
      <c r="I3" s="118"/>
      <c r="J3" s="121" t="s">
        <v>154</v>
      </c>
      <c r="K3" s="122"/>
      <c r="L3" s="97">
        <f>(L1/(L2*10000))*100</f>
        <v>2.359208523592085</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Bala!C4:D4</f>
        <v>Cefn Naw Clawd, Dolgellau, Gwynedd
LL40 2SG</v>
      </c>
      <c r="D4" s="143"/>
      <c r="E4" s="94" t="s">
        <v>1</v>
      </c>
      <c r="F4" s="96" t="s">
        <v>175</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Bala!C5:D5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Bala!C8</f>
        <v>1416</v>
      </c>
      <c r="D8" s="60">
        <f>Bala!D8</f>
        <v>9846</v>
      </c>
      <c r="E8" s="60">
        <f>Bala!E8</f>
        <v>865</v>
      </c>
      <c r="F8" s="60">
        <f>Bala!F8</f>
        <v>9216</v>
      </c>
      <c r="G8" s="60">
        <f>Bala!G8</f>
        <v>1113</v>
      </c>
      <c r="H8" s="60">
        <f>Bala!H8</f>
        <v>2585</v>
      </c>
      <c r="I8" s="60">
        <f>Bala!I8</f>
        <v>264</v>
      </c>
      <c r="J8" s="60">
        <f>Bala!J8</f>
        <v>0</v>
      </c>
      <c r="K8" s="60">
        <f>Bala!K8</f>
        <v>0</v>
      </c>
      <c r="L8" s="60">
        <f>Bala!L8</f>
        <v>0</v>
      </c>
      <c r="M8" s="60">
        <f>Bala!M8</f>
        <v>0</v>
      </c>
      <c r="N8" s="60">
        <f>Bala!N8</f>
        <v>0</v>
      </c>
      <c r="O8" s="60">
        <f>Bala!O8</f>
        <v>0</v>
      </c>
      <c r="P8" s="60">
        <f>Bala!P8</f>
        <v>0</v>
      </c>
      <c r="Q8" s="60">
        <f>Bala!Q8</f>
        <v>0</v>
      </c>
      <c r="R8" s="60">
        <f>Bala!R8</f>
        <v>0</v>
      </c>
      <c r="S8" s="60">
        <f>Bala!S8</f>
        <v>0</v>
      </c>
      <c r="T8" s="60">
        <f>Bala!T8</f>
        <v>0</v>
      </c>
      <c r="U8" s="60">
        <f>Bala!U8</f>
        <v>0</v>
      </c>
      <c r="V8" s="60">
        <f>Bala!V8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Bala!C9</f>
        <v>Moderate</v>
      </c>
      <c r="D9" s="60" t="str">
        <f>Bala!D9</f>
        <v>Moderate</v>
      </c>
      <c r="E9" s="60" t="str">
        <f>Bala!E9</f>
        <v>Moderate</v>
      </c>
      <c r="F9" s="60" t="str">
        <f>Bala!F9</f>
        <v>Moderate</v>
      </c>
      <c r="G9" s="60" t="str">
        <f>Bala!G9</f>
        <v>Moderate</v>
      </c>
      <c r="H9" s="60" t="str">
        <f>Bala!H9</f>
        <v>Moderate</v>
      </c>
      <c r="I9" s="60" t="str">
        <f>Bala!I9</f>
        <v>Moderate</v>
      </c>
      <c r="J9" s="60">
        <f>Bala!J9</f>
        <v>0</v>
      </c>
      <c r="K9" s="60">
        <f>Bala!K9</f>
        <v>0</v>
      </c>
      <c r="L9" s="60">
        <f>Bala!L9</f>
        <v>0</v>
      </c>
      <c r="M9" s="60">
        <f>Bala!M9</f>
        <v>0</v>
      </c>
      <c r="N9" s="60">
        <f>Bala!N9</f>
        <v>0</v>
      </c>
      <c r="O9" s="60">
        <f>Bala!O9</f>
        <v>0</v>
      </c>
      <c r="P9" s="60">
        <f>Bala!P9</f>
        <v>0</v>
      </c>
      <c r="Q9" s="60">
        <f>Bala!Q9</f>
        <v>0</v>
      </c>
      <c r="R9" s="60">
        <f>Bala!R9</f>
        <v>0</v>
      </c>
      <c r="S9" s="60">
        <f>Bala!S9</f>
        <v>0</v>
      </c>
      <c r="T9" s="60">
        <f>Bala!T9</f>
        <v>0</v>
      </c>
      <c r="U9" s="60">
        <f>Bala!U9</f>
        <v>0</v>
      </c>
      <c r="V9" s="60">
        <f>Bala!V9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Bala!C10</f>
        <v>8</v>
      </c>
      <c r="D10" s="60">
        <f>Bala!D10</f>
        <v>8.1</v>
      </c>
      <c r="E10" s="60">
        <f>Bala!E10</f>
        <v>8.3000000000000007</v>
      </c>
      <c r="F10" s="60">
        <f>Bala!F10</f>
        <v>8.1999999999999993</v>
      </c>
      <c r="G10" s="60">
        <f>Bala!G10</f>
        <v>8.1999999999999993</v>
      </c>
      <c r="H10" s="60">
        <f>Bala!H10</f>
        <v>8.3000000000000007</v>
      </c>
      <c r="I10" s="60">
        <f>Bala!I10</f>
        <v>8.1999999999999993</v>
      </c>
      <c r="J10" s="60">
        <f>Bala!J10</f>
        <v>0</v>
      </c>
      <c r="K10" s="60">
        <f>Bala!K10</f>
        <v>0</v>
      </c>
      <c r="L10" s="60">
        <f>Bala!L10</f>
        <v>0</v>
      </c>
      <c r="M10" s="60">
        <f>Bala!M10</f>
        <v>0</v>
      </c>
      <c r="N10" s="60">
        <f>Bala!N10</f>
        <v>0</v>
      </c>
      <c r="O10" s="60">
        <f>Bala!O10</f>
        <v>0</v>
      </c>
      <c r="P10" s="60">
        <f>Bala!P10</f>
        <v>0</v>
      </c>
      <c r="Q10" s="60">
        <f>Bala!Q10</f>
        <v>0</v>
      </c>
      <c r="R10" s="60">
        <f>Bala!R10</f>
        <v>0</v>
      </c>
      <c r="S10" s="60">
        <f>Bala!S10</f>
        <v>0</v>
      </c>
      <c r="T10" s="60">
        <f>Bala!T10</f>
        <v>0</v>
      </c>
      <c r="U10" s="60">
        <f>Bala!U10</f>
        <v>0</v>
      </c>
      <c r="V10" s="60">
        <f>Bala!V10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Bala!C11</f>
        <v>1</v>
      </c>
      <c r="D11" s="60">
        <f>Bala!D11</f>
        <v>1</v>
      </c>
      <c r="E11" s="60">
        <f>Bala!E11</f>
        <v>1</v>
      </c>
      <c r="F11" s="60">
        <f>Bala!F11</f>
        <v>1</v>
      </c>
      <c r="G11" s="60">
        <f>Bala!G11</f>
        <v>1</v>
      </c>
      <c r="H11" s="60">
        <f>Bala!H11</f>
        <v>1</v>
      </c>
      <c r="I11" s="60">
        <f>Bala!I11</f>
        <v>1</v>
      </c>
      <c r="J11" s="60">
        <f>Bala!J11</f>
        <v>0</v>
      </c>
      <c r="K11" s="60">
        <f>Bala!K11</f>
        <v>0</v>
      </c>
      <c r="L11" s="60">
        <f>Bala!L11</f>
        <v>0</v>
      </c>
      <c r="M11" s="60">
        <f>Bala!M11</f>
        <v>0</v>
      </c>
      <c r="N11" s="60">
        <f>Bala!N11</f>
        <v>0</v>
      </c>
      <c r="O11" s="60">
        <f>Bala!O11</f>
        <v>0</v>
      </c>
      <c r="P11" s="60">
        <f>Bala!P11</f>
        <v>0</v>
      </c>
      <c r="Q11" s="60">
        <f>Bala!Q11</f>
        <v>0</v>
      </c>
      <c r="R11" s="60">
        <f>Bala!R11</f>
        <v>0</v>
      </c>
      <c r="S11" s="60">
        <f>Bala!S11</f>
        <v>0</v>
      </c>
      <c r="T11" s="60">
        <f>Bala!T11</f>
        <v>0</v>
      </c>
      <c r="U11" s="60">
        <f>Bala!U11</f>
        <v>0</v>
      </c>
      <c r="V11" s="60">
        <f>Bala!V11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Bala!C12</f>
        <v>1</v>
      </c>
      <c r="D12" s="60">
        <f>Bala!D12</f>
        <v>1</v>
      </c>
      <c r="E12" s="60">
        <f>Bala!E12</f>
        <v>1</v>
      </c>
      <c r="F12" s="60">
        <f>Bala!F12</f>
        <v>1</v>
      </c>
      <c r="G12" s="60">
        <f>Bala!G12</f>
        <v>1</v>
      </c>
      <c r="H12" s="60">
        <f>Bala!H12</f>
        <v>1</v>
      </c>
      <c r="I12" s="60">
        <f>Bala!I12</f>
        <v>1</v>
      </c>
      <c r="J12" s="60">
        <f>Bala!J12</f>
        <v>0</v>
      </c>
      <c r="K12" s="60">
        <f>Bala!K12</f>
        <v>0</v>
      </c>
      <c r="L12" s="60">
        <f>Bala!L12</f>
        <v>0</v>
      </c>
      <c r="M12" s="60">
        <f>Bala!M12</f>
        <v>0</v>
      </c>
      <c r="N12" s="60">
        <f>Bala!N12</f>
        <v>0</v>
      </c>
      <c r="O12" s="60">
        <f>Bala!O12</f>
        <v>0</v>
      </c>
      <c r="P12" s="60">
        <f>Bala!P12</f>
        <v>0</v>
      </c>
      <c r="Q12" s="60">
        <f>Bala!Q12</f>
        <v>0</v>
      </c>
      <c r="R12" s="60">
        <f>Bala!R12</f>
        <v>0</v>
      </c>
      <c r="S12" s="60">
        <f>Bala!S12</f>
        <v>0</v>
      </c>
      <c r="T12" s="60">
        <f>Bala!T12</f>
        <v>0</v>
      </c>
      <c r="U12" s="60">
        <f>Bala!U12</f>
        <v>0</v>
      </c>
      <c r="V12" s="60">
        <f>Bala!V12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Bala!C13</f>
        <v>2</v>
      </c>
      <c r="D13" s="60">
        <f>Bala!D13</f>
        <v>2</v>
      </c>
      <c r="E13" s="60">
        <f>Bala!E13</f>
        <v>2</v>
      </c>
      <c r="F13" s="60">
        <f>Bala!F13</f>
        <v>2</v>
      </c>
      <c r="G13" s="60">
        <f>Bala!G13</f>
        <v>2</v>
      </c>
      <c r="H13" s="60">
        <f>Bala!H13</f>
        <v>2</v>
      </c>
      <c r="I13" s="60">
        <f>Bala!I13</f>
        <v>2</v>
      </c>
      <c r="J13" s="60">
        <f>Bala!J13</f>
        <v>0</v>
      </c>
      <c r="K13" s="60">
        <f>Bala!K13</f>
        <v>0</v>
      </c>
      <c r="L13" s="60">
        <f>Bala!L13</f>
        <v>0</v>
      </c>
      <c r="M13" s="60">
        <f>Bala!M13</f>
        <v>0</v>
      </c>
      <c r="N13" s="60">
        <f>Bala!N13</f>
        <v>0</v>
      </c>
      <c r="O13" s="60">
        <f>Bala!O13</f>
        <v>0</v>
      </c>
      <c r="P13" s="60">
        <f>Bala!P13</f>
        <v>0</v>
      </c>
      <c r="Q13" s="60">
        <f>Bala!Q13</f>
        <v>0</v>
      </c>
      <c r="R13" s="60">
        <f>Bala!R13</f>
        <v>0</v>
      </c>
      <c r="S13" s="60">
        <f>Bala!S13</f>
        <v>0</v>
      </c>
      <c r="T13" s="60">
        <f>Bala!T13</f>
        <v>0</v>
      </c>
      <c r="U13" s="60">
        <f>Bala!U13</f>
        <v>0</v>
      </c>
      <c r="V13" s="60">
        <f>Bala!V13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Bala!C14</f>
        <v xml:space="preserve">Grass Silage (25% DM) </v>
      </c>
      <c r="D14" s="102" t="str">
        <f>Bala!D14</f>
        <v xml:space="preserve">Grass Silage (25% DM) </v>
      </c>
      <c r="E14" s="102" t="str">
        <f>Bala!E14</f>
        <v xml:space="preserve">Grass Silage (25% DM) </v>
      </c>
      <c r="F14" s="102" t="str">
        <f>Bala!F14</f>
        <v xml:space="preserve">Grass Silage (25% DM) </v>
      </c>
      <c r="G14" s="102" t="str">
        <f>Bala!G14</f>
        <v xml:space="preserve">Grass Silage (25% DM) </v>
      </c>
      <c r="H14" s="102" t="str">
        <f>Bala!H14</f>
        <v xml:space="preserve">Grass Silage (25% DM) </v>
      </c>
      <c r="I14" s="102" t="str">
        <f>Bala!I14</f>
        <v xml:space="preserve">Grass Silage (25% DM) </v>
      </c>
      <c r="J14" s="102">
        <f>Bala!J14</f>
        <v>0</v>
      </c>
      <c r="K14" s="102">
        <f>Bala!K14</f>
        <v>0</v>
      </c>
      <c r="L14" s="102">
        <f>Bala!L14</f>
        <v>0</v>
      </c>
      <c r="M14" s="102">
        <f>Bala!M14</f>
        <v>0</v>
      </c>
      <c r="N14" s="102">
        <f>Bala!N14</f>
        <v>0</v>
      </c>
      <c r="O14" s="102">
        <f>Bala!O14</f>
        <v>0</v>
      </c>
      <c r="P14" s="102">
        <f>Bala!P14</f>
        <v>0</v>
      </c>
      <c r="Q14" s="102">
        <f>Bala!Q14</f>
        <v>0</v>
      </c>
      <c r="R14" s="102">
        <f>Bala!R14</f>
        <v>0</v>
      </c>
      <c r="S14" s="102">
        <f>Bala!S14</f>
        <v>0</v>
      </c>
      <c r="T14" s="102">
        <f>Bala!T14</f>
        <v>0</v>
      </c>
      <c r="U14" s="102">
        <f>Bala!U14</f>
        <v>0</v>
      </c>
      <c r="V14" s="102">
        <f>Bala!V14</f>
        <v>0</v>
      </c>
      <c r="AD14" s="30" t="s">
        <v>138</v>
      </c>
      <c r="AE14" s="30">
        <v>6</v>
      </c>
      <c r="AI14" s="53" t="s">
        <v>119</v>
      </c>
      <c r="AJ14" s="54">
        <v>0.8</v>
      </c>
      <c r="AK14" s="55">
        <v>1.7</v>
      </c>
      <c r="AL14" s="11">
        <v>12</v>
      </c>
      <c r="AM14" s="11">
        <v>6.7</v>
      </c>
      <c r="AN14" s="11" t="s">
        <v>135</v>
      </c>
    </row>
    <row r="15" spans="1:41" x14ac:dyDescent="0.25">
      <c r="A15" s="131" t="s">
        <v>9</v>
      </c>
      <c r="B15" s="131"/>
      <c r="C15" s="60">
        <f>Bala!C15</f>
        <v>38</v>
      </c>
      <c r="D15" s="60">
        <f>Bala!D15</f>
        <v>38</v>
      </c>
      <c r="E15" s="60">
        <f>Bala!E15</f>
        <v>38</v>
      </c>
      <c r="F15" s="60">
        <f>Bala!F15</f>
        <v>38</v>
      </c>
      <c r="G15" s="60">
        <f>Bala!G15</f>
        <v>38</v>
      </c>
      <c r="H15" s="60">
        <f>Bala!H15</f>
        <v>38</v>
      </c>
      <c r="I15" s="60">
        <f>Bala!I15</f>
        <v>38</v>
      </c>
      <c r="J15" s="60">
        <f>Bala!J15</f>
        <v>0</v>
      </c>
      <c r="K15" s="60">
        <f>Bala!K15</f>
        <v>0</v>
      </c>
      <c r="L15" s="60">
        <f>Bala!L15</f>
        <v>0</v>
      </c>
      <c r="M15" s="60">
        <f>Bala!M15</f>
        <v>0</v>
      </c>
      <c r="N15" s="60">
        <f>Bala!N15</f>
        <v>0</v>
      </c>
      <c r="O15" s="60">
        <f>Bala!O15</f>
        <v>0</v>
      </c>
      <c r="P15" s="60">
        <f>Bala!P15</f>
        <v>0</v>
      </c>
      <c r="Q15" s="60">
        <f>Bala!Q15</f>
        <v>0</v>
      </c>
      <c r="R15" s="60">
        <f>Bala!R15</f>
        <v>0</v>
      </c>
      <c r="S15" s="60">
        <f>Bala!S15</f>
        <v>0</v>
      </c>
      <c r="T15" s="60">
        <f>Bala!T15</f>
        <v>0</v>
      </c>
      <c r="U15" s="60">
        <f>Bala!U15</f>
        <v>0</v>
      </c>
      <c r="V15" s="60">
        <f>Bala!V15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Bala!C16</f>
        <v>Medium/Clay</v>
      </c>
      <c r="D16" s="103" t="str">
        <f>Bala!D16</f>
        <v>Medium/Clay</v>
      </c>
      <c r="E16" s="103" t="str">
        <f>Bala!E16</f>
        <v>Medium/Clay</v>
      </c>
      <c r="F16" s="103" t="str">
        <f>Bala!F16</f>
        <v>Medium/Clay</v>
      </c>
      <c r="G16" s="103" t="str">
        <f>Bala!G16</f>
        <v>Medium/Clay</v>
      </c>
      <c r="H16" s="103" t="str">
        <f>Bala!H16</f>
        <v>Medium/Clay</v>
      </c>
      <c r="I16" s="103" t="str">
        <f>Bala!I16</f>
        <v>Medium/Clay</v>
      </c>
      <c r="J16" s="103">
        <f>Bala!J16</f>
        <v>0</v>
      </c>
      <c r="K16" s="103">
        <f>Bala!K16</f>
        <v>0</v>
      </c>
      <c r="L16" s="103">
        <f>Bala!L16</f>
        <v>0</v>
      </c>
      <c r="M16" s="103">
        <f>Bala!M16</f>
        <v>0</v>
      </c>
      <c r="N16" s="103">
        <f>Bala!N16</f>
        <v>0</v>
      </c>
      <c r="O16" s="103">
        <f>Bala!O16</f>
        <v>0</v>
      </c>
      <c r="P16" s="103">
        <f>Bala!P16</f>
        <v>0</v>
      </c>
      <c r="Q16" s="103">
        <f>Bala!Q16</f>
        <v>0</v>
      </c>
      <c r="R16" s="103">
        <f>Bala!R16</f>
        <v>0</v>
      </c>
      <c r="S16" s="103">
        <f>Bala!S16</f>
        <v>0</v>
      </c>
      <c r="T16" s="103">
        <f>Bala!T16</f>
        <v>0</v>
      </c>
      <c r="U16" s="103">
        <f>Bala!U16</f>
        <v>0</v>
      </c>
      <c r="V16" s="103">
        <f>Bala!V16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62.599284000000004</v>
      </c>
      <c r="D18" s="16">
        <f>$D32</f>
        <v>62.599284000000004</v>
      </c>
      <c r="E18" s="16">
        <f>$D33</f>
        <v>62.599284000000004</v>
      </c>
      <c r="F18" s="16">
        <f>$D34</f>
        <v>62.599284000000004</v>
      </c>
      <c r="G18" s="16">
        <f>$D35</f>
        <v>62.599284000000004</v>
      </c>
      <c r="H18" s="16">
        <f>$D36</f>
        <v>62.599284000000004</v>
      </c>
      <c r="I18" s="16">
        <f>$D37</f>
        <v>62.599284000000004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-2.0007159999999899</v>
      </c>
      <c r="D19" s="16">
        <f t="shared" ref="D19:V19" si="1">D18-D17</f>
        <v>-2.0007159999999899</v>
      </c>
      <c r="E19" s="16">
        <f t="shared" si="1"/>
        <v>-2.0007159999999899</v>
      </c>
      <c r="F19" s="16">
        <f t="shared" si="1"/>
        <v>-2.0007159999999899</v>
      </c>
      <c r="G19" s="16">
        <f t="shared" si="1"/>
        <v>-2.0007159999999899</v>
      </c>
      <c r="H19" s="16">
        <f t="shared" si="1"/>
        <v>-2.0007159999999899</v>
      </c>
      <c r="I19" s="16">
        <f t="shared" si="1"/>
        <v>-2.0007159999999899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1.19295</v>
      </c>
      <c r="D22" s="16">
        <f>$E32</f>
        <v>1.19295</v>
      </c>
      <c r="E22" s="16">
        <f>$E33</f>
        <v>1.19295</v>
      </c>
      <c r="F22" s="16">
        <f>$E34</f>
        <v>1.19295</v>
      </c>
      <c r="G22" s="16">
        <f>$E35</f>
        <v>1.19295</v>
      </c>
      <c r="H22" s="16">
        <f>$E36</f>
        <v>1.19295</v>
      </c>
      <c r="I22" s="16">
        <f>$E37</f>
        <v>1.19295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-226.80705</v>
      </c>
      <c r="D23" s="16">
        <f t="shared" ref="D23:V23" si="3">D22-D21</f>
        <v>-226.80705</v>
      </c>
      <c r="E23" s="16">
        <f t="shared" si="3"/>
        <v>-226.80705</v>
      </c>
      <c r="F23" s="16">
        <f t="shared" si="3"/>
        <v>-226.80705</v>
      </c>
      <c r="G23" s="16">
        <f t="shared" si="3"/>
        <v>-226.80705</v>
      </c>
      <c r="H23" s="16">
        <f t="shared" si="3"/>
        <v>-226.80705</v>
      </c>
      <c r="I23" s="16">
        <f t="shared" si="3"/>
        <v>-226.80705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3.96</v>
      </c>
      <c r="C28" s="15">
        <v>0.65700000000000003</v>
      </c>
      <c r="D28" s="15">
        <v>0.27600000000000002</v>
      </c>
      <c r="E28" s="15">
        <v>0.01</v>
      </c>
      <c r="F28" s="15">
        <v>134</v>
      </c>
      <c r="G28" s="15">
        <v>7.8</v>
      </c>
      <c r="H28" s="15">
        <v>103</v>
      </c>
      <c r="I28" s="15">
        <v>30.2</v>
      </c>
      <c r="J28" s="15">
        <v>0.24</v>
      </c>
      <c r="K28" s="23">
        <v>0.51</v>
      </c>
      <c r="L28" s="15">
        <v>7.6</v>
      </c>
      <c r="M28" s="15">
        <v>7.05</v>
      </c>
      <c r="N28" s="15">
        <v>5670</v>
      </c>
      <c r="O28" s="15">
        <v>410000</v>
      </c>
      <c r="P28" s="15"/>
      <c r="Q28" s="15">
        <v>7040</v>
      </c>
      <c r="R28" s="15"/>
      <c r="S28" s="15">
        <v>7.6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1416</v>
      </c>
      <c r="B31" s="15">
        <v>250</v>
      </c>
      <c r="C31" s="77">
        <f>IF(C$27="%w/w SAR",((C$28*10)*$B31),IF(C$27="%w/w DM",(((C$28*10)*($B$28/100))*$B31),IF(C$27="kg/t SAR",(C$28*$B31),IF(C$27="kg/t DM",((C$28*($B$28/100))*$B31),IF(C$27="mg/kg SAR",((C$28*0.001)*$B31),IF(C$27="mg/kg DM",(((C$28*0.001)*($B$28/100))*$B31),0))))))</f>
        <v>65.043000000000006</v>
      </c>
      <c r="D31" s="77">
        <f>(IF(D$27="%w/w SAR",((D$28*10)*$B31),IF(D$27="%w/w DM",(((D$28*10)*($B$28/100))*$B31),IF(D$27="kg/t SAR",(D$28*$B31),IF(D$27="kg/t DM",((D$28*($B$28/100))*$B31),IF(D$27="mg/kg SAR",((D$28*0.001)*$B31),IF(D$27="mg/kg DM",(((D$28*0.001)*($B$28/100))*$B31),"0")))))))*2.291</f>
        <v>62.599284000000004</v>
      </c>
      <c r="E31" s="77">
        <f>(IF(E$27="%w/w SAR",((E$28*10)*$B31),IF(E$27="%w/w DM",(((E$28*10)*($B$28/100))*$B31),IF(E$27="kg/t SAR",(E$28*$B31),IF(E$27="kg/t DM",((E$28*($B$28/100))*$B31),IF(E$27="mg/kg SAR",((E$28*0.001)*$B31),IF(E$27="mg/kg DM",(((E$28*0.001)*($B$28/100))*$B31),"0")))))))*1.205</f>
        <v>1.19295</v>
      </c>
      <c r="F31" s="77">
        <f>(IF(F$27="%w/w SAR",((F$28*10)*$B31),IF(F$27="%w/w DM",(((F$28*10)*($B$28/100))*$B31),IF(F$27="kg/t SAR",(F$28*$B31),IF(F$27="kg/t DM",((F$28*($B$28/100))*$B31),IF(F$27="mg/kg SAR",((F$28*0.001)*$B31),IF(F$27="mg/kg DM",(((F$28*0.001)*($B$28/100))*$B31),"0")))))))*1.658</f>
        <v>2.1995027999999999</v>
      </c>
      <c r="G31" s="77">
        <f t="shared" ref="G31:P46" si="5">IF(G$27="%w/w SAR",((G$28*10)*$B31),IF(G$27="%w/w DM",(((G$28*10)*($B$28/100))*$B31),IF(G$27="kg/t SAR",(G$28*$B31),IF(G$27="kg/t DM",((G$28*($B$28/100))*$B31),IF(G$27="mg/kg SAR",((G$28*0.001)*$B31),IF(G$27="mg/kg DM",(((G$28*0.001)*($B$28/100))*$B31),0))))))</f>
        <v>7.7219999999999997E-2</v>
      </c>
      <c r="H31" s="77">
        <f t="shared" si="5"/>
        <v>1.0196999999999998</v>
      </c>
      <c r="I31" s="77">
        <f t="shared" si="5"/>
        <v>0.29897999999999997</v>
      </c>
      <c r="J31" s="77">
        <f t="shared" si="5"/>
        <v>2.3759999999999996E-3</v>
      </c>
      <c r="K31" s="77">
        <f t="shared" si="5"/>
        <v>5.0490000000000005E-3</v>
      </c>
      <c r="L31" s="77">
        <f t="shared" si="5"/>
        <v>7.5239999999999987E-2</v>
      </c>
      <c r="M31" s="77">
        <f t="shared" si="5"/>
        <v>6.9794999999999996E-2</v>
      </c>
      <c r="N31" s="77">
        <f t="shared" si="5"/>
        <v>56.132999999999996</v>
      </c>
      <c r="O31" s="77">
        <f t="shared" si="5"/>
        <v>4058.9999999999991</v>
      </c>
      <c r="P31" s="77">
        <f t="shared" si="5"/>
        <v>0</v>
      </c>
      <c r="Q31" s="77">
        <f>(IF(Q$27="%w/w SAR",((Q$28*10)*$B31),IF(Q$27="%w/w DM",(((Q$28*10)*($B$28/100))*$B31),IF(Q$27="kg/t SAR",(Q$28*$B31),IF(Q$27="kg/t DM",((Q$28*($B$28/100))*$B31),IF(Q$27="mg/kg SAR",((Q$28*0.001)*$B31),IF(Q$27="mg/kg DM",(((Q$28*0.001)*($B$28/100))*$B31),0)))))))*2.5</f>
        <v>174.24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7.5239999999999987E-2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9846</v>
      </c>
      <c r="B32" s="15">
        <v>250</v>
      </c>
      <c r="C32" s="77">
        <f t="shared" ref="C32:C50" si="6">IF(C$27="%w/w SAR",((C$28*10)*$B32),IF(C$27="%w/w DM",(((C$28*10)*($B$28/100))*$B32),IF(C$27="kg/t SAR",(C$28*$B32),IF(C$27="kg/t DM",((C$28*($B$28/100))*$B32),IF(C$27="mg/kg SAR",((C$28*0.001)*$B32),IF(C$27="mg/kg DM",(((C$28*0.001)*($B$28/100))*$B32),0))))))</f>
        <v>65.043000000000006</v>
      </c>
      <c r="D32" s="77">
        <f t="shared" ref="D32:D50" si="7">(IF(D$27="%w/w SAR",((D$28*10)*$B32),IF(D$27="%w/w DM",(((D$28*10)*($B$28/100))*$B32),IF(D$27="kg/t SAR",(D$28*$B32),IF(D$27="kg/t DM",((D$28*($B$28/100))*$B32),IF(D$27="mg/kg SAR",((D$28*0.001)*$B32),IF(D$27="mg/kg DM",(((D$28*0.001)*($B$28/100))*$B32),"0")))))))*2.291</f>
        <v>62.599284000000004</v>
      </c>
      <c r="E32" s="77">
        <f t="shared" ref="E32:E50" si="8">(IF(E$27="%w/w SAR",((E$28*10)*$B32),IF(E$27="%w/w DM",(((E$28*10)*($B$28/100))*$B32),IF(E$27="kg/t SAR",(E$28*$B32),IF(E$27="kg/t DM",((E$28*($B$28/100))*$B32),IF(E$27="mg/kg SAR",((E$28*0.001)*$B32),IF(E$27="mg/kg DM",(((E$28*0.001)*($B$28/100))*$B32),"0")))))))*1.205</f>
        <v>1.19295</v>
      </c>
      <c r="F32" s="77">
        <f t="shared" ref="F32:F50" si="9">(IF(F$27="%w/w SAR",((F$28*10)*$B32),IF(F$27="%w/w DM",(((F$28*10)*($B$28/100))*$B32),IF(F$27="kg/t SAR",(F$28*$B32),IF(F$27="kg/t DM",((F$28*($B$28/100))*$B32),IF(F$27="mg/kg SAR",((F$28*0.001)*$B32),IF(F$27="mg/kg DM",(((F$28*0.001)*($B$28/100))*$B32),"0")))))))*1.658</f>
        <v>2.1995027999999999</v>
      </c>
      <c r="G32" s="77">
        <f t="shared" si="5"/>
        <v>7.7219999999999997E-2</v>
      </c>
      <c r="H32" s="77">
        <f t="shared" si="5"/>
        <v>1.0196999999999998</v>
      </c>
      <c r="I32" s="77">
        <f t="shared" si="5"/>
        <v>0.29897999999999997</v>
      </c>
      <c r="J32" s="77">
        <f t="shared" si="5"/>
        <v>2.3759999999999996E-3</v>
      </c>
      <c r="K32" s="77">
        <f t="shared" si="5"/>
        <v>5.0490000000000005E-3</v>
      </c>
      <c r="L32" s="77">
        <f t="shared" si="5"/>
        <v>7.5239999999999987E-2</v>
      </c>
      <c r="M32" s="77">
        <f t="shared" si="5"/>
        <v>6.9794999999999996E-2</v>
      </c>
      <c r="N32" s="77">
        <f t="shared" si="5"/>
        <v>56.132999999999996</v>
      </c>
      <c r="O32" s="77">
        <f t="shared" si="5"/>
        <v>4058.9999999999991</v>
      </c>
      <c r="P32" s="77">
        <f t="shared" si="5"/>
        <v>0</v>
      </c>
      <c r="Q32" s="77">
        <f t="shared" ref="Q32:Q50" si="10">(IF(Q$27="%w/w SAR",((Q$28*10)*$B32),IF(Q$27="%w/w DM",(((Q$28*10)*($B$28/100))*$B32),IF(Q$27="kg/t SAR",(Q$28*$B32),IF(Q$27="kg/t DM",((Q$28*($B$28/100))*$B32),IF(Q$27="mg/kg SAR",((Q$28*0.001)*$B32),IF(Q$27="mg/kg DM",(((Q$28*0.001)*($B$28/100))*$B32),0)))))))*2.5</f>
        <v>174.24</v>
      </c>
      <c r="R32" s="77">
        <f t="shared" ref="R32:U50" si="11">IF(R$27="%w/w SAR",((R$28*10)*$B32),IF(R$27="%w/w DM",(((R$28*10)*($B$28/100))*$B32),IF(R$27="kg/t SAR",(R$28*$B32),IF(R$27="kg/t DM",((R$28*($B$28/100))*$B32),IF(R$27="mg/kg SAR",((R$28*0.001)*$B32),IF(R$27="mg/kg DM",(((R$28*0.001)*($B$28/100))*$B32),0))))))</f>
        <v>0</v>
      </c>
      <c r="S32" s="77">
        <f t="shared" si="11"/>
        <v>7.5239999999999987E-2</v>
      </c>
      <c r="T32" s="77">
        <f t="shared" si="11"/>
        <v>0</v>
      </c>
      <c r="U32" s="77">
        <f t="shared" si="11"/>
        <v>0</v>
      </c>
      <c r="AB32" s="59"/>
      <c r="AC32" s="59"/>
      <c r="AD32" s="59"/>
      <c r="AE32" s="59"/>
      <c r="AF32" s="59"/>
      <c r="AG32" s="59"/>
      <c r="AH32" s="59"/>
      <c r="AI32" s="59"/>
    </row>
    <row r="33" spans="1:35" s="72" customFormat="1" x14ac:dyDescent="0.3">
      <c r="A33" s="13">
        <f>E8</f>
        <v>865</v>
      </c>
      <c r="B33" s="15">
        <v>250</v>
      </c>
      <c r="C33" s="77">
        <f t="shared" si="6"/>
        <v>65.043000000000006</v>
      </c>
      <c r="D33" s="77">
        <f t="shared" si="7"/>
        <v>62.599284000000004</v>
      </c>
      <c r="E33" s="77">
        <f t="shared" si="8"/>
        <v>1.19295</v>
      </c>
      <c r="F33" s="77">
        <f t="shared" si="9"/>
        <v>2.1995027999999999</v>
      </c>
      <c r="G33" s="77">
        <f t="shared" si="5"/>
        <v>7.7219999999999997E-2</v>
      </c>
      <c r="H33" s="77">
        <f t="shared" si="5"/>
        <v>1.0196999999999998</v>
      </c>
      <c r="I33" s="77">
        <f t="shared" si="5"/>
        <v>0.29897999999999997</v>
      </c>
      <c r="J33" s="77">
        <f t="shared" si="5"/>
        <v>2.3759999999999996E-3</v>
      </c>
      <c r="K33" s="77">
        <f t="shared" si="5"/>
        <v>5.0490000000000005E-3</v>
      </c>
      <c r="L33" s="77">
        <f t="shared" si="5"/>
        <v>7.5239999999999987E-2</v>
      </c>
      <c r="M33" s="77">
        <f t="shared" si="5"/>
        <v>6.9794999999999996E-2</v>
      </c>
      <c r="N33" s="77">
        <f t="shared" si="5"/>
        <v>56.132999999999996</v>
      </c>
      <c r="O33" s="77">
        <f t="shared" si="5"/>
        <v>4058.9999999999991</v>
      </c>
      <c r="P33" s="77">
        <f t="shared" si="5"/>
        <v>0</v>
      </c>
      <c r="Q33" s="77">
        <f t="shared" si="10"/>
        <v>174.24</v>
      </c>
      <c r="R33" s="77">
        <f t="shared" si="11"/>
        <v>0</v>
      </c>
      <c r="S33" s="77">
        <f t="shared" si="11"/>
        <v>7.5239999999999987E-2</v>
      </c>
      <c r="T33" s="77">
        <f t="shared" si="11"/>
        <v>0</v>
      </c>
      <c r="U33" s="77">
        <f t="shared" si="11"/>
        <v>0</v>
      </c>
      <c r="AB33" s="59"/>
      <c r="AC33" s="59"/>
      <c r="AD33" s="59"/>
      <c r="AE33" s="59"/>
      <c r="AF33" s="59"/>
      <c r="AG33" s="59"/>
      <c r="AH33" s="59"/>
      <c r="AI33" s="59"/>
    </row>
    <row r="34" spans="1:35" s="72" customFormat="1" x14ac:dyDescent="0.3">
      <c r="A34" s="13">
        <f>F8</f>
        <v>9216</v>
      </c>
      <c r="B34" s="15">
        <v>250</v>
      </c>
      <c r="C34" s="77">
        <f t="shared" si="6"/>
        <v>65.043000000000006</v>
      </c>
      <c r="D34" s="77">
        <f t="shared" si="7"/>
        <v>62.599284000000004</v>
      </c>
      <c r="E34" s="77">
        <f t="shared" si="8"/>
        <v>1.19295</v>
      </c>
      <c r="F34" s="77">
        <f t="shared" si="9"/>
        <v>2.1995027999999999</v>
      </c>
      <c r="G34" s="77">
        <f t="shared" si="5"/>
        <v>7.7219999999999997E-2</v>
      </c>
      <c r="H34" s="77">
        <f t="shared" si="5"/>
        <v>1.0196999999999998</v>
      </c>
      <c r="I34" s="77">
        <f t="shared" si="5"/>
        <v>0.29897999999999997</v>
      </c>
      <c r="J34" s="77">
        <f t="shared" si="5"/>
        <v>2.3759999999999996E-3</v>
      </c>
      <c r="K34" s="77">
        <f t="shared" si="5"/>
        <v>5.0490000000000005E-3</v>
      </c>
      <c r="L34" s="77">
        <f t="shared" si="5"/>
        <v>7.5239999999999987E-2</v>
      </c>
      <c r="M34" s="77">
        <f t="shared" si="5"/>
        <v>6.9794999999999996E-2</v>
      </c>
      <c r="N34" s="77">
        <f t="shared" si="5"/>
        <v>56.132999999999996</v>
      </c>
      <c r="O34" s="77">
        <f t="shared" si="5"/>
        <v>4058.9999999999991</v>
      </c>
      <c r="P34" s="77">
        <f t="shared" si="5"/>
        <v>0</v>
      </c>
      <c r="Q34" s="77">
        <f t="shared" si="10"/>
        <v>174.24</v>
      </c>
      <c r="R34" s="77">
        <f t="shared" si="11"/>
        <v>0</v>
      </c>
      <c r="S34" s="77">
        <f t="shared" si="11"/>
        <v>7.5239999999999987E-2</v>
      </c>
      <c r="T34" s="77">
        <f t="shared" si="11"/>
        <v>0</v>
      </c>
      <c r="U34" s="77">
        <f t="shared" si="11"/>
        <v>0</v>
      </c>
      <c r="AB34" s="59"/>
      <c r="AC34" s="59"/>
      <c r="AD34" s="59"/>
      <c r="AE34" s="59"/>
      <c r="AF34" s="59"/>
      <c r="AG34" s="59"/>
      <c r="AH34" s="59"/>
      <c r="AI34" s="59"/>
    </row>
    <row r="35" spans="1:35" s="72" customFormat="1" x14ac:dyDescent="0.3">
      <c r="A35" s="13">
        <f>G8</f>
        <v>1113</v>
      </c>
      <c r="B35" s="15">
        <v>250</v>
      </c>
      <c r="C35" s="77">
        <f t="shared" si="6"/>
        <v>65.043000000000006</v>
      </c>
      <c r="D35" s="77">
        <f t="shared" si="7"/>
        <v>62.599284000000004</v>
      </c>
      <c r="E35" s="77">
        <f t="shared" si="8"/>
        <v>1.19295</v>
      </c>
      <c r="F35" s="77">
        <f t="shared" si="9"/>
        <v>2.1995027999999999</v>
      </c>
      <c r="G35" s="77">
        <f t="shared" si="5"/>
        <v>7.7219999999999997E-2</v>
      </c>
      <c r="H35" s="77">
        <f t="shared" si="5"/>
        <v>1.0196999999999998</v>
      </c>
      <c r="I35" s="77">
        <f t="shared" si="5"/>
        <v>0.29897999999999997</v>
      </c>
      <c r="J35" s="77">
        <f t="shared" si="5"/>
        <v>2.3759999999999996E-3</v>
      </c>
      <c r="K35" s="77">
        <f t="shared" si="5"/>
        <v>5.0490000000000005E-3</v>
      </c>
      <c r="L35" s="77">
        <f t="shared" si="5"/>
        <v>7.5239999999999987E-2</v>
      </c>
      <c r="M35" s="77">
        <f t="shared" si="5"/>
        <v>6.9794999999999996E-2</v>
      </c>
      <c r="N35" s="77">
        <f t="shared" si="5"/>
        <v>56.132999999999996</v>
      </c>
      <c r="O35" s="77">
        <f t="shared" si="5"/>
        <v>4058.9999999999991</v>
      </c>
      <c r="P35" s="77">
        <f t="shared" si="5"/>
        <v>0</v>
      </c>
      <c r="Q35" s="77">
        <f t="shared" si="10"/>
        <v>174.24</v>
      </c>
      <c r="R35" s="77">
        <f t="shared" si="11"/>
        <v>0</v>
      </c>
      <c r="S35" s="77">
        <f t="shared" si="11"/>
        <v>7.5239999999999987E-2</v>
      </c>
      <c r="T35" s="77">
        <f t="shared" si="11"/>
        <v>0</v>
      </c>
      <c r="U35" s="77">
        <f t="shared" si="11"/>
        <v>0</v>
      </c>
      <c r="AB35" s="59"/>
      <c r="AC35" s="59"/>
      <c r="AD35" s="59"/>
      <c r="AE35" s="59"/>
      <c r="AF35" s="59"/>
      <c r="AG35" s="59"/>
      <c r="AH35" s="59"/>
      <c r="AI35" s="59"/>
    </row>
    <row r="36" spans="1:35" s="72" customFormat="1" x14ac:dyDescent="0.3">
      <c r="A36" s="13">
        <f>H8</f>
        <v>2585</v>
      </c>
      <c r="B36" s="15">
        <v>250</v>
      </c>
      <c r="C36" s="77">
        <f t="shared" si="6"/>
        <v>65.043000000000006</v>
      </c>
      <c r="D36" s="77">
        <f t="shared" si="7"/>
        <v>62.599284000000004</v>
      </c>
      <c r="E36" s="77">
        <f t="shared" si="8"/>
        <v>1.19295</v>
      </c>
      <c r="F36" s="77">
        <f t="shared" si="9"/>
        <v>2.1995027999999999</v>
      </c>
      <c r="G36" s="77">
        <f t="shared" si="5"/>
        <v>7.7219999999999997E-2</v>
      </c>
      <c r="H36" s="77">
        <f t="shared" si="5"/>
        <v>1.0196999999999998</v>
      </c>
      <c r="I36" s="77">
        <f t="shared" si="5"/>
        <v>0.29897999999999997</v>
      </c>
      <c r="J36" s="77">
        <f t="shared" si="5"/>
        <v>2.3759999999999996E-3</v>
      </c>
      <c r="K36" s="77">
        <f t="shared" si="5"/>
        <v>5.0490000000000005E-3</v>
      </c>
      <c r="L36" s="77">
        <f t="shared" si="5"/>
        <v>7.5239999999999987E-2</v>
      </c>
      <c r="M36" s="77">
        <f t="shared" si="5"/>
        <v>6.9794999999999996E-2</v>
      </c>
      <c r="N36" s="77">
        <f t="shared" si="5"/>
        <v>56.132999999999996</v>
      </c>
      <c r="O36" s="77">
        <f t="shared" si="5"/>
        <v>4058.9999999999991</v>
      </c>
      <c r="P36" s="77">
        <f t="shared" si="5"/>
        <v>0</v>
      </c>
      <c r="Q36" s="77">
        <f t="shared" si="10"/>
        <v>174.24</v>
      </c>
      <c r="R36" s="77">
        <f t="shared" si="11"/>
        <v>0</v>
      </c>
      <c r="S36" s="77">
        <f t="shared" si="11"/>
        <v>7.5239999999999987E-2</v>
      </c>
      <c r="T36" s="77">
        <f t="shared" si="11"/>
        <v>0</v>
      </c>
      <c r="U36" s="77">
        <f t="shared" si="11"/>
        <v>0</v>
      </c>
      <c r="AB36" s="59"/>
      <c r="AC36" s="59"/>
      <c r="AD36" s="59"/>
      <c r="AE36" s="59"/>
      <c r="AF36" s="59"/>
      <c r="AG36" s="59"/>
      <c r="AH36" s="59"/>
      <c r="AI36" s="59"/>
    </row>
    <row r="37" spans="1:35" s="72" customFormat="1" x14ac:dyDescent="0.3">
      <c r="A37" s="13">
        <f>I8</f>
        <v>264</v>
      </c>
      <c r="B37" s="15">
        <v>250</v>
      </c>
      <c r="C37" s="77">
        <f t="shared" si="6"/>
        <v>65.043000000000006</v>
      </c>
      <c r="D37" s="77">
        <f t="shared" si="7"/>
        <v>62.599284000000004</v>
      </c>
      <c r="E37" s="77">
        <f t="shared" si="8"/>
        <v>1.19295</v>
      </c>
      <c r="F37" s="77">
        <f t="shared" si="9"/>
        <v>2.1995027999999999</v>
      </c>
      <c r="G37" s="77">
        <f t="shared" si="5"/>
        <v>7.7219999999999997E-2</v>
      </c>
      <c r="H37" s="77">
        <f t="shared" si="5"/>
        <v>1.0196999999999998</v>
      </c>
      <c r="I37" s="77">
        <f t="shared" si="5"/>
        <v>0.29897999999999997</v>
      </c>
      <c r="J37" s="77">
        <f t="shared" si="5"/>
        <v>2.3759999999999996E-3</v>
      </c>
      <c r="K37" s="77">
        <f t="shared" si="5"/>
        <v>5.0490000000000005E-3</v>
      </c>
      <c r="L37" s="77">
        <f t="shared" si="5"/>
        <v>7.5239999999999987E-2</v>
      </c>
      <c r="M37" s="77">
        <f t="shared" si="5"/>
        <v>6.9794999999999996E-2</v>
      </c>
      <c r="N37" s="77">
        <f t="shared" si="5"/>
        <v>56.132999999999996</v>
      </c>
      <c r="O37" s="77">
        <f t="shared" si="5"/>
        <v>4058.9999999999991</v>
      </c>
      <c r="P37" s="77">
        <f t="shared" si="5"/>
        <v>0</v>
      </c>
      <c r="Q37" s="77">
        <f t="shared" si="10"/>
        <v>174.24</v>
      </c>
      <c r="R37" s="77">
        <f t="shared" si="11"/>
        <v>0</v>
      </c>
      <c r="S37" s="77">
        <f t="shared" si="11"/>
        <v>7.5239999999999987E-2</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1416</v>
      </c>
      <c r="C57" s="8">
        <f t="shared" ref="C57:U57" si="13">D8</f>
        <v>9846</v>
      </c>
      <c r="D57" s="8">
        <f t="shared" si="13"/>
        <v>865</v>
      </c>
      <c r="E57" s="8">
        <f t="shared" si="13"/>
        <v>9216</v>
      </c>
      <c r="F57" s="8">
        <f t="shared" si="13"/>
        <v>1113</v>
      </c>
      <c r="G57" s="8">
        <f t="shared" si="13"/>
        <v>2585</v>
      </c>
      <c r="H57" s="8">
        <f t="shared" si="13"/>
        <v>264</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5">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5">
      <c r="A60" s="111" t="s">
        <v>4</v>
      </c>
      <c r="B60" s="76">
        <f>C10</f>
        <v>8</v>
      </c>
      <c r="C60" s="76">
        <f t="shared" ref="C60:U60" si="14">D10</f>
        <v>8.1</v>
      </c>
      <c r="D60" s="76">
        <f t="shared" si="14"/>
        <v>8.3000000000000007</v>
      </c>
      <c r="E60" s="76">
        <f t="shared" si="14"/>
        <v>8.1999999999999993</v>
      </c>
      <c r="F60" s="76">
        <f t="shared" si="14"/>
        <v>8.1999999999999993</v>
      </c>
      <c r="G60" s="76">
        <f t="shared" si="14"/>
        <v>8.3000000000000007</v>
      </c>
      <c r="H60" s="76">
        <f t="shared" si="14"/>
        <v>8.1999999999999993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-10.799999999999999</v>
      </c>
      <c r="C64" s="77">
        <f t="shared" ref="C64:U64" si="17">(C59-C60)*C61</f>
        <v>-11.399999999999997</v>
      </c>
      <c r="D64" s="77">
        <f t="shared" si="17"/>
        <v>-12.600000000000003</v>
      </c>
      <c r="E64" s="77">
        <f t="shared" si="17"/>
        <v>-11.999999999999995</v>
      </c>
      <c r="F64" s="77">
        <f t="shared" si="17"/>
        <v>-11.999999999999995</v>
      </c>
      <c r="G64" s="77">
        <f t="shared" si="17"/>
        <v>-12.600000000000003</v>
      </c>
      <c r="H64" s="77">
        <f t="shared" si="17"/>
        <v>-11.999999999999995</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10.799999999999999</v>
      </c>
      <c r="C65" s="77">
        <f t="shared" ref="C65:U65" si="18">C63-C64</f>
        <v>11.399999999999997</v>
      </c>
      <c r="D65" s="77">
        <f t="shared" si="18"/>
        <v>12.600000000000003</v>
      </c>
      <c r="E65" s="77">
        <f t="shared" si="18"/>
        <v>11.999999999999995</v>
      </c>
      <c r="F65" s="77">
        <f t="shared" si="18"/>
        <v>11.999999999999995</v>
      </c>
      <c r="G65" s="77">
        <f t="shared" si="18"/>
        <v>12.600000000000003</v>
      </c>
      <c r="H65" s="77">
        <f t="shared" si="18"/>
        <v>11.999999999999995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6" t="s">
        <v>84</v>
      </c>
      <c r="B1" s="38" t="str">
        <f>Bala!B29</f>
        <v>Application Rate</v>
      </c>
      <c r="C1" s="38" t="str">
        <f>Bala!C29</f>
        <v>Nitrogen Addition</v>
      </c>
      <c r="D1" s="38" t="str">
        <f>Bala!D29</f>
        <v>Phosphate Addition</v>
      </c>
      <c r="E1" s="38" t="str">
        <f>Bala!E29</f>
        <v>Potash  Addition</v>
      </c>
      <c r="F1" s="38" t="str">
        <f>Bala!F29</f>
        <v>Mg Oxide Addition</v>
      </c>
      <c r="G1" s="38" t="str">
        <f>Bala!G29</f>
        <v>Copper Addition</v>
      </c>
      <c r="H1" s="38" t="str">
        <f>Bala!H29</f>
        <v>Zinc Addition</v>
      </c>
      <c r="I1" s="38" t="str">
        <f>Bala!I29</f>
        <v>Lead Addition</v>
      </c>
      <c r="J1" s="38" t="str">
        <f>Bala!J29</f>
        <v>Cadmium Addition</v>
      </c>
      <c r="K1" s="38" t="str">
        <f>Bala!K29</f>
        <v>Mercury Addition</v>
      </c>
      <c r="L1" s="38" t="str">
        <f>Bala!L29</f>
        <v>Nickel Addition</v>
      </c>
      <c r="M1" s="38" t="str">
        <f>Bala!M29</f>
        <v>Chromium Addition</v>
      </c>
      <c r="N1" s="38" t="str">
        <f>Bala!N29</f>
        <v>Aluminium Addition</v>
      </c>
      <c r="O1" s="38" t="str">
        <f>Bala!O29</f>
        <v>Iron Addition</v>
      </c>
      <c r="P1" s="38" t="str">
        <f>Bala!P29</f>
        <v xml:space="preserve">Sodium Addition                 </v>
      </c>
      <c r="Q1" s="38" t="str">
        <f>Bala!Q29</f>
        <v>SO3  Addition                             kg/ha</v>
      </c>
      <c r="R1" s="38" t="str">
        <f>Bala!R29</f>
        <v xml:space="preserve">Selenium Addition </v>
      </c>
      <c r="S1" s="38" t="str">
        <f>Bala!S29</f>
        <v xml:space="preserve">Arsenic  Addition  </v>
      </c>
      <c r="T1" s="38" t="str">
        <f>Bala!T29</f>
        <v xml:space="preserve">Molybdenum Addition  </v>
      </c>
      <c r="U1" s="38" t="str">
        <f>Bala!U29</f>
        <v xml:space="preserve">Fluoride Addition </v>
      </c>
    </row>
    <row r="2" spans="1:21" ht="26.4" x14ac:dyDescent="0.25">
      <c r="A2" s="146"/>
      <c r="B2" s="38" t="str">
        <f>Bala!B30</f>
        <v>tonnes/ha</v>
      </c>
      <c r="C2" s="38" t="str">
        <f>Bala!C30</f>
        <v>kg/ha</v>
      </c>
      <c r="D2" s="38" t="str">
        <f>Bala!D30</f>
        <v>P2O5 
kg/ha</v>
      </c>
      <c r="E2" s="38" t="str">
        <f>Bala!E30</f>
        <v>K2O 
kg/ha</v>
      </c>
      <c r="F2" s="38" t="str">
        <f>Bala!F30</f>
        <v>MgO 
kg/ha</v>
      </c>
      <c r="G2" s="38" t="str">
        <f>Bala!G30</f>
        <v>kg/ha</v>
      </c>
      <c r="H2" s="38" t="str">
        <f>Bala!H30</f>
        <v>kg/ha</v>
      </c>
      <c r="I2" s="38" t="str">
        <f>Bala!I30</f>
        <v>kg/ha</v>
      </c>
      <c r="J2" s="38" t="str">
        <f>Bala!J30</f>
        <v>kg/ha</v>
      </c>
      <c r="K2" s="38" t="str">
        <f>Bala!K30</f>
        <v>kg/ha</v>
      </c>
      <c r="L2" s="38" t="str">
        <f>Bala!L30</f>
        <v>kg/ha</v>
      </c>
      <c r="M2" s="38" t="str">
        <f>Bala!M30</f>
        <v>kg/ha</v>
      </c>
      <c r="N2" s="38" t="str">
        <f>Bala!N30</f>
        <v>kg/ha</v>
      </c>
      <c r="O2" s="38" t="str">
        <f>Bala!O30</f>
        <v>kg/ha</v>
      </c>
      <c r="P2" s="38" t="str">
        <f>Bala!P30</f>
        <v>kg/ha</v>
      </c>
      <c r="Q2" s="38" t="str">
        <f>Bala!Q30</f>
        <v>kg/ha</v>
      </c>
      <c r="R2" s="38" t="str">
        <f>Bala!R30</f>
        <v>kg/ha</v>
      </c>
      <c r="S2" s="38" t="str">
        <f>Bala!S30</f>
        <v>kg/ha</v>
      </c>
      <c r="T2" s="38" t="str">
        <f>Bala!T30</f>
        <v>kg/ha</v>
      </c>
      <c r="U2" s="38" t="str">
        <f>Bala!U30</f>
        <v>kg/ha</v>
      </c>
    </row>
    <row r="3" spans="1:21" x14ac:dyDescent="0.25">
      <c r="A3" s="36">
        <v>1</v>
      </c>
      <c r="B3" s="33">
        <f>Bala!B31</f>
        <v>250</v>
      </c>
      <c r="C3" s="33">
        <f>Bala!C31</f>
        <v>77.558000000000007</v>
      </c>
      <c r="D3" s="33">
        <f>Bala!D31</f>
        <v>8.4526445000000017</v>
      </c>
      <c r="E3" s="33">
        <f>Bala!E31</f>
        <v>1.1824062500000003</v>
      </c>
      <c r="F3" s="33">
        <f>Bala!F31</f>
        <v>23.167234000000004</v>
      </c>
      <c r="G3" s="33">
        <f>Bala!G31</f>
        <v>0.21587500000000004</v>
      </c>
      <c r="H3" s="33">
        <f>Bala!H31</f>
        <v>2.1980000000000004</v>
      </c>
      <c r="I3" s="33">
        <f>Bala!I31</f>
        <v>3.2577500000000002E-2</v>
      </c>
      <c r="J3" s="33">
        <f>Bala!J31</f>
        <v>9.1060000000000012E-3</v>
      </c>
      <c r="K3" s="33">
        <f>Bala!K31</f>
        <v>5.0240000000000016E-3</v>
      </c>
      <c r="L3" s="33">
        <f>Bala!L31</f>
        <v>2.1587500000000003E-2</v>
      </c>
      <c r="M3" s="33">
        <f>Bala!M31</f>
        <v>6.8216500000000013E-2</v>
      </c>
      <c r="N3" s="33">
        <f>Bala!N31</f>
        <v>1923.2500000000005</v>
      </c>
      <c r="O3" s="33">
        <f>Bala!O31</f>
        <v>28.574000000000005</v>
      </c>
      <c r="P3" s="33">
        <f>Bala!P31</f>
        <v>0</v>
      </c>
      <c r="Q3" s="33">
        <f>Bala!Q31</f>
        <v>178.98000000000002</v>
      </c>
      <c r="R3" s="33">
        <f>Bala!R31</f>
        <v>0</v>
      </c>
      <c r="S3" s="33">
        <f>Bala!S31</f>
        <v>7.536000000000001E-2</v>
      </c>
      <c r="T3" s="33">
        <f>Bala!T31</f>
        <v>0</v>
      </c>
      <c r="U3" s="33">
        <f>Bala!U31</f>
        <v>0</v>
      </c>
    </row>
    <row r="4" spans="1:21" x14ac:dyDescent="0.25">
      <c r="A4" s="36">
        <v>2</v>
      </c>
      <c r="B4" s="33">
        <f>Clifor!B31</f>
        <v>250</v>
      </c>
      <c r="C4" s="33">
        <f>Clifor!C31</f>
        <v>117.895</v>
      </c>
      <c r="D4" s="33">
        <f>Clifor!D31</f>
        <v>26.82474625</v>
      </c>
      <c r="E4" s="33">
        <f>Clifor!E31</f>
        <v>0.84654262499999999</v>
      </c>
      <c r="F4" s="33">
        <f>Clifor!F31</f>
        <v>15.798253000000001</v>
      </c>
      <c r="G4" s="33">
        <f>Clifor!G31</f>
        <v>0.36014500000000005</v>
      </c>
      <c r="H4" s="33">
        <f>Clifor!H31</f>
        <v>1.3485250000000002</v>
      </c>
      <c r="I4" s="33">
        <f>Clifor!I31</f>
        <v>3.2300000000000009E-2</v>
      </c>
      <c r="J4" s="33">
        <f>Clifor!J31</f>
        <v>5.8947499999999998E-3</v>
      </c>
      <c r="K4" s="33">
        <f>Clifor!K31</f>
        <v>5.0065000000000005E-3</v>
      </c>
      <c r="L4" s="33">
        <f>Clifor!L31</f>
        <v>0.24063500000000004</v>
      </c>
      <c r="M4" s="33">
        <f>Clifor!M31</f>
        <v>3.4722500000000003E-2</v>
      </c>
      <c r="N4" s="33">
        <f>Clifor!N31</f>
        <v>1437.3500000000001</v>
      </c>
      <c r="O4" s="33">
        <f>Clifor!O31</f>
        <v>36.09525</v>
      </c>
      <c r="P4" s="33">
        <f>Clifor!P31</f>
        <v>0</v>
      </c>
      <c r="Q4" s="33">
        <f>Clifor!Q31</f>
        <v>359.33750000000009</v>
      </c>
      <c r="R4" s="33">
        <f>Clifor!R31</f>
        <v>0</v>
      </c>
      <c r="S4" s="33">
        <f>Clifor!S31</f>
        <v>7.4290000000000009E-2</v>
      </c>
      <c r="T4" s="33">
        <f>Clifor!T31</f>
        <v>0</v>
      </c>
      <c r="U4" s="33">
        <f>Clifor!U31</f>
        <v>0</v>
      </c>
    </row>
    <row r="5" spans="1:21" x14ac:dyDescent="0.25">
      <c r="A5" s="36">
        <v>3</v>
      </c>
      <c r="B5" s="33">
        <f>Dolbenmaen!B31</f>
        <v>250</v>
      </c>
      <c r="C5" s="33">
        <f>Dolbenmaen!C31</f>
        <v>28.174999999999997</v>
      </c>
      <c r="D5" s="33">
        <f>Dolbenmaen!D31</f>
        <v>18.843474999999994</v>
      </c>
      <c r="E5" s="33">
        <f>Dolbenmaen!E31</f>
        <v>0.71697500000000003</v>
      </c>
      <c r="F5" s="33">
        <f>Dolbenmaen!F31</f>
        <v>1.1199789999999998</v>
      </c>
      <c r="G5" s="33">
        <f>Dolbenmaen!G31</f>
        <v>0.18059999999999998</v>
      </c>
      <c r="H5" s="33">
        <f>Dolbenmaen!H31</f>
        <v>1.379</v>
      </c>
      <c r="I5" s="33">
        <f>Dolbenmaen!I31</f>
        <v>3.2445000000000002E-2</v>
      </c>
      <c r="J5" s="33">
        <f>Dolbenmaen!J31</f>
        <v>7.1049999999999985E-3</v>
      </c>
      <c r="K5" s="33">
        <f>Dolbenmaen!K31</f>
        <v>5.0049999999999999E-3</v>
      </c>
      <c r="L5" s="33">
        <f>Dolbenmaen!L31</f>
        <v>8.539999999999999E-2</v>
      </c>
      <c r="M5" s="33">
        <f>Dolbenmaen!M31</f>
        <v>1.6975000000000001E-2</v>
      </c>
      <c r="N5" s="33">
        <f>Dolbenmaen!N31</f>
        <v>938</v>
      </c>
      <c r="O5" s="33">
        <f>Dolbenmaen!O31</f>
        <v>13.719999999999997</v>
      </c>
      <c r="P5" s="33">
        <f>Dolbenmaen!P31</f>
        <v>0</v>
      </c>
      <c r="Q5" s="33">
        <f>Dolbenmaen!Q31</f>
        <v>121.625</v>
      </c>
      <c r="R5" s="33">
        <f>Dolbenmaen!R31</f>
        <v>0</v>
      </c>
      <c r="S5" s="33">
        <f>Dolbenmaen!S31</f>
        <v>9.6949999999999981E-2</v>
      </c>
      <c r="T5" s="33">
        <f>Dolbenmaen!T31</f>
        <v>0</v>
      </c>
      <c r="U5" s="33">
        <f>Dolbenmaen!U31</f>
        <v>0</v>
      </c>
    </row>
    <row r="6" spans="1:21" x14ac:dyDescent="0.25">
      <c r="A6" s="36">
        <v>4</v>
      </c>
      <c r="B6" s="33">
        <f>'Eithin fynydd'!B31</f>
        <v>250</v>
      </c>
      <c r="C6" s="33">
        <f>'Eithin fynydd'!C31</f>
        <v>160.40749999999997</v>
      </c>
      <c r="D6" s="33">
        <f>'Eithin fynydd'!D31</f>
        <v>55.915291500000002</v>
      </c>
      <c r="E6" s="33">
        <f>'Eithin fynydd'!E31</f>
        <v>0.80460862499999997</v>
      </c>
      <c r="F6" s="33">
        <f>'Eithin fynydd'!F31</f>
        <v>3.0540359999999995</v>
      </c>
      <c r="G6" s="33">
        <f>'Eithin fynydd'!G31</f>
        <v>0.32158249999999994</v>
      </c>
      <c r="H6" s="33">
        <f>'Eithin fynydd'!H31</f>
        <v>0.39295999999999998</v>
      </c>
      <c r="I6" s="33">
        <f>'Eithin fynydd'!I31</f>
        <v>3.2848999999999996E-2</v>
      </c>
      <c r="J6" s="33">
        <f>'Eithin fynydd'!J31</f>
        <v>2.3792499999999999E-3</v>
      </c>
      <c r="K6" s="33">
        <f>'Eithin fynydd'!K31</f>
        <v>5.0654999999999997E-3</v>
      </c>
      <c r="L6" s="33">
        <f>'Eithin fynydd'!L31</f>
        <v>2.172025E-2</v>
      </c>
      <c r="M6" s="33">
        <f>'Eithin fynydd'!M31</f>
        <v>3.3002500000000004E-2</v>
      </c>
      <c r="N6" s="33">
        <f>'Eithin fynydd'!N31</f>
        <v>1297.075</v>
      </c>
      <c r="O6" s="33">
        <f>'Eithin fynydd'!O31</f>
        <v>15.273249999999999</v>
      </c>
      <c r="P6" s="33">
        <f>'Eithin fynydd'!P31</f>
        <v>0</v>
      </c>
      <c r="Q6" s="33">
        <f>'Eithin fynydd'!Q31</f>
        <v>148.89499999999998</v>
      </c>
      <c r="R6" s="33">
        <f>'Eithin fynydd'!R31</f>
        <v>0</v>
      </c>
      <c r="S6" s="33">
        <f>'Eithin fynydd'!S31</f>
        <v>9.5937499999999995E-2</v>
      </c>
      <c r="T6" s="33">
        <f>'Eithin fynydd'!T31</f>
        <v>0</v>
      </c>
      <c r="U6" s="33">
        <f>'Eithin fynydd'!U31</f>
        <v>0</v>
      </c>
    </row>
    <row r="7" spans="1:21" x14ac:dyDescent="0.25">
      <c r="A7" s="36">
        <v>5</v>
      </c>
      <c r="B7" s="33">
        <f>Garreglywyd!B31</f>
        <v>250</v>
      </c>
      <c r="C7" s="33">
        <f>Garreglywyd!C31</f>
        <v>69.334999999999994</v>
      </c>
      <c r="D7" s="33">
        <f>Garreglywyd!D31</f>
        <v>5.2200435000000001</v>
      </c>
      <c r="E7" s="33">
        <f>Garreglywyd!E31</f>
        <v>1.4761250000000001</v>
      </c>
      <c r="F7" s="33">
        <f>Garreglywyd!F31</f>
        <v>10.277113</v>
      </c>
      <c r="G7" s="33">
        <f>Garreglywyd!G31</f>
        <v>0.44222500000000003</v>
      </c>
      <c r="H7" s="33">
        <f>Garreglywyd!H31</f>
        <v>5.5369999999999999</v>
      </c>
      <c r="I7" s="33">
        <f>Garreglywyd!I31</f>
        <v>0.56227499999999997</v>
      </c>
      <c r="J7" s="33">
        <f>Garreglywyd!J31</f>
        <v>7.4725E-3</v>
      </c>
      <c r="K7" s="33">
        <f>Garreglywyd!K31</f>
        <v>5.1450000000000011E-3</v>
      </c>
      <c r="L7" s="33">
        <f>Garreglywyd!L31</f>
        <v>0.39200000000000002</v>
      </c>
      <c r="M7" s="33">
        <f>Garreglywyd!M31</f>
        <v>0.12985000000000002</v>
      </c>
      <c r="N7" s="33">
        <f>Garreglywyd!N31</f>
        <v>47.04</v>
      </c>
      <c r="O7" s="33">
        <f>Garreglywyd!O31</f>
        <v>6602.75</v>
      </c>
      <c r="P7" s="33">
        <f>Garreglywyd!P31</f>
        <v>0</v>
      </c>
      <c r="Q7" s="33">
        <f>Garreglywyd!Q31</f>
        <v>66.456249999999997</v>
      </c>
      <c r="R7" s="33">
        <f>Garreglywyd!R31</f>
        <v>0</v>
      </c>
      <c r="S7" s="33">
        <f>Garreglywyd!S31</f>
        <v>0.16170000000000001</v>
      </c>
      <c r="T7" s="33">
        <f>Garreglywyd!T31</f>
        <v>0</v>
      </c>
      <c r="U7" s="33">
        <f>Garreglywyd!U31</f>
        <v>0</v>
      </c>
    </row>
    <row r="8" spans="1:21" x14ac:dyDescent="0.25">
      <c r="A8" s="36">
        <v>6</v>
      </c>
      <c r="B8" s="33">
        <f>Gwastadgoed!B31</f>
        <v>250</v>
      </c>
      <c r="C8" s="33">
        <f>Gwastadgoed!C31</f>
        <v>55.382250000000013</v>
      </c>
      <c r="D8" s="33">
        <f>Gwastadgoed!D31</f>
        <v>19.773621000000006</v>
      </c>
      <c r="E8" s="33">
        <f>Gwastadgoed!E31</f>
        <v>1.2381375000000003</v>
      </c>
      <c r="F8" s="33">
        <f>Gwastadgoed!F31</f>
        <v>9.6593836500000005</v>
      </c>
      <c r="G8" s="33">
        <f>Gwastadgoed!G31</f>
        <v>9.1447500000000015E-2</v>
      </c>
      <c r="H8" s="33">
        <f>Gwastadgoed!H31</f>
        <v>1.6029000000000002</v>
      </c>
      <c r="I8" s="33">
        <f>Gwastadgoed!I31</f>
        <v>0.36990000000000012</v>
      </c>
      <c r="J8" s="33">
        <f>Gwastadgoed!J31</f>
        <v>2.3632500000000003E-3</v>
      </c>
      <c r="K8" s="33">
        <f>Gwastadgoed!K31</f>
        <v>5.0347500000000002E-3</v>
      </c>
      <c r="L8" s="33">
        <f>Gwastadgoed!L31</f>
        <v>0.27228750000000002</v>
      </c>
      <c r="M8" s="33">
        <f>Gwastadgoed!M31</f>
        <v>0.12124500000000002</v>
      </c>
      <c r="N8" s="33">
        <f>Gwastadgoed!N31</f>
        <v>52.19700000000001</v>
      </c>
      <c r="O8" s="33">
        <f>Gwastadgoed!O31</f>
        <v>4798.4250000000011</v>
      </c>
      <c r="P8" s="33">
        <f>Gwastadgoed!P31</f>
        <v>0</v>
      </c>
      <c r="Q8" s="33">
        <f>Gwastadgoed!Q31</f>
        <v>179.29875000000004</v>
      </c>
      <c r="R8" s="33">
        <f>Gwastadgoed!R31</f>
        <v>0</v>
      </c>
      <c r="S8" s="33">
        <f>Gwastadgoed!S31</f>
        <v>0.12638250000000001</v>
      </c>
      <c r="T8" s="33">
        <f>Gwastadgoed!T31</f>
        <v>0</v>
      </c>
      <c r="U8" s="33">
        <f>Gwastadgoed!U31</f>
        <v>0</v>
      </c>
    </row>
    <row r="9" spans="1:21" x14ac:dyDescent="0.25">
      <c r="A9" s="36">
        <v>7</v>
      </c>
      <c r="B9" s="33">
        <f>'Llyn conwy'!B31</f>
        <v>250</v>
      </c>
      <c r="C9" s="33">
        <f>'Llyn conwy'!C31</f>
        <v>62.468999999999994</v>
      </c>
      <c r="D9" s="33">
        <f>'Llyn conwy'!D31</f>
        <v>18.552976199999996</v>
      </c>
      <c r="E9" s="33">
        <f>'Llyn conwy'!E31</f>
        <v>1.0378664999999998</v>
      </c>
      <c r="F9" s="33">
        <f>'Llyn conwy'!F31</f>
        <v>5.2525439999999994</v>
      </c>
      <c r="G9" s="33">
        <f>'Llyn conwy'!G31</f>
        <v>2.8907999999999996E-2</v>
      </c>
      <c r="H9" s="33">
        <f>'Llyn conwy'!H31</f>
        <v>3.3363</v>
      </c>
      <c r="I9" s="33">
        <f>'Llyn conwy'!I31</f>
        <v>0.42371999999999993</v>
      </c>
      <c r="J9" s="33">
        <f>'Llyn conwy'!J31</f>
        <v>6.7320000000000001E-3</v>
      </c>
      <c r="K9" s="33">
        <f>'Llyn conwy'!K31</f>
        <v>5.0490000000000005E-3</v>
      </c>
      <c r="L9" s="33">
        <f>'Llyn conwy'!L31</f>
        <v>0.56628000000000001</v>
      </c>
      <c r="M9" s="33">
        <f>'Llyn conwy'!M31</f>
        <v>0.10988999999999999</v>
      </c>
      <c r="N9" s="33">
        <f>'Llyn conwy'!N31</f>
        <v>24.947999999999997</v>
      </c>
      <c r="O9" s="33">
        <f>'Llyn conwy'!O31</f>
        <v>5682.5999999999995</v>
      </c>
      <c r="P9" s="33">
        <f>'Llyn conwy'!P31</f>
        <v>0</v>
      </c>
      <c r="Q9" s="33">
        <f>'Llyn conwy'!Q31</f>
        <v>96.277499999999989</v>
      </c>
      <c r="R9" s="33">
        <f>'Llyn conwy'!R31</f>
        <v>0</v>
      </c>
      <c r="S9" s="33">
        <f>'Llyn conwy'!S31</f>
        <v>0.25839000000000001</v>
      </c>
      <c r="T9" s="33">
        <f>'Llyn conwy'!T31</f>
        <v>0</v>
      </c>
      <c r="U9" s="33">
        <f>'Llyn conwy'!U31</f>
        <v>0</v>
      </c>
    </row>
    <row r="10" spans="1:21" x14ac:dyDescent="0.25">
      <c r="A10" s="36">
        <v>8</v>
      </c>
      <c r="B10" s="33">
        <f>'Pen y cefn'!B31</f>
        <v>150</v>
      </c>
      <c r="C10" s="33">
        <f>'Pen y cefn'!C31</f>
        <v>47.354999999999997</v>
      </c>
      <c r="D10" s="33">
        <f>'Pen y cefn'!D31</f>
        <v>33.46291875</v>
      </c>
      <c r="E10" s="33">
        <f>'Pen y cefn'!E31</f>
        <v>0.32236762499999999</v>
      </c>
      <c r="F10" s="33">
        <f>'Pen y cefn'!F31</f>
        <v>1.1165386499999999</v>
      </c>
      <c r="G10" s="33">
        <f>'Pen y cefn'!G31</f>
        <v>0.17527499999999999</v>
      </c>
      <c r="H10" s="33">
        <f>'Pen y cefn'!H31</f>
        <v>0.46124999999999994</v>
      </c>
      <c r="I10" s="33">
        <f>'Pen y cefn'!I31</f>
        <v>1.968E-2</v>
      </c>
      <c r="J10" s="33">
        <f>'Pen y cefn'!J31</f>
        <v>2.2139999999999998E-3</v>
      </c>
      <c r="K10" s="33">
        <f>'Pen y cefn'!K31</f>
        <v>3.0442499999999996E-3</v>
      </c>
      <c r="L10" s="33">
        <f>'Pen y cefn'!L31</f>
        <v>1.300725E-2</v>
      </c>
      <c r="M10" s="33">
        <f>'Pen y cefn'!M31</f>
        <v>1.0301249999999998E-2</v>
      </c>
      <c r="N10" s="33">
        <f>'Pen y cefn'!N31</f>
        <v>636.52499999999986</v>
      </c>
      <c r="O10" s="33">
        <f>'Pen y cefn'!O31</f>
        <v>28.781999999999996</v>
      </c>
      <c r="P10" s="33">
        <f>'Pen y cefn'!P31</f>
        <v>0</v>
      </c>
      <c r="Q10" s="33">
        <f>'Pen y cefn'!Q31</f>
        <v>129.91874999999996</v>
      </c>
      <c r="R10" s="33">
        <f>'Pen y cefn'!R31</f>
        <v>0</v>
      </c>
      <c r="S10" s="33">
        <f>'Pen y cefn'!S31</f>
        <v>0.60270000000000001</v>
      </c>
      <c r="T10" s="33">
        <f>'Pen y cefn'!T31</f>
        <v>0</v>
      </c>
      <c r="U10" s="33">
        <f>'Pen y cefn'!U31</f>
        <v>0</v>
      </c>
    </row>
    <row r="11" spans="1:21" x14ac:dyDescent="0.25">
      <c r="A11" s="36">
        <v>9</v>
      </c>
      <c r="B11" s="33">
        <f>'Penybont '!B31</f>
        <v>250</v>
      </c>
      <c r="C11" s="33">
        <f>'Penybont '!C31</f>
        <v>59.75</v>
      </c>
      <c r="D11" s="33">
        <f>'Penybont '!D31</f>
        <v>78.037187500000002</v>
      </c>
      <c r="E11" s="33">
        <f>'Penybont '!E31</f>
        <v>1.1748750000000001</v>
      </c>
      <c r="F11" s="33">
        <f>'Penybont '!F31</f>
        <v>13.263999999999999</v>
      </c>
      <c r="G11" s="33">
        <f>'Penybont '!G31</f>
        <v>0.32500000000000007</v>
      </c>
      <c r="H11" s="33">
        <f>'Penybont '!H31</f>
        <v>0.96250000000000002</v>
      </c>
      <c r="I11" s="33">
        <f>'Penybont '!I31</f>
        <v>3.2500000000000001E-2</v>
      </c>
      <c r="J11" s="33">
        <f>'Penybont '!J31</f>
        <v>2.3125000000000003E-3</v>
      </c>
      <c r="K11" s="33">
        <f>'Penybont '!K31</f>
        <v>5.062500000000001E-3</v>
      </c>
      <c r="L11" s="33">
        <f>'Penybont '!L31</f>
        <v>0.10437500000000001</v>
      </c>
      <c r="M11" s="33">
        <f>'Penybont '!M31</f>
        <v>8.3750000000000005E-2</v>
      </c>
      <c r="N11" s="33">
        <f>'Penybont '!N31</f>
        <v>1143.75</v>
      </c>
      <c r="O11" s="33">
        <f>'Penybont '!O31</f>
        <v>0.96250000000000002</v>
      </c>
      <c r="P11" s="33">
        <f>'Penybont '!P31</f>
        <v>0</v>
      </c>
      <c r="Q11" s="33">
        <f>'Penybont '!Q31</f>
        <v>144.21875</v>
      </c>
      <c r="R11" s="33">
        <f>'Penybont '!R31</f>
        <v>0</v>
      </c>
      <c r="S11" s="33">
        <f>'Penybont '!S31</f>
        <v>0.19625000000000001</v>
      </c>
      <c r="T11" s="33">
        <f>'Penybont '!T31</f>
        <v>0</v>
      </c>
      <c r="U11" s="33">
        <f>'Penybont '!U31</f>
        <v>0</v>
      </c>
    </row>
    <row r="12" spans="1:21" x14ac:dyDescent="0.25">
      <c r="A12" s="36">
        <v>10</v>
      </c>
      <c r="B12" s="33">
        <f>Rhiwgoch!B31</f>
        <v>250</v>
      </c>
      <c r="C12" s="33">
        <f>Rhiwgoch!C31</f>
        <v>65.043000000000006</v>
      </c>
      <c r="D12" s="33">
        <f>Rhiwgoch!D31</f>
        <v>62.599284000000004</v>
      </c>
      <c r="E12" s="33">
        <f>Rhiwgoch!E31</f>
        <v>1.19295</v>
      </c>
      <c r="F12" s="33">
        <f>Rhiwgoch!F31</f>
        <v>2.1995027999999999</v>
      </c>
      <c r="G12" s="33">
        <f>Rhiwgoch!G31</f>
        <v>7.7219999999999997E-2</v>
      </c>
      <c r="H12" s="33">
        <f>Rhiwgoch!H31</f>
        <v>1.0196999999999998</v>
      </c>
      <c r="I12" s="33">
        <f>Rhiwgoch!I31</f>
        <v>0.29897999999999997</v>
      </c>
      <c r="J12" s="33">
        <f>Rhiwgoch!J31</f>
        <v>2.3759999999999996E-3</v>
      </c>
      <c r="K12" s="33">
        <f>Rhiwgoch!K31</f>
        <v>5.0490000000000005E-3</v>
      </c>
      <c r="L12" s="33">
        <f>Rhiwgoch!L31</f>
        <v>7.5239999999999987E-2</v>
      </c>
      <c r="M12" s="33">
        <f>Rhiwgoch!M31</f>
        <v>6.9794999999999996E-2</v>
      </c>
      <c r="N12" s="33">
        <f>Rhiwgoch!N31</f>
        <v>56.132999999999996</v>
      </c>
      <c r="O12" s="33">
        <f>Rhiwgoch!O31</f>
        <v>4058.9999999999991</v>
      </c>
      <c r="P12" s="33">
        <f>Rhiwgoch!P31</f>
        <v>0</v>
      </c>
      <c r="Q12" s="33">
        <f>Rhiwgoch!Q31</f>
        <v>174.24</v>
      </c>
      <c r="R12" s="33">
        <f>Rhiwgoch!R31</f>
        <v>0</v>
      </c>
      <c r="S12" s="33">
        <f>Rhiwgoch!S31</f>
        <v>7.5239999999999987E-2</v>
      </c>
      <c r="T12" s="33">
        <f>Rhiwgoch!T31</f>
        <v>0</v>
      </c>
      <c r="U12" s="33">
        <f>Rhiwgoch!U31</f>
        <v>0</v>
      </c>
    </row>
    <row r="13" spans="1:21" s="82" customFormat="1" ht="15.6" x14ac:dyDescent="0.3">
      <c r="A13" s="80" t="s">
        <v>85</v>
      </c>
      <c r="B13" s="81">
        <f>SUM(B3:B12)</f>
        <v>2400</v>
      </c>
      <c r="C13" s="81">
        <f t="shared" ref="C13:U13" si="0">SUM(C3:C12)</f>
        <v>743.36974999999995</v>
      </c>
      <c r="D13" s="81">
        <f t="shared" si="0"/>
        <v>327.68218819999998</v>
      </c>
      <c r="E13" s="81">
        <f t="shared" si="0"/>
        <v>9.9928541250000009</v>
      </c>
      <c r="F13" s="81">
        <f t="shared" si="0"/>
        <v>84.908584099999999</v>
      </c>
      <c r="G13" s="81">
        <f t="shared" si="0"/>
        <v>2.2182780000000002</v>
      </c>
      <c r="H13" s="81">
        <f t="shared" si="0"/>
        <v>18.238135</v>
      </c>
      <c r="I13" s="81">
        <f t="shared" si="0"/>
        <v>1.8372264999999999</v>
      </c>
      <c r="J13" s="81">
        <f t="shared" si="0"/>
        <v>4.7955250000000005E-2</v>
      </c>
      <c r="K13" s="81">
        <f t="shared" si="0"/>
        <v>4.8485500000000001E-2</v>
      </c>
      <c r="L13" s="81">
        <f t="shared" si="0"/>
        <v>1.7925325000000003</v>
      </c>
      <c r="M13" s="81">
        <f t="shared" si="0"/>
        <v>0.67774774999999998</v>
      </c>
      <c r="N13" s="81">
        <f t="shared" si="0"/>
        <v>7556.268</v>
      </c>
      <c r="O13" s="81">
        <f t="shared" si="0"/>
        <v>21266.182000000001</v>
      </c>
      <c r="P13" s="81">
        <f t="shared" si="0"/>
        <v>0</v>
      </c>
      <c r="Q13" s="81">
        <f t="shared" si="0"/>
        <v>1599.2475000000002</v>
      </c>
      <c r="R13" s="81">
        <f t="shared" si="0"/>
        <v>0</v>
      </c>
      <c r="S13" s="81">
        <f t="shared" si="0"/>
        <v>1.7631999999999999</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7" t="s">
        <v>84</v>
      </c>
      <c r="B1" s="34" t="s">
        <v>152</v>
      </c>
      <c r="C1" s="35" t="str">
        <f>Bala!B29</f>
        <v>Application Rate</v>
      </c>
      <c r="D1" s="35" t="str">
        <f>Bala!C29</f>
        <v>Nitrogen Addition</v>
      </c>
      <c r="E1" s="35" t="str">
        <f>Bala!D29</f>
        <v>Phosphate Addition</v>
      </c>
      <c r="F1" s="35" t="str">
        <f>Bala!E29</f>
        <v>Potash  Addition</v>
      </c>
      <c r="G1" s="35" t="str">
        <f>Bala!F29</f>
        <v>Mg Oxide Addition</v>
      </c>
      <c r="H1" s="35" t="str">
        <f>Bala!G29</f>
        <v>Copper Addition</v>
      </c>
      <c r="I1" s="35" t="str">
        <f>Bala!H29</f>
        <v>Zinc Addition</v>
      </c>
      <c r="J1" s="35" t="str">
        <f>Bala!I29</f>
        <v>Lead Addition</v>
      </c>
      <c r="K1" s="35" t="str">
        <f>Bala!J29</f>
        <v>Cadmium Addition</v>
      </c>
      <c r="L1" s="35" t="str">
        <f>Bala!K29</f>
        <v>Mercury Addition</v>
      </c>
      <c r="M1" s="35" t="str">
        <f>Bala!L29</f>
        <v>Nickel Addition</v>
      </c>
      <c r="N1" s="35" t="str">
        <f>Bala!M29</f>
        <v>Chromium Addition</v>
      </c>
      <c r="O1" s="35" t="str">
        <f>Bala!N29</f>
        <v>Aluminium Addition</v>
      </c>
      <c r="P1" s="35" t="str">
        <f>Bala!O29</f>
        <v>Iron Addition</v>
      </c>
      <c r="Q1" s="35" t="str">
        <f>Bala!P29</f>
        <v xml:space="preserve">Sodium Addition                 </v>
      </c>
      <c r="R1" s="35" t="str">
        <f>Bala!Q29</f>
        <v>SO3  Addition                             kg/ha</v>
      </c>
      <c r="S1" s="35" t="str">
        <f>Bala!R29</f>
        <v xml:space="preserve">Selenium Addition </v>
      </c>
      <c r="T1" s="35" t="str">
        <f>Bala!S29</f>
        <v xml:space="preserve">Arsenic  Addition  </v>
      </c>
      <c r="U1" s="35" t="str">
        <f>Bala!T29</f>
        <v xml:space="preserve">Molybdenum Addition  </v>
      </c>
      <c r="V1" s="35" t="str">
        <f>Bala!U29</f>
        <v xml:space="preserve">Fluoride Addition </v>
      </c>
    </row>
    <row r="2" spans="1:22" s="83" customFormat="1" ht="26.4" x14ac:dyDescent="0.3">
      <c r="A2" s="147"/>
      <c r="B2" s="32" t="s">
        <v>46</v>
      </c>
      <c r="C2" s="35" t="str">
        <f>Bala!B30</f>
        <v>tonnes/ha</v>
      </c>
      <c r="D2" s="35" t="str">
        <f>Bala!C30</f>
        <v>kg/ha</v>
      </c>
      <c r="E2" s="35" t="str">
        <f>Bala!D30</f>
        <v>P2O5 
kg/ha</v>
      </c>
      <c r="F2" s="35" t="str">
        <f>Bala!E30</f>
        <v>K2O 
kg/ha</v>
      </c>
      <c r="G2" s="35" t="str">
        <f>Bala!F30</f>
        <v>MgO 
kg/ha</v>
      </c>
      <c r="H2" s="35" t="str">
        <f>Bala!G30</f>
        <v>kg/ha</v>
      </c>
      <c r="I2" s="35" t="str">
        <f>Bala!H30</f>
        <v>kg/ha</v>
      </c>
      <c r="J2" s="35" t="str">
        <f>Bala!I30</f>
        <v>kg/ha</v>
      </c>
      <c r="K2" s="35" t="str">
        <f>Bala!J30</f>
        <v>kg/ha</v>
      </c>
      <c r="L2" s="35" t="str">
        <f>Bala!K30</f>
        <v>kg/ha</v>
      </c>
      <c r="M2" s="35" t="str">
        <f>Bala!L30</f>
        <v>kg/ha</v>
      </c>
      <c r="N2" s="35" t="str">
        <f>Bala!M30</f>
        <v>kg/ha</v>
      </c>
      <c r="O2" s="35" t="str">
        <f>Bala!N30</f>
        <v>kg/ha</v>
      </c>
      <c r="P2" s="35" t="str">
        <f>Bala!O30</f>
        <v>kg/ha</v>
      </c>
      <c r="Q2" s="35" t="str">
        <f>Bala!P30</f>
        <v>kg/ha</v>
      </c>
      <c r="R2" s="35" t="str">
        <f>Bala!Q30</f>
        <v>kg/ha</v>
      </c>
      <c r="S2" s="35" t="str">
        <f>Bala!R30</f>
        <v>kg/ha</v>
      </c>
      <c r="T2" s="35" t="str">
        <f>Bala!S30</f>
        <v>kg/ha</v>
      </c>
      <c r="U2" s="35" t="str">
        <f>Bala!T30</f>
        <v>kg/ha</v>
      </c>
      <c r="V2" s="35" t="str">
        <f>Bala!U30</f>
        <v>kg/ha</v>
      </c>
    </row>
    <row r="3" spans="1:22" x14ac:dyDescent="0.25">
      <c r="A3" s="36">
        <v>1</v>
      </c>
      <c r="B3" s="91"/>
      <c r="C3" s="33">
        <f>Bala!B31</f>
        <v>250</v>
      </c>
      <c r="D3" s="33">
        <f>Bala!C31</f>
        <v>77.558000000000007</v>
      </c>
      <c r="E3" s="33">
        <f>Bala!D31</f>
        <v>8.4526445000000017</v>
      </c>
      <c r="F3" s="33">
        <f>Bala!E31</f>
        <v>1.1824062500000003</v>
      </c>
      <c r="G3" s="33">
        <f>Bala!F31</f>
        <v>23.167234000000004</v>
      </c>
      <c r="H3" s="33">
        <f>Bala!G31</f>
        <v>0.21587500000000004</v>
      </c>
      <c r="I3" s="33">
        <f>Bala!H31</f>
        <v>2.1980000000000004</v>
      </c>
      <c r="J3" s="33">
        <f>Bala!I31</f>
        <v>3.2577500000000002E-2</v>
      </c>
      <c r="K3" s="33">
        <f>Bala!J31</f>
        <v>9.1060000000000012E-3</v>
      </c>
      <c r="L3" s="33">
        <f>Bala!K31</f>
        <v>5.0240000000000016E-3</v>
      </c>
      <c r="M3" s="33">
        <f>Bala!L31</f>
        <v>2.1587500000000003E-2</v>
      </c>
      <c r="N3" s="33">
        <f>Bala!M31</f>
        <v>6.8216500000000013E-2</v>
      </c>
      <c r="O3" s="33">
        <f>Bala!N31</f>
        <v>1923.2500000000005</v>
      </c>
      <c r="P3" s="33">
        <f>Bala!O31</f>
        <v>28.574000000000005</v>
      </c>
      <c r="Q3" s="33">
        <f>Bala!P31</f>
        <v>0</v>
      </c>
      <c r="R3" s="33">
        <f>Bala!Q31</f>
        <v>178.98000000000002</v>
      </c>
      <c r="S3" s="33">
        <f>Bala!R31</f>
        <v>0</v>
      </c>
      <c r="T3" s="33">
        <f>Bala!S31</f>
        <v>7.536000000000001E-2</v>
      </c>
      <c r="U3" s="33">
        <f>Bala!T31</f>
        <v>0</v>
      </c>
      <c r="V3" s="33">
        <f>Bala!U31</f>
        <v>0</v>
      </c>
    </row>
    <row r="4" spans="1:22" x14ac:dyDescent="0.25">
      <c r="A4" s="36">
        <v>2</v>
      </c>
      <c r="B4" s="91"/>
      <c r="C4" s="33">
        <f>Clifor!B31</f>
        <v>250</v>
      </c>
      <c r="D4" s="33">
        <f>Clifor!C31</f>
        <v>117.895</v>
      </c>
      <c r="E4" s="33">
        <f>Clifor!D31</f>
        <v>26.82474625</v>
      </c>
      <c r="F4" s="33">
        <f>Clifor!E31</f>
        <v>0.84654262499999999</v>
      </c>
      <c r="G4" s="33">
        <f>Clifor!F31</f>
        <v>15.798253000000001</v>
      </c>
      <c r="H4" s="33">
        <f>Clifor!G31</f>
        <v>0.36014500000000005</v>
      </c>
      <c r="I4" s="33">
        <f>Clifor!H31</f>
        <v>1.3485250000000002</v>
      </c>
      <c r="J4" s="33">
        <f>Clifor!I31</f>
        <v>3.2300000000000009E-2</v>
      </c>
      <c r="K4" s="33">
        <f>Clifor!J31</f>
        <v>5.8947499999999998E-3</v>
      </c>
      <c r="L4" s="33">
        <f>Clifor!K31</f>
        <v>5.0065000000000005E-3</v>
      </c>
      <c r="M4" s="33">
        <f>Clifor!L31</f>
        <v>0.24063500000000004</v>
      </c>
      <c r="N4" s="33">
        <f>Clifor!M31</f>
        <v>3.4722500000000003E-2</v>
      </c>
      <c r="O4" s="33">
        <f>Clifor!N31</f>
        <v>1437.3500000000001</v>
      </c>
      <c r="P4" s="33">
        <f>Clifor!O31</f>
        <v>36.09525</v>
      </c>
      <c r="Q4" s="33">
        <f>Clifor!P31</f>
        <v>0</v>
      </c>
      <c r="R4" s="33">
        <f>Clifor!Q31</f>
        <v>359.33750000000009</v>
      </c>
      <c r="S4" s="33">
        <f>Clifor!R31</f>
        <v>0</v>
      </c>
      <c r="T4" s="33">
        <f>Clifor!S31</f>
        <v>7.4290000000000009E-2</v>
      </c>
      <c r="U4" s="33">
        <f>Clifor!T31</f>
        <v>0</v>
      </c>
      <c r="V4" s="33">
        <f>Clifor!U31</f>
        <v>0</v>
      </c>
    </row>
    <row r="5" spans="1:22" x14ac:dyDescent="0.25">
      <c r="A5" s="36">
        <v>3</v>
      </c>
      <c r="B5" s="91"/>
      <c r="C5" s="33">
        <f>Dolbenmaen!B31</f>
        <v>250</v>
      </c>
      <c r="D5" s="33">
        <f>Dolbenmaen!C31</f>
        <v>28.174999999999997</v>
      </c>
      <c r="E5" s="33">
        <f>Dolbenmaen!D31</f>
        <v>18.843474999999994</v>
      </c>
      <c r="F5" s="33">
        <f>Dolbenmaen!E31</f>
        <v>0.71697500000000003</v>
      </c>
      <c r="G5" s="33">
        <f>Dolbenmaen!F31</f>
        <v>1.1199789999999998</v>
      </c>
      <c r="H5" s="33">
        <f>Dolbenmaen!G31</f>
        <v>0.18059999999999998</v>
      </c>
      <c r="I5" s="33">
        <f>Dolbenmaen!H31</f>
        <v>1.379</v>
      </c>
      <c r="J5" s="33">
        <f>Dolbenmaen!I31</f>
        <v>3.2445000000000002E-2</v>
      </c>
      <c r="K5" s="33">
        <f>Dolbenmaen!J31</f>
        <v>7.1049999999999985E-3</v>
      </c>
      <c r="L5" s="33">
        <f>Dolbenmaen!K31</f>
        <v>5.0049999999999999E-3</v>
      </c>
      <c r="M5" s="33">
        <f>Dolbenmaen!L31</f>
        <v>8.539999999999999E-2</v>
      </c>
      <c r="N5" s="33">
        <f>Dolbenmaen!M31</f>
        <v>1.6975000000000001E-2</v>
      </c>
      <c r="O5" s="33">
        <f>Dolbenmaen!N31</f>
        <v>938</v>
      </c>
      <c r="P5" s="33">
        <f>Dolbenmaen!O31</f>
        <v>13.719999999999997</v>
      </c>
      <c r="Q5" s="33">
        <f>Dolbenmaen!P31</f>
        <v>0</v>
      </c>
      <c r="R5" s="33">
        <f>Dolbenmaen!Q31</f>
        <v>121.625</v>
      </c>
      <c r="S5" s="33">
        <f>Dolbenmaen!R31</f>
        <v>0</v>
      </c>
      <c r="T5" s="33">
        <f>Dolbenmaen!S31</f>
        <v>9.6949999999999981E-2</v>
      </c>
      <c r="U5" s="33">
        <f>Dolbenmaen!T31</f>
        <v>0</v>
      </c>
      <c r="V5" s="33">
        <f>Dolbenmaen!U31</f>
        <v>0</v>
      </c>
    </row>
    <row r="6" spans="1:22" x14ac:dyDescent="0.25">
      <c r="A6" s="36">
        <v>4</v>
      </c>
      <c r="B6" s="91"/>
      <c r="C6" s="33">
        <f>'Eithin fynydd'!B31</f>
        <v>250</v>
      </c>
      <c r="D6" s="33">
        <f>'Eithin fynydd'!C31</f>
        <v>160.40749999999997</v>
      </c>
      <c r="E6" s="33">
        <f>'Eithin fynydd'!D31</f>
        <v>55.915291500000002</v>
      </c>
      <c r="F6" s="33">
        <f>'Eithin fynydd'!E31</f>
        <v>0.80460862499999997</v>
      </c>
      <c r="G6" s="33">
        <f>'Eithin fynydd'!F31</f>
        <v>3.0540359999999995</v>
      </c>
      <c r="H6" s="33">
        <f>'Eithin fynydd'!G31</f>
        <v>0.32158249999999994</v>
      </c>
      <c r="I6" s="33">
        <f>'Eithin fynydd'!H31</f>
        <v>0.39295999999999998</v>
      </c>
      <c r="J6" s="33">
        <f>'Eithin fynydd'!I31</f>
        <v>3.2848999999999996E-2</v>
      </c>
      <c r="K6" s="33">
        <f>'Eithin fynydd'!J31</f>
        <v>2.3792499999999999E-3</v>
      </c>
      <c r="L6" s="33">
        <f>'Eithin fynydd'!K31</f>
        <v>5.0654999999999997E-3</v>
      </c>
      <c r="M6" s="33">
        <f>'Eithin fynydd'!L31</f>
        <v>2.172025E-2</v>
      </c>
      <c r="N6" s="33">
        <f>'Eithin fynydd'!M31</f>
        <v>3.3002500000000004E-2</v>
      </c>
      <c r="O6" s="33">
        <f>'Eithin fynydd'!N31</f>
        <v>1297.075</v>
      </c>
      <c r="P6" s="33">
        <f>'Eithin fynydd'!O31</f>
        <v>15.273249999999999</v>
      </c>
      <c r="Q6" s="33">
        <f>'Eithin fynydd'!P31</f>
        <v>0</v>
      </c>
      <c r="R6" s="33">
        <f>'Eithin fynydd'!Q31</f>
        <v>148.89499999999998</v>
      </c>
      <c r="S6" s="33">
        <f>'Eithin fynydd'!R31</f>
        <v>0</v>
      </c>
      <c r="T6" s="33">
        <f>'Eithin fynydd'!S31</f>
        <v>9.5937499999999995E-2</v>
      </c>
      <c r="U6" s="33">
        <f>'Eithin fynydd'!T31</f>
        <v>0</v>
      </c>
      <c r="V6" s="33">
        <f>'Eithin fynydd'!U31</f>
        <v>0</v>
      </c>
    </row>
    <row r="7" spans="1:22" x14ac:dyDescent="0.25">
      <c r="A7" s="36">
        <v>5</v>
      </c>
      <c r="B7" s="91"/>
      <c r="C7" s="33">
        <f>Garreglywyd!B31</f>
        <v>250</v>
      </c>
      <c r="D7" s="33">
        <f>Garreglywyd!C31</f>
        <v>69.334999999999994</v>
      </c>
      <c r="E7" s="33">
        <f>Garreglywyd!D31</f>
        <v>5.2200435000000001</v>
      </c>
      <c r="F7" s="33">
        <f>Garreglywyd!E31</f>
        <v>1.4761250000000001</v>
      </c>
      <c r="G7" s="33">
        <f>Garreglywyd!F31</f>
        <v>10.277113</v>
      </c>
      <c r="H7" s="33">
        <f>Garreglywyd!G31</f>
        <v>0.44222500000000003</v>
      </c>
      <c r="I7" s="33">
        <f>Garreglywyd!H31</f>
        <v>5.5369999999999999</v>
      </c>
      <c r="J7" s="33">
        <f>Garreglywyd!I31</f>
        <v>0.56227499999999997</v>
      </c>
      <c r="K7" s="33">
        <f>Garreglywyd!J31</f>
        <v>7.4725E-3</v>
      </c>
      <c r="L7" s="33">
        <f>Garreglywyd!K31</f>
        <v>5.1450000000000011E-3</v>
      </c>
      <c r="M7" s="33">
        <f>Garreglywyd!L31</f>
        <v>0.39200000000000002</v>
      </c>
      <c r="N7" s="33">
        <f>Garreglywyd!M31</f>
        <v>0.12985000000000002</v>
      </c>
      <c r="O7" s="33">
        <f>Garreglywyd!N31</f>
        <v>47.04</v>
      </c>
      <c r="P7" s="33">
        <f>Garreglywyd!O31</f>
        <v>6602.75</v>
      </c>
      <c r="Q7" s="33">
        <f>Garreglywyd!P31</f>
        <v>0</v>
      </c>
      <c r="R7" s="33">
        <f>Garreglywyd!Q31</f>
        <v>66.456249999999997</v>
      </c>
      <c r="S7" s="33">
        <f>Garreglywyd!R31</f>
        <v>0</v>
      </c>
      <c r="T7" s="33">
        <f>Garreglywyd!S31</f>
        <v>0.16170000000000001</v>
      </c>
      <c r="U7" s="33">
        <f>Garreglywyd!T31</f>
        <v>0</v>
      </c>
      <c r="V7" s="33">
        <f>Garreglywyd!U31</f>
        <v>0</v>
      </c>
    </row>
    <row r="8" spans="1:22" x14ac:dyDescent="0.25">
      <c r="A8" s="36">
        <v>6</v>
      </c>
      <c r="B8" s="91"/>
      <c r="C8" s="33">
        <f>Gwastadgoed!B31</f>
        <v>250</v>
      </c>
      <c r="D8" s="33">
        <f>Gwastadgoed!C31</f>
        <v>55.382250000000013</v>
      </c>
      <c r="E8" s="33">
        <f>Gwastadgoed!D31</f>
        <v>19.773621000000006</v>
      </c>
      <c r="F8" s="33">
        <f>Gwastadgoed!E31</f>
        <v>1.2381375000000003</v>
      </c>
      <c r="G8" s="33">
        <f>Gwastadgoed!F31</f>
        <v>9.6593836500000005</v>
      </c>
      <c r="H8" s="33">
        <f>Gwastadgoed!G31</f>
        <v>9.1447500000000015E-2</v>
      </c>
      <c r="I8" s="33">
        <f>Gwastadgoed!H31</f>
        <v>1.6029000000000002</v>
      </c>
      <c r="J8" s="33">
        <f>Gwastadgoed!I31</f>
        <v>0.36990000000000012</v>
      </c>
      <c r="K8" s="33">
        <f>Gwastadgoed!J31</f>
        <v>2.3632500000000003E-3</v>
      </c>
      <c r="L8" s="33">
        <f>Gwastadgoed!K31</f>
        <v>5.0347500000000002E-3</v>
      </c>
      <c r="M8" s="33">
        <f>Gwastadgoed!L31</f>
        <v>0.27228750000000002</v>
      </c>
      <c r="N8" s="33">
        <f>Gwastadgoed!M31</f>
        <v>0.12124500000000002</v>
      </c>
      <c r="O8" s="33">
        <f>Gwastadgoed!N31</f>
        <v>52.19700000000001</v>
      </c>
      <c r="P8" s="33">
        <f>Gwastadgoed!O31</f>
        <v>4798.4250000000011</v>
      </c>
      <c r="Q8" s="33">
        <f>Gwastadgoed!P31</f>
        <v>0</v>
      </c>
      <c r="R8" s="33">
        <f>Gwastadgoed!Q31</f>
        <v>179.29875000000004</v>
      </c>
      <c r="S8" s="33">
        <f>Gwastadgoed!R31</f>
        <v>0</v>
      </c>
      <c r="T8" s="33">
        <f>Gwastadgoed!S31</f>
        <v>0.12638250000000001</v>
      </c>
      <c r="U8" s="33">
        <f>Gwastadgoed!T31</f>
        <v>0</v>
      </c>
      <c r="V8" s="33">
        <f>Gwastadgoed!U31</f>
        <v>0</v>
      </c>
    </row>
    <row r="9" spans="1:22" x14ac:dyDescent="0.25">
      <c r="A9" s="36">
        <v>7</v>
      </c>
      <c r="B9" s="91"/>
      <c r="C9" s="33">
        <f>'Llyn conwy'!B31</f>
        <v>250</v>
      </c>
      <c r="D9" s="33">
        <f>'Llyn conwy'!C31</f>
        <v>62.468999999999994</v>
      </c>
      <c r="E9" s="33">
        <f>'Llyn conwy'!D31</f>
        <v>18.552976199999996</v>
      </c>
      <c r="F9" s="33">
        <f>'Llyn conwy'!E31</f>
        <v>1.0378664999999998</v>
      </c>
      <c r="G9" s="33">
        <f>'Llyn conwy'!F31</f>
        <v>5.2525439999999994</v>
      </c>
      <c r="H9" s="33">
        <f>'Llyn conwy'!G31</f>
        <v>2.8907999999999996E-2</v>
      </c>
      <c r="I9" s="33">
        <f>'Llyn conwy'!H31</f>
        <v>3.3363</v>
      </c>
      <c r="J9" s="33">
        <f>'Llyn conwy'!I31</f>
        <v>0.42371999999999993</v>
      </c>
      <c r="K9" s="33">
        <f>'Llyn conwy'!J31</f>
        <v>6.7320000000000001E-3</v>
      </c>
      <c r="L9" s="33">
        <f>'Llyn conwy'!K31</f>
        <v>5.0490000000000005E-3</v>
      </c>
      <c r="M9" s="33">
        <f>'Llyn conwy'!L31</f>
        <v>0.56628000000000001</v>
      </c>
      <c r="N9" s="33">
        <f>'Llyn conwy'!M31</f>
        <v>0.10988999999999999</v>
      </c>
      <c r="O9" s="33">
        <f>'Llyn conwy'!N31</f>
        <v>24.947999999999997</v>
      </c>
      <c r="P9" s="33">
        <f>'Llyn conwy'!O31</f>
        <v>5682.5999999999995</v>
      </c>
      <c r="Q9" s="33">
        <f>'Llyn conwy'!P31</f>
        <v>0</v>
      </c>
      <c r="R9" s="33">
        <f>'Llyn conwy'!Q31</f>
        <v>96.277499999999989</v>
      </c>
      <c r="S9" s="33">
        <f>'Llyn conwy'!R31</f>
        <v>0</v>
      </c>
      <c r="T9" s="33">
        <f>'Llyn conwy'!S31</f>
        <v>0.25839000000000001</v>
      </c>
      <c r="U9" s="33">
        <f>'Llyn conwy'!T31</f>
        <v>0</v>
      </c>
      <c r="V9" s="33">
        <f>'Llyn conwy'!U31</f>
        <v>0</v>
      </c>
    </row>
    <row r="10" spans="1:22" x14ac:dyDescent="0.25">
      <c r="A10" s="36">
        <v>8</v>
      </c>
      <c r="B10" s="91"/>
      <c r="C10" s="33">
        <f>'Pen y cefn'!B31</f>
        <v>150</v>
      </c>
      <c r="D10" s="33">
        <f>'Pen y cefn'!C31</f>
        <v>47.354999999999997</v>
      </c>
      <c r="E10" s="33">
        <f>'Pen y cefn'!D31</f>
        <v>33.46291875</v>
      </c>
      <c r="F10" s="33">
        <f>'Pen y cefn'!E31</f>
        <v>0.32236762499999999</v>
      </c>
      <c r="G10" s="33">
        <f>'Pen y cefn'!F31</f>
        <v>1.1165386499999999</v>
      </c>
      <c r="H10" s="33">
        <f>'Pen y cefn'!G31</f>
        <v>0.17527499999999999</v>
      </c>
      <c r="I10" s="33">
        <f>'Pen y cefn'!H31</f>
        <v>0.46124999999999994</v>
      </c>
      <c r="J10" s="33">
        <f>'Pen y cefn'!I31</f>
        <v>1.968E-2</v>
      </c>
      <c r="K10" s="33">
        <f>'Pen y cefn'!J31</f>
        <v>2.2139999999999998E-3</v>
      </c>
      <c r="L10" s="33">
        <f>'Pen y cefn'!K31</f>
        <v>3.0442499999999996E-3</v>
      </c>
      <c r="M10" s="33">
        <f>'Pen y cefn'!L31</f>
        <v>1.300725E-2</v>
      </c>
      <c r="N10" s="33">
        <f>'Pen y cefn'!M31</f>
        <v>1.0301249999999998E-2</v>
      </c>
      <c r="O10" s="33">
        <f>'Pen y cefn'!N31</f>
        <v>636.52499999999986</v>
      </c>
      <c r="P10" s="33">
        <f>'Pen y cefn'!O31</f>
        <v>28.781999999999996</v>
      </c>
      <c r="Q10" s="33">
        <f>'Pen y cefn'!P31</f>
        <v>0</v>
      </c>
      <c r="R10" s="33">
        <f>'Pen y cefn'!Q31</f>
        <v>129.91874999999996</v>
      </c>
      <c r="S10" s="33">
        <f>'Pen y cefn'!R31</f>
        <v>0</v>
      </c>
      <c r="T10" s="33">
        <f>'Pen y cefn'!S31</f>
        <v>0.60270000000000001</v>
      </c>
      <c r="U10" s="33">
        <f>'Pen y cefn'!T31</f>
        <v>0</v>
      </c>
      <c r="V10" s="33">
        <f>'Pen y cefn'!U31</f>
        <v>0</v>
      </c>
    </row>
    <row r="11" spans="1:22" x14ac:dyDescent="0.25">
      <c r="A11" s="36">
        <v>9</v>
      </c>
      <c r="B11" s="91"/>
      <c r="C11" s="33">
        <f>'Penybont '!B31</f>
        <v>250</v>
      </c>
      <c r="D11" s="33">
        <f>'Penybont '!C31</f>
        <v>59.75</v>
      </c>
      <c r="E11" s="33">
        <f>'Penybont '!D31</f>
        <v>78.037187500000002</v>
      </c>
      <c r="F11" s="33">
        <f>'Penybont '!E31</f>
        <v>1.1748750000000001</v>
      </c>
      <c r="G11" s="33">
        <f>'Penybont '!F31</f>
        <v>13.263999999999999</v>
      </c>
      <c r="H11" s="33">
        <f>'Penybont '!G31</f>
        <v>0.32500000000000007</v>
      </c>
      <c r="I11" s="33">
        <f>'Penybont '!H31</f>
        <v>0.96250000000000002</v>
      </c>
      <c r="J11" s="33">
        <f>'Penybont '!I31</f>
        <v>3.2500000000000001E-2</v>
      </c>
      <c r="K11" s="33">
        <f>'Penybont '!J31</f>
        <v>2.3125000000000003E-3</v>
      </c>
      <c r="L11" s="33">
        <f>'Penybont '!K31</f>
        <v>5.062500000000001E-3</v>
      </c>
      <c r="M11" s="33">
        <f>'Penybont '!L31</f>
        <v>0.10437500000000001</v>
      </c>
      <c r="N11" s="33">
        <f>'Penybont '!M31</f>
        <v>8.3750000000000005E-2</v>
      </c>
      <c r="O11" s="33">
        <f>'Penybont '!N31</f>
        <v>1143.75</v>
      </c>
      <c r="P11" s="33">
        <f>'Penybont '!O31</f>
        <v>0.96250000000000002</v>
      </c>
      <c r="Q11" s="33">
        <f>'Penybont '!P31</f>
        <v>0</v>
      </c>
      <c r="R11" s="33">
        <f>'Penybont '!Q31</f>
        <v>144.21875</v>
      </c>
      <c r="S11" s="33">
        <f>'Penybont '!R31</f>
        <v>0</v>
      </c>
      <c r="T11" s="33">
        <f>'Penybont '!S31</f>
        <v>0.19625000000000001</v>
      </c>
      <c r="U11" s="33">
        <f>'Penybont '!T31</f>
        <v>0</v>
      </c>
      <c r="V11" s="33">
        <f>'Penybont '!U31</f>
        <v>0</v>
      </c>
    </row>
    <row r="12" spans="1:22" x14ac:dyDescent="0.25">
      <c r="A12" s="36">
        <v>10</v>
      </c>
      <c r="B12" s="91"/>
      <c r="C12" s="33">
        <f>Rhiwgoch!B31</f>
        <v>250</v>
      </c>
      <c r="D12" s="33">
        <f>Rhiwgoch!C31</f>
        <v>65.043000000000006</v>
      </c>
      <c r="E12" s="33">
        <f>Rhiwgoch!D31</f>
        <v>62.599284000000004</v>
      </c>
      <c r="F12" s="33">
        <f>Rhiwgoch!E31</f>
        <v>1.19295</v>
      </c>
      <c r="G12" s="33">
        <f>Rhiwgoch!F31</f>
        <v>2.1995027999999999</v>
      </c>
      <c r="H12" s="33">
        <f>Rhiwgoch!G31</f>
        <v>7.7219999999999997E-2</v>
      </c>
      <c r="I12" s="33">
        <f>Rhiwgoch!H31</f>
        <v>1.0196999999999998</v>
      </c>
      <c r="J12" s="33">
        <f>Rhiwgoch!I31</f>
        <v>0.29897999999999997</v>
      </c>
      <c r="K12" s="33">
        <f>Rhiwgoch!J31</f>
        <v>2.3759999999999996E-3</v>
      </c>
      <c r="L12" s="33">
        <f>Rhiwgoch!K31</f>
        <v>5.0490000000000005E-3</v>
      </c>
      <c r="M12" s="33">
        <f>Rhiwgoch!L31</f>
        <v>7.5239999999999987E-2</v>
      </c>
      <c r="N12" s="33">
        <f>Rhiwgoch!M31</f>
        <v>6.9794999999999996E-2</v>
      </c>
      <c r="O12" s="33">
        <f>Rhiwgoch!N31</f>
        <v>56.132999999999996</v>
      </c>
      <c r="P12" s="33">
        <f>Rhiwgoch!O31</f>
        <v>4058.9999999999991</v>
      </c>
      <c r="Q12" s="33">
        <f>Rhiwgoch!P31</f>
        <v>0</v>
      </c>
      <c r="R12" s="33">
        <f>Rhiwgoch!Q31</f>
        <v>174.24</v>
      </c>
      <c r="S12" s="33">
        <f>Rhiwgoch!R31</f>
        <v>0</v>
      </c>
      <c r="T12" s="33">
        <f>Rhiwgoch!S31</f>
        <v>7.5239999999999987E-2</v>
      </c>
      <c r="U12" s="33">
        <f>Rhiwgoch!T31</f>
        <v>0</v>
      </c>
      <c r="V12" s="33">
        <f>Rhiwgoch!U31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6" t="s">
        <v>84</v>
      </c>
      <c r="B15" s="35" t="s">
        <v>152</v>
      </c>
      <c r="C15" s="35">
        <f>Bala!B43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6"/>
      <c r="B16" s="32" t="s">
        <v>46</v>
      </c>
      <c r="C16" s="35">
        <f>Bala!B44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150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6" x14ac:dyDescent="0.3">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REGU-415-1631112</_dlc_DocId>
    <_dlc_DocIdUrl xmlns="9be56660-2c31-41ef-bc00-23e72f632f2a">
      <Url>https://cyfoethnaturiolcymru.sharepoint.com/teams/Regulatory/Permitting/_layouts/15/DocIdRedir.aspx?ID=REGU-415-1631112</Url>
      <Description>REGU-415-1631112</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2023-10-05T23:00:00+00:00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6B09CC-50EF-465D-9B05-667D448C476D}"/>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9be56660-2c31-41ef-bc00-23e72f632f2a"/>
    <ds:schemaRef ds:uri="http://www.w3.org/XML/1998/namespace"/>
  </ds:schemaRefs>
</ds:datastoreItem>
</file>

<file path=customXml/itemProps5.xml><?xml version="1.0" encoding="utf-8"?>
<ds:datastoreItem xmlns:ds="http://schemas.openxmlformats.org/officeDocument/2006/customXml" ds:itemID="{CDBFA83D-7469-4913-8CF4-AAFF489F06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Bala</vt:lpstr>
      <vt:lpstr>Clifor</vt:lpstr>
      <vt:lpstr>Dolbenmaen</vt:lpstr>
      <vt:lpstr>Eithin fynydd</vt:lpstr>
      <vt:lpstr>Garreglywyd</vt:lpstr>
      <vt:lpstr>Gwastadgoed</vt:lpstr>
      <vt:lpstr>Llyn conwy</vt:lpstr>
      <vt:lpstr>Pen y cefn</vt:lpstr>
      <vt:lpstr>Penybont </vt:lpstr>
      <vt:lpstr>Rhiwgoch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2023-09-28T14:36:35Z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2479eb0e-0e51-4d06-8613-5925b8229365</vt:lpwstr>
  </property>
  <property fmtid="{D5CDD505-2E9C-101B-9397-08002B2CF9AE}" pid="4" name="MediaServiceImageTags">
    <vt:lpwstr/>
  </property>
</Properties>
</file>