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3087 ByProduct Dep/Issue/"/>
    </mc:Choice>
  </mc:AlternateContent>
  <xr:revisionPtr revIDLastSave="0" documentId="8_{4F8EA166-93A9-4F5C-A5B0-40A500AD0C24}" xr6:coauthVersionLast="47" xr6:coauthVersionMax="47" xr10:uidLastSave="{00000000-0000-0000-0000-000000000000}"/>
  <bookViews>
    <workbookView xWindow="-110" yWindow="-110" windowWidth="19420" windowHeight="10420" tabRatio="870" activeTab="9" xr2:uid="{00000000-000D-0000-FFFF-FFFF00000000}"/>
  </bookViews>
  <sheets>
    <sheet name="Field data and Alwen" sheetId="1" r:id="rId1"/>
    <sheet name="Bryn Cowlyd" sheetId="21" r:id="rId2"/>
    <sheet name="Cwellyn" sheetId="28" r:id="rId3"/>
    <sheet name="Dolbenmaen" sheetId="30" r:id="rId4"/>
    <sheet name="Glascoed" sheetId="26" r:id="rId5"/>
    <sheet name="Mynedd" sheetId="24" r:id="rId6"/>
    <sheet name="Aber" sheetId="29" r:id="rId7"/>
    <sheet name="Cefni" sheetId="23" r:id="rId8"/>
    <sheet name="Additions" sheetId="20" r:id="rId9"/>
    <sheet name="Ratios" sheetId="19"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3" l="1"/>
  <c r="L3" i="29"/>
  <c r="L3" i="24"/>
  <c r="L3" i="26"/>
  <c r="L3" i="30"/>
  <c r="L3" i="28"/>
  <c r="L3" i="21"/>
  <c r="L3" i="1"/>
  <c r="M65" i="1" l="1"/>
  <c r="N65" i="1"/>
  <c r="O65" i="1"/>
  <c r="P65" i="1"/>
  <c r="Q65" i="1"/>
  <c r="R65" i="1"/>
  <c r="S65" i="1"/>
  <c r="T65" i="1"/>
  <c r="U65" i="1"/>
  <c r="L65" i="21"/>
  <c r="M65" i="21"/>
  <c r="N65" i="21"/>
  <c r="O65" i="21"/>
  <c r="P65" i="21"/>
  <c r="Q65" i="21"/>
  <c r="R65" i="21"/>
  <c r="S65" i="21"/>
  <c r="T65" i="21"/>
  <c r="U65" i="21"/>
  <c r="L65" i="28"/>
  <c r="M65" i="28"/>
  <c r="N65" i="28"/>
  <c r="O65" i="28"/>
  <c r="P65" i="28"/>
  <c r="Q65" i="28"/>
  <c r="R65" i="28"/>
  <c r="S65" i="28"/>
  <c r="T65" i="28"/>
  <c r="U65" i="28"/>
  <c r="L65" i="30"/>
  <c r="M65" i="30"/>
  <c r="N65" i="30"/>
  <c r="O65" i="30"/>
  <c r="P65" i="30"/>
  <c r="Q65" i="30"/>
  <c r="R65" i="30"/>
  <c r="S65" i="30"/>
  <c r="T65" i="30"/>
  <c r="U65" i="30"/>
  <c r="L65" i="26"/>
  <c r="M65" i="26"/>
  <c r="N65" i="26"/>
  <c r="O65" i="26"/>
  <c r="P65" i="26"/>
  <c r="Q65" i="26"/>
  <c r="R65" i="26"/>
  <c r="S65" i="26"/>
  <c r="T65" i="26"/>
  <c r="U65" i="26"/>
  <c r="L65" i="24"/>
  <c r="M65" i="24"/>
  <c r="N65" i="24"/>
  <c r="O65" i="24"/>
  <c r="P65" i="24"/>
  <c r="Q65" i="24"/>
  <c r="R65" i="24"/>
  <c r="S65" i="24"/>
  <c r="T65" i="24"/>
  <c r="U65" i="24"/>
  <c r="L65" i="23"/>
  <c r="M65" i="23"/>
  <c r="N65" i="23"/>
  <c r="O65" i="23"/>
  <c r="P65" i="23"/>
  <c r="Q65" i="23"/>
  <c r="R65" i="23"/>
  <c r="S65" i="23"/>
  <c r="T65" i="23"/>
  <c r="U65" i="23"/>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3" l="1"/>
  <c r="B16" i="19" l="1"/>
  <c r="B17" i="19"/>
  <c r="B18" i="19"/>
  <c r="B19" i="19"/>
  <c r="B20" i="19"/>
  <c r="B21" i="19"/>
  <c r="B22" i="19"/>
  <c r="B15" i="19"/>
  <c r="C14" i="19"/>
  <c r="C13" i="19"/>
  <c r="C10" i="19"/>
  <c r="C22" i="19" s="1"/>
  <c r="C9" i="19"/>
  <c r="C21" i="19" s="1"/>
  <c r="C8" i="19"/>
  <c r="C20" i="19" s="1"/>
  <c r="C7" i="19"/>
  <c r="C19" i="19" s="1"/>
  <c r="C6" i="19"/>
  <c r="C18" i="19" s="1"/>
  <c r="C5" i="19"/>
  <c r="C17" i="19" s="1"/>
  <c r="C4" i="19"/>
  <c r="C16" i="19" s="1"/>
  <c r="C3" i="19"/>
  <c r="C15" i="19" s="1"/>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6" i="20" s="1"/>
  <c r="T31" i="30"/>
  <c r="T6" i="20" s="1"/>
  <c r="S31" i="30"/>
  <c r="S6" i="20" s="1"/>
  <c r="R31" i="30"/>
  <c r="R6" i="20" s="1"/>
  <c r="Q31" i="30"/>
  <c r="R6" i="19" s="1"/>
  <c r="R18" i="19" s="1"/>
  <c r="P31" i="30"/>
  <c r="P6" i="20" s="1"/>
  <c r="O31" i="30"/>
  <c r="O6" i="20" s="1"/>
  <c r="N31" i="30"/>
  <c r="N6" i="20" s="1"/>
  <c r="M31" i="30"/>
  <c r="M6" i="20" s="1"/>
  <c r="L31" i="30"/>
  <c r="L6" i="20" s="1"/>
  <c r="K31" i="30"/>
  <c r="K6" i="20" s="1"/>
  <c r="J31" i="30"/>
  <c r="J6" i="20" s="1"/>
  <c r="I31" i="30"/>
  <c r="J6" i="19" s="1"/>
  <c r="J18" i="19" s="1"/>
  <c r="H31" i="30"/>
  <c r="H6" i="20" s="1"/>
  <c r="G31" i="30"/>
  <c r="G6" i="20" s="1"/>
  <c r="F31" i="30"/>
  <c r="F6" i="20" s="1"/>
  <c r="E31" i="30"/>
  <c r="C22" i="30" s="1"/>
  <c r="D31" i="30"/>
  <c r="C18" i="30" s="1"/>
  <c r="C31" i="30"/>
  <c r="C6" i="20" s="1"/>
  <c r="V24" i="30"/>
  <c r="U24" i="30"/>
  <c r="T24" i="30"/>
  <c r="S24" i="30"/>
  <c r="R24" i="30"/>
  <c r="Q24" i="30"/>
  <c r="P24" i="30"/>
  <c r="O24" i="30"/>
  <c r="N24" i="30"/>
  <c r="M24" i="30"/>
  <c r="S22" i="30"/>
  <c r="Q22" i="30"/>
  <c r="M22" i="30"/>
  <c r="V20" i="30"/>
  <c r="U20" i="30"/>
  <c r="T20" i="30"/>
  <c r="S20" i="30"/>
  <c r="R20" i="30"/>
  <c r="Q20" i="30"/>
  <c r="P20" i="30"/>
  <c r="O20" i="30"/>
  <c r="N20" i="30"/>
  <c r="M20" i="30"/>
  <c r="T18" i="30"/>
  <c r="N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U65"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9" i="20" s="1"/>
  <c r="T31" i="29"/>
  <c r="S31" i="29"/>
  <c r="T9" i="19" s="1"/>
  <c r="T21" i="19" s="1"/>
  <c r="R31" i="29"/>
  <c r="R9" i="20" s="1"/>
  <c r="Q31" i="29"/>
  <c r="Q9" i="20" s="1"/>
  <c r="P31" i="29"/>
  <c r="P9" i="20" s="1"/>
  <c r="O31" i="29"/>
  <c r="O9" i="20" s="1"/>
  <c r="N31" i="29"/>
  <c r="N9" i="20" s="1"/>
  <c r="M31" i="29"/>
  <c r="M9" i="20" s="1"/>
  <c r="L31" i="29"/>
  <c r="K31" i="29"/>
  <c r="K9" i="20" s="1"/>
  <c r="J31" i="29"/>
  <c r="J9" i="20" s="1"/>
  <c r="I31" i="29"/>
  <c r="I9" i="20" s="1"/>
  <c r="H31" i="29"/>
  <c r="H9" i="20" s="1"/>
  <c r="G31" i="29"/>
  <c r="G9" i="20" s="1"/>
  <c r="F31" i="29"/>
  <c r="F9" i="20" s="1"/>
  <c r="E31" i="29"/>
  <c r="C22" i="29" s="1"/>
  <c r="D31" i="29"/>
  <c r="C31" i="29"/>
  <c r="C9" i="20" s="1"/>
  <c r="V24" i="29"/>
  <c r="U24" i="29"/>
  <c r="T24" i="29"/>
  <c r="S24" i="29"/>
  <c r="R24" i="29"/>
  <c r="Q24" i="29"/>
  <c r="P24" i="29"/>
  <c r="O24" i="29"/>
  <c r="N24" i="29"/>
  <c r="M24" i="29"/>
  <c r="R22" i="29"/>
  <c r="V20" i="29"/>
  <c r="U20" i="29"/>
  <c r="T20" i="29"/>
  <c r="S20" i="29"/>
  <c r="R20" i="29"/>
  <c r="Q20" i="29"/>
  <c r="P20" i="29"/>
  <c r="O20" i="29"/>
  <c r="N20" i="29"/>
  <c r="M20" i="29"/>
  <c r="U18" i="29"/>
  <c r="R18" i="29"/>
  <c r="N18" i="29"/>
  <c r="M18" i="29"/>
  <c r="L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5" i="20" s="1"/>
  <c r="T31" i="28"/>
  <c r="T5" i="20" s="1"/>
  <c r="S31" i="28"/>
  <c r="S5" i="20" s="1"/>
  <c r="R31" i="28"/>
  <c r="R5" i="20" s="1"/>
  <c r="Q31" i="28"/>
  <c r="Q5" i="20" s="1"/>
  <c r="P31" i="28"/>
  <c r="P5" i="20" s="1"/>
  <c r="O31" i="28"/>
  <c r="N31" i="28"/>
  <c r="N5" i="20" s="1"/>
  <c r="M31" i="28"/>
  <c r="M5" i="20" s="1"/>
  <c r="L31" i="28"/>
  <c r="L5" i="20" s="1"/>
  <c r="K31" i="28"/>
  <c r="K5" i="20" s="1"/>
  <c r="J31" i="28"/>
  <c r="J5" i="20" s="1"/>
  <c r="I31" i="28"/>
  <c r="I5" i="20" s="1"/>
  <c r="H31" i="28"/>
  <c r="H5" i="20" s="1"/>
  <c r="G31" i="28"/>
  <c r="F31" i="28"/>
  <c r="F5" i="20" s="1"/>
  <c r="E31" i="28"/>
  <c r="C22" i="28" s="1"/>
  <c r="D31" i="28"/>
  <c r="C18" i="28" s="1"/>
  <c r="C31" i="28"/>
  <c r="C5" i="20" s="1"/>
  <c r="V20" i="28"/>
  <c r="U20" i="28"/>
  <c r="T20" i="28"/>
  <c r="S20" i="28"/>
  <c r="R20" i="28"/>
  <c r="Q20" i="28"/>
  <c r="P20" i="28"/>
  <c r="O20" i="28"/>
  <c r="N20" i="28"/>
  <c r="M20"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7" i="20" s="1"/>
  <c r="T31" i="26"/>
  <c r="T7" i="20" s="1"/>
  <c r="S31" i="26"/>
  <c r="R31" i="26"/>
  <c r="R7" i="20" s="1"/>
  <c r="Q31" i="26"/>
  <c r="Q7" i="20" s="1"/>
  <c r="P31" i="26"/>
  <c r="P7" i="20" s="1"/>
  <c r="O31" i="26"/>
  <c r="O7" i="20" s="1"/>
  <c r="N31" i="26"/>
  <c r="N7" i="20" s="1"/>
  <c r="M31" i="26"/>
  <c r="M7" i="20" s="1"/>
  <c r="L31" i="26"/>
  <c r="L7" i="20" s="1"/>
  <c r="K31" i="26"/>
  <c r="J31" i="26"/>
  <c r="J7" i="20" s="1"/>
  <c r="I31" i="26"/>
  <c r="I7" i="20" s="1"/>
  <c r="H31" i="26"/>
  <c r="H7" i="20" s="1"/>
  <c r="G31" i="26"/>
  <c r="G7" i="20" s="1"/>
  <c r="F31" i="26"/>
  <c r="F7" i="20" s="1"/>
  <c r="E31" i="26"/>
  <c r="C22" i="26" s="1"/>
  <c r="D31" i="26"/>
  <c r="C18" i="26" s="1"/>
  <c r="C31" i="26"/>
  <c r="Q22" i="26"/>
  <c r="O22" i="26"/>
  <c r="K22" i="26"/>
  <c r="I22" i="26"/>
  <c r="V20" i="26"/>
  <c r="U20" i="26"/>
  <c r="T20" i="26"/>
  <c r="S20" i="26"/>
  <c r="R20" i="26"/>
  <c r="Q20" i="26"/>
  <c r="P20" i="26"/>
  <c r="O20" i="26"/>
  <c r="N20" i="26"/>
  <c r="M20" i="26"/>
  <c r="T18" i="26"/>
  <c r="L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8" i="20" s="1"/>
  <c r="T31" i="24"/>
  <c r="T8" i="20" s="1"/>
  <c r="S31" i="24"/>
  <c r="S8" i="20" s="1"/>
  <c r="R31" i="24"/>
  <c r="R8" i="20" s="1"/>
  <c r="Q31" i="24"/>
  <c r="P31" i="24"/>
  <c r="P8" i="20" s="1"/>
  <c r="O31" i="24"/>
  <c r="O8" i="20" s="1"/>
  <c r="N31" i="24"/>
  <c r="N8" i="20" s="1"/>
  <c r="M31" i="24"/>
  <c r="M8" i="20" s="1"/>
  <c r="L31" i="24"/>
  <c r="L8" i="20" s="1"/>
  <c r="K31" i="24"/>
  <c r="K8" i="20" s="1"/>
  <c r="J31" i="24"/>
  <c r="J8" i="20" s="1"/>
  <c r="I31" i="24"/>
  <c r="H31" i="24"/>
  <c r="H8" i="20" s="1"/>
  <c r="G31" i="24"/>
  <c r="G8" i="20" s="1"/>
  <c r="F31" i="24"/>
  <c r="F8" i="20" s="1"/>
  <c r="E31" i="24"/>
  <c r="C22" i="24" s="1"/>
  <c r="D31" i="24"/>
  <c r="C18" i="24" s="1"/>
  <c r="C31" i="24"/>
  <c r="C8" i="20" s="1"/>
  <c r="V24" i="24"/>
  <c r="U24" i="24"/>
  <c r="T24" i="24"/>
  <c r="S24" i="24"/>
  <c r="R24" i="24"/>
  <c r="Q24" i="24"/>
  <c r="P24" i="24"/>
  <c r="O24" i="24"/>
  <c r="N24" i="24"/>
  <c r="M24" i="24"/>
  <c r="Q22" i="24"/>
  <c r="V20" i="24"/>
  <c r="U20" i="24"/>
  <c r="T20" i="24"/>
  <c r="S20" i="24"/>
  <c r="R20" i="24"/>
  <c r="Q20" i="24"/>
  <c r="P20" i="24"/>
  <c r="O20" i="24"/>
  <c r="N20" i="24"/>
  <c r="M20" i="24"/>
  <c r="U18" i="24"/>
  <c r="M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0" i="20" s="1"/>
  <c r="T31" i="23"/>
  <c r="T10" i="20" s="1"/>
  <c r="S31" i="23"/>
  <c r="S10" i="20" s="1"/>
  <c r="R31" i="23"/>
  <c r="Q31" i="23"/>
  <c r="Q10" i="20" s="1"/>
  <c r="P31" i="23"/>
  <c r="P10" i="20" s="1"/>
  <c r="O31" i="23"/>
  <c r="O10" i="20" s="1"/>
  <c r="N31" i="23"/>
  <c r="N10" i="20" s="1"/>
  <c r="M31" i="23"/>
  <c r="M10" i="20" s="1"/>
  <c r="L31" i="23"/>
  <c r="L10" i="20" s="1"/>
  <c r="K31" i="23"/>
  <c r="K10" i="20" s="1"/>
  <c r="J31" i="23"/>
  <c r="I31" i="23"/>
  <c r="I10" i="20" s="1"/>
  <c r="H31" i="23"/>
  <c r="H10" i="20" s="1"/>
  <c r="G31" i="23"/>
  <c r="G10" i="20" s="1"/>
  <c r="F31" i="23"/>
  <c r="F10" i="20" s="1"/>
  <c r="E31" i="23"/>
  <c r="C22" i="23" s="1"/>
  <c r="D31" i="23"/>
  <c r="C18" i="23" s="1"/>
  <c r="C31" i="23"/>
  <c r="C10" i="20" s="1"/>
  <c r="V24" i="23"/>
  <c r="U24" i="23"/>
  <c r="T24" i="23"/>
  <c r="S24" i="23"/>
  <c r="R24" i="23"/>
  <c r="Q24" i="23"/>
  <c r="P24" i="23"/>
  <c r="O24" i="23"/>
  <c r="N24" i="23"/>
  <c r="M24" i="23"/>
  <c r="V20" i="23"/>
  <c r="U20" i="23"/>
  <c r="T20" i="23"/>
  <c r="S20" i="23"/>
  <c r="R20" i="23"/>
  <c r="Q20" i="23"/>
  <c r="P20" i="23"/>
  <c r="O20" i="23"/>
  <c r="N20" i="23"/>
  <c r="M20" i="23"/>
  <c r="S18" i="23"/>
  <c r="Q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11" i="20"/>
  <c r="T11" i="20"/>
  <c r="S11" i="20"/>
  <c r="R11" i="20"/>
  <c r="Q11" i="20"/>
  <c r="P11" i="20"/>
  <c r="M11" i="20"/>
  <c r="L11" i="20"/>
  <c r="K11" i="20"/>
  <c r="J11" i="20"/>
  <c r="I11" i="20"/>
  <c r="H11" i="20"/>
  <c r="E11" i="20"/>
  <c r="D11" i="20"/>
  <c r="C11"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V18" i="21"/>
  <c r="H9" i="19" l="1"/>
  <c r="H21" i="19" s="1"/>
  <c r="T5" i="19"/>
  <c r="T17" i="19" s="1"/>
  <c r="F58" i="21"/>
  <c r="F61" i="21" s="1"/>
  <c r="U57" i="21"/>
  <c r="T63" i="26"/>
  <c r="U63" i="26"/>
  <c r="F57" i="21"/>
  <c r="S8" i="19"/>
  <c r="S20" i="19" s="1"/>
  <c r="L5" i="19"/>
  <c r="L17" i="19" s="1"/>
  <c r="K8" i="19"/>
  <c r="K20" i="19" s="1"/>
  <c r="D5" i="19"/>
  <c r="D17" i="19" s="1"/>
  <c r="O58" i="21"/>
  <c r="O61" i="21" s="1"/>
  <c r="V7" i="19"/>
  <c r="V19" i="19" s="1"/>
  <c r="U10" i="19"/>
  <c r="U22" i="19" s="1"/>
  <c r="N7" i="19"/>
  <c r="N19" i="19" s="1"/>
  <c r="G58" i="21"/>
  <c r="G61" i="21" s="1"/>
  <c r="T58" i="21"/>
  <c r="T61" i="21" s="1"/>
  <c r="L58" i="21"/>
  <c r="L61" i="21" s="1"/>
  <c r="D58" i="21"/>
  <c r="D61" i="21" s="1"/>
  <c r="D64" i="21" s="1"/>
  <c r="M10" i="19"/>
  <c r="M22" i="19" s="1"/>
  <c r="F7" i="19"/>
  <c r="F19" i="19" s="1"/>
  <c r="E10" i="19"/>
  <c r="E22" i="19" s="1"/>
  <c r="Q6" i="19"/>
  <c r="Q18" i="19" s="1"/>
  <c r="I6" i="20"/>
  <c r="P9" i="19"/>
  <c r="P21" i="19" s="1"/>
  <c r="I6" i="19"/>
  <c r="I18" i="19" s="1"/>
  <c r="E59" i="26"/>
  <c r="F17" i="26"/>
  <c r="F19" i="26" s="1"/>
  <c r="F20" i="26" s="1"/>
  <c r="F21" i="26"/>
  <c r="F23" i="26" s="1"/>
  <c r="F24" i="26" s="1"/>
  <c r="M59" i="26"/>
  <c r="N17" i="26"/>
  <c r="N21" i="26"/>
  <c r="U59" i="26"/>
  <c r="V21" i="26"/>
  <c r="V17" i="26"/>
  <c r="V19" i="26" s="1"/>
  <c r="C7" i="20"/>
  <c r="D7" i="19"/>
  <c r="D19" i="19" s="1"/>
  <c r="K7" i="20"/>
  <c r="L7" i="19"/>
  <c r="L19" i="19" s="1"/>
  <c r="S7" i="20"/>
  <c r="T7" i="19"/>
  <c r="T19" i="19" s="1"/>
  <c r="C59" i="29"/>
  <c r="D21" i="29"/>
  <c r="D23" i="29" s="1"/>
  <c r="D24" i="29" s="1"/>
  <c r="D17" i="29"/>
  <c r="D19" i="29" s="1"/>
  <c r="D20" i="29" s="1"/>
  <c r="K59" i="29"/>
  <c r="L21" i="29"/>
  <c r="L23" i="29" s="1"/>
  <c r="L24" i="29" s="1"/>
  <c r="L17" i="29"/>
  <c r="S59" i="29"/>
  <c r="T21" i="29"/>
  <c r="T17" i="29"/>
  <c r="O4" i="20"/>
  <c r="P4" i="19"/>
  <c r="P16" i="19" s="1"/>
  <c r="G5" i="20"/>
  <c r="H5" i="19"/>
  <c r="H17" i="19" s="1"/>
  <c r="O5" i="20"/>
  <c r="P5" i="19"/>
  <c r="P17" i="19" s="1"/>
  <c r="G4" i="20"/>
  <c r="H4" i="19"/>
  <c r="H16" i="19" s="1"/>
  <c r="F11" i="20"/>
  <c r="N11" i="20"/>
  <c r="U63" i="24"/>
  <c r="F63" i="24"/>
  <c r="N63" i="24"/>
  <c r="D59" i="28"/>
  <c r="E17" i="28"/>
  <c r="E19" i="28" s="1"/>
  <c r="E20" i="28" s="1"/>
  <c r="E21" i="28"/>
  <c r="E23" i="28" s="1"/>
  <c r="E24" i="28" s="1"/>
  <c r="L59" i="28"/>
  <c r="L64" i="28" s="1"/>
  <c r="M17" i="28"/>
  <c r="M21" i="28"/>
  <c r="T59" i="28"/>
  <c r="U17" i="28"/>
  <c r="U21" i="28"/>
  <c r="U23" i="28" s="1"/>
  <c r="U24" i="28" s="1"/>
  <c r="I4" i="20"/>
  <c r="J4" i="19"/>
  <c r="J16" i="19" s="1"/>
  <c r="I59" i="21"/>
  <c r="J17" i="21"/>
  <c r="J19" i="21" s="1"/>
  <c r="J20" i="21" s="1"/>
  <c r="J21" i="21"/>
  <c r="O11" i="20"/>
  <c r="O21" i="23"/>
  <c r="O23" i="23" s="1"/>
  <c r="O17" i="23"/>
  <c r="Q8" i="20"/>
  <c r="R8" i="19"/>
  <c r="R20" i="19" s="1"/>
  <c r="Q4" i="20"/>
  <c r="R4" i="19"/>
  <c r="R16" i="19" s="1"/>
  <c r="Q59" i="21"/>
  <c r="R21" i="21"/>
  <c r="R17" i="21"/>
  <c r="G11" i="20"/>
  <c r="J4" i="20"/>
  <c r="K4" i="19"/>
  <c r="K16" i="19" s="1"/>
  <c r="U63" i="21"/>
  <c r="N63" i="21"/>
  <c r="F63" i="21"/>
  <c r="P59" i="21"/>
  <c r="Q21" i="21"/>
  <c r="Q23" i="21" s="1"/>
  <c r="Q24" i="21" s="1"/>
  <c r="Q17" i="21"/>
  <c r="I17" i="21"/>
  <c r="I19" i="21" s="1"/>
  <c r="I20" i="21" s="1"/>
  <c r="I21" i="21"/>
  <c r="I23" i="21" s="1"/>
  <c r="I24" i="21" s="1"/>
  <c r="G21" i="23"/>
  <c r="G23" i="23" s="1"/>
  <c r="G24" i="23" s="1"/>
  <c r="G17" i="23"/>
  <c r="I8" i="20"/>
  <c r="J8" i="19"/>
  <c r="J20" i="19" s="1"/>
  <c r="R4" i="20"/>
  <c r="S4" i="19"/>
  <c r="S16" i="19" s="1"/>
  <c r="R10" i="20"/>
  <c r="S10" i="19"/>
  <c r="S22" i="19" s="1"/>
  <c r="I59" i="24"/>
  <c r="J21" i="24"/>
  <c r="J17" i="24"/>
  <c r="J19" i="24" s="1"/>
  <c r="J20" i="24" s="1"/>
  <c r="Q59" i="24"/>
  <c r="R21" i="24"/>
  <c r="R17" i="24"/>
  <c r="L9" i="20"/>
  <c r="M9" i="19"/>
  <c r="M21" i="19" s="1"/>
  <c r="T9" i="20"/>
  <c r="U9" i="19"/>
  <c r="U21" i="19" s="1"/>
  <c r="J10" i="20"/>
  <c r="K10" i="19"/>
  <c r="K22" i="19" s="1"/>
  <c r="C18" i="29"/>
  <c r="E9" i="19"/>
  <c r="E21" i="19" s="1"/>
  <c r="C22" i="21"/>
  <c r="F4" i="19"/>
  <c r="F16" i="19" s="1"/>
  <c r="M4" i="20"/>
  <c r="N4" i="19"/>
  <c r="N16" i="19" s="1"/>
  <c r="U4" i="20"/>
  <c r="V4" i="19"/>
  <c r="V16" i="19" s="1"/>
  <c r="K59" i="21"/>
  <c r="L17" i="21"/>
  <c r="L19" i="21" s="1"/>
  <c r="L20" i="21" s="1"/>
  <c r="L21" i="21"/>
  <c r="L23" i="21" s="1"/>
  <c r="L24" i="21" s="1"/>
  <c r="K59" i="23"/>
  <c r="L17" i="23"/>
  <c r="L19" i="23" s="1"/>
  <c r="L20" i="23" s="1"/>
  <c r="L21" i="23"/>
  <c r="M57" i="21"/>
  <c r="R59" i="21"/>
  <c r="S21" i="21"/>
  <c r="S23" i="21" s="1"/>
  <c r="S24" i="21" s="1"/>
  <c r="S17" i="21"/>
  <c r="J59" i="21"/>
  <c r="K21" i="21"/>
  <c r="K23" i="21" s="1"/>
  <c r="K24" i="21" s="1"/>
  <c r="K17" i="21"/>
  <c r="K19" i="21" s="1"/>
  <c r="K20" i="21" s="1"/>
  <c r="D59" i="23"/>
  <c r="E17" i="23"/>
  <c r="E19" i="23" s="1"/>
  <c r="E20" i="23" s="1"/>
  <c r="E21" i="23"/>
  <c r="L59" i="23"/>
  <c r="M17" i="23"/>
  <c r="M21" i="23"/>
  <c r="T59" i="23"/>
  <c r="U17" i="23"/>
  <c r="U19" i="23" s="1"/>
  <c r="U21" i="23"/>
  <c r="U23" i="23" s="1"/>
  <c r="H21" i="24"/>
  <c r="H23" i="24" s="1"/>
  <c r="H24" i="24" s="1"/>
  <c r="H17" i="24"/>
  <c r="H19" i="24" s="1"/>
  <c r="H20" i="24" s="1"/>
  <c r="P17" i="24"/>
  <c r="P21" i="24"/>
  <c r="C59" i="26"/>
  <c r="D21" i="26"/>
  <c r="D23" i="26" s="1"/>
  <c r="D24" i="26" s="1"/>
  <c r="D17" i="26"/>
  <c r="D19" i="26" s="1"/>
  <c r="D20" i="26" s="1"/>
  <c r="K59" i="26"/>
  <c r="L21" i="26"/>
  <c r="L23" i="26" s="1"/>
  <c r="L24" i="26" s="1"/>
  <c r="L17" i="26"/>
  <c r="S59" i="26"/>
  <c r="T21" i="26"/>
  <c r="T17" i="26"/>
  <c r="N63" i="26"/>
  <c r="J59" i="28"/>
  <c r="K17" i="28"/>
  <c r="K19" i="28" s="1"/>
  <c r="K20" i="28" s="1"/>
  <c r="K21" i="28"/>
  <c r="R59" i="28"/>
  <c r="S17" i="28"/>
  <c r="S21" i="28"/>
  <c r="S23" i="28" s="1"/>
  <c r="S24" i="28" s="1"/>
  <c r="I59" i="29"/>
  <c r="J17" i="29"/>
  <c r="J21" i="29"/>
  <c r="J23" i="29" s="1"/>
  <c r="J24" i="29" s="1"/>
  <c r="Q59" i="29"/>
  <c r="R21" i="29"/>
  <c r="R23" i="29" s="1"/>
  <c r="R17" i="29"/>
  <c r="H59" i="30"/>
  <c r="I17" i="30"/>
  <c r="I19" i="30" s="1"/>
  <c r="I20" i="30" s="1"/>
  <c r="I21" i="30"/>
  <c r="I23" i="30" s="1"/>
  <c r="I24" i="30" s="1"/>
  <c r="Q17" i="30"/>
  <c r="Q21" i="30"/>
  <c r="S9" i="20"/>
  <c r="O10" i="19"/>
  <c r="O22" i="19" s="1"/>
  <c r="G10" i="19"/>
  <c r="G22" i="19" s="1"/>
  <c r="R9" i="19"/>
  <c r="R21" i="19" s="1"/>
  <c r="J9" i="19"/>
  <c r="J21" i="19" s="1"/>
  <c r="U8" i="19"/>
  <c r="U20" i="19" s="1"/>
  <c r="M8" i="19"/>
  <c r="M20" i="19" s="1"/>
  <c r="E8" i="19"/>
  <c r="E20" i="19" s="1"/>
  <c r="P7" i="19"/>
  <c r="P19" i="19" s="1"/>
  <c r="H7" i="19"/>
  <c r="H19" i="19" s="1"/>
  <c r="S6" i="19"/>
  <c r="S18" i="19" s="1"/>
  <c r="K6" i="19"/>
  <c r="K18" i="19" s="1"/>
  <c r="V5" i="19"/>
  <c r="V17" i="19" s="1"/>
  <c r="N5" i="19"/>
  <c r="N17" i="19" s="1"/>
  <c r="F5" i="19"/>
  <c r="F17" i="19" s="1"/>
  <c r="T4" i="19"/>
  <c r="T16" i="19" s="1"/>
  <c r="L4" i="19"/>
  <c r="L16" i="19" s="1"/>
  <c r="D4" i="19"/>
  <c r="D16" i="19" s="1"/>
  <c r="E59" i="23"/>
  <c r="F21" i="23"/>
  <c r="F23" i="23" s="1"/>
  <c r="F24" i="23" s="1"/>
  <c r="F17" i="23"/>
  <c r="M59" i="23"/>
  <c r="N21" i="23"/>
  <c r="N17" i="23"/>
  <c r="N19" i="23" s="1"/>
  <c r="U59" i="23"/>
  <c r="V21" i="23"/>
  <c r="V23" i="23" s="1"/>
  <c r="V17" i="23"/>
  <c r="I17" i="24"/>
  <c r="I19" i="24" s="1"/>
  <c r="I20" i="24" s="1"/>
  <c r="I21" i="24"/>
  <c r="I23" i="24" s="1"/>
  <c r="I24" i="24" s="1"/>
  <c r="Q17" i="24"/>
  <c r="Q19" i="24" s="1"/>
  <c r="Q21" i="24"/>
  <c r="Q23" i="24" s="1"/>
  <c r="D59" i="26"/>
  <c r="E21" i="26"/>
  <c r="E23" i="26" s="1"/>
  <c r="E24" i="26" s="1"/>
  <c r="E17" i="26"/>
  <c r="E19" i="26" s="1"/>
  <c r="E20" i="26" s="1"/>
  <c r="L59" i="26"/>
  <c r="M21" i="26"/>
  <c r="M17" i="26"/>
  <c r="T59" i="26"/>
  <c r="U21" i="26"/>
  <c r="U23" i="26" s="1"/>
  <c r="U24" i="26" s="1"/>
  <c r="U17" i="26"/>
  <c r="U19" i="26" s="1"/>
  <c r="C59" i="28"/>
  <c r="D21" i="28"/>
  <c r="D23" i="28" s="1"/>
  <c r="D24" i="28" s="1"/>
  <c r="D17" i="28"/>
  <c r="K59" i="28"/>
  <c r="L21" i="28"/>
  <c r="L23" i="28" s="1"/>
  <c r="L24" i="28" s="1"/>
  <c r="L17" i="28"/>
  <c r="L19" i="28" s="1"/>
  <c r="L20" i="28" s="1"/>
  <c r="S59" i="28"/>
  <c r="T21" i="28"/>
  <c r="T17" i="28"/>
  <c r="T19" i="28" s="1"/>
  <c r="J59" i="29"/>
  <c r="K17" i="29"/>
  <c r="K21" i="29"/>
  <c r="K23" i="29" s="1"/>
  <c r="K24" i="29" s="1"/>
  <c r="R59" i="29"/>
  <c r="S21" i="29"/>
  <c r="S17" i="29"/>
  <c r="I59" i="30"/>
  <c r="J21" i="30"/>
  <c r="J23" i="30" s="1"/>
  <c r="J24" i="30" s="1"/>
  <c r="J17" i="30"/>
  <c r="J19" i="30" s="1"/>
  <c r="J20" i="30" s="1"/>
  <c r="Q59" i="30"/>
  <c r="R21" i="30"/>
  <c r="R23" i="30" s="1"/>
  <c r="R17" i="30"/>
  <c r="Q6" i="20"/>
  <c r="V10" i="19"/>
  <c r="V22" i="19" s="1"/>
  <c r="N10" i="19"/>
  <c r="N22" i="19" s="1"/>
  <c r="F10" i="19"/>
  <c r="F22" i="19" s="1"/>
  <c r="Q9" i="19"/>
  <c r="Q21" i="19" s="1"/>
  <c r="I9" i="19"/>
  <c r="I21" i="19" s="1"/>
  <c r="T8" i="19"/>
  <c r="T20" i="19" s="1"/>
  <c r="L8" i="19"/>
  <c r="L20" i="19" s="1"/>
  <c r="D8" i="19"/>
  <c r="D20" i="19" s="1"/>
  <c r="O7" i="19"/>
  <c r="O19" i="19" s="1"/>
  <c r="G7" i="19"/>
  <c r="G19" i="19" s="1"/>
  <c r="U5" i="19"/>
  <c r="U17" i="19" s="1"/>
  <c r="M5" i="19"/>
  <c r="M17" i="19" s="1"/>
  <c r="E5" i="19"/>
  <c r="E17" i="19" s="1"/>
  <c r="J59" i="30"/>
  <c r="K17" i="30"/>
  <c r="K19" i="30" s="1"/>
  <c r="K20" i="30" s="1"/>
  <c r="K21" i="30"/>
  <c r="K23" i="30" s="1"/>
  <c r="K24" i="30" s="1"/>
  <c r="O59" i="21"/>
  <c r="O64" i="21" s="1"/>
  <c r="P21" i="21"/>
  <c r="P23" i="21" s="1"/>
  <c r="P24" i="21" s="1"/>
  <c r="P17" i="21"/>
  <c r="H21" i="21"/>
  <c r="H17" i="21"/>
  <c r="H19" i="21" s="1"/>
  <c r="H20" i="21" s="1"/>
  <c r="H21" i="23"/>
  <c r="H23" i="23" s="1"/>
  <c r="H24" i="23" s="1"/>
  <c r="H17" i="23"/>
  <c r="H19" i="23" s="1"/>
  <c r="H20" i="23" s="1"/>
  <c r="P17" i="23"/>
  <c r="P19" i="23" s="1"/>
  <c r="P21" i="23"/>
  <c r="J59" i="24"/>
  <c r="K21" i="24"/>
  <c r="K23" i="24" s="1"/>
  <c r="K24" i="24" s="1"/>
  <c r="K17" i="24"/>
  <c r="K19" i="24" s="1"/>
  <c r="K20" i="24" s="1"/>
  <c r="R59" i="24"/>
  <c r="S21" i="24"/>
  <c r="S23" i="24" s="1"/>
  <c r="S17" i="24"/>
  <c r="G21" i="26"/>
  <c r="G17" i="26"/>
  <c r="O17" i="26"/>
  <c r="O21" i="26"/>
  <c r="E59" i="28"/>
  <c r="F17" i="28"/>
  <c r="F21" i="28"/>
  <c r="F23" i="28" s="1"/>
  <c r="F24" i="28" s="1"/>
  <c r="M59" i="28"/>
  <c r="N17" i="28"/>
  <c r="N19" i="28" s="1"/>
  <c r="N21" i="28"/>
  <c r="U59" i="28"/>
  <c r="V17" i="28"/>
  <c r="V21" i="28"/>
  <c r="D59" i="29"/>
  <c r="E17" i="29"/>
  <c r="E19" i="29" s="1"/>
  <c r="E20" i="29" s="1"/>
  <c r="E21" i="29"/>
  <c r="L59" i="29"/>
  <c r="M17" i="29"/>
  <c r="M21" i="29"/>
  <c r="T59" i="29"/>
  <c r="U17" i="29"/>
  <c r="U21" i="29"/>
  <c r="C59" i="30"/>
  <c r="D17" i="30"/>
  <c r="D19" i="30" s="1"/>
  <c r="D20" i="30" s="1"/>
  <c r="D21" i="30"/>
  <c r="D23" i="30" s="1"/>
  <c r="D24" i="30" s="1"/>
  <c r="K59" i="30"/>
  <c r="L17" i="30"/>
  <c r="L19" i="30" s="1"/>
  <c r="L20" i="30" s="1"/>
  <c r="L21" i="30"/>
  <c r="L23" i="30" s="1"/>
  <c r="L24" i="30" s="1"/>
  <c r="S59" i="30"/>
  <c r="T17" i="30"/>
  <c r="T21" i="30"/>
  <c r="T10" i="19"/>
  <c r="T22" i="19" s="1"/>
  <c r="L10" i="19"/>
  <c r="L22" i="19" s="1"/>
  <c r="D10" i="19"/>
  <c r="D22" i="19" s="1"/>
  <c r="O9" i="19"/>
  <c r="O21" i="19" s="1"/>
  <c r="G9" i="19"/>
  <c r="G21" i="19" s="1"/>
  <c r="U7" i="19"/>
  <c r="U19" i="19" s="1"/>
  <c r="M7" i="19"/>
  <c r="M19" i="19" s="1"/>
  <c r="E7" i="19"/>
  <c r="E19" i="19" s="1"/>
  <c r="P6" i="19"/>
  <c r="P18" i="19" s="1"/>
  <c r="H6" i="19"/>
  <c r="H18" i="19" s="1"/>
  <c r="S5" i="19"/>
  <c r="S17" i="19" s="1"/>
  <c r="K5" i="19"/>
  <c r="K17" i="19" s="1"/>
  <c r="Q4" i="19"/>
  <c r="Q16" i="19" s="1"/>
  <c r="I4" i="19"/>
  <c r="I16" i="19" s="1"/>
  <c r="R59" i="30"/>
  <c r="S17" i="30"/>
  <c r="S21" i="30"/>
  <c r="A34" i="21"/>
  <c r="N59" i="21"/>
  <c r="N64" i="21" s="1"/>
  <c r="N66" i="21" s="1"/>
  <c r="O21" i="21"/>
  <c r="O23" i="21" s="1"/>
  <c r="O24" i="21" s="1"/>
  <c r="O17" i="21"/>
  <c r="O19" i="21" s="1"/>
  <c r="F59" i="21"/>
  <c r="G21" i="21"/>
  <c r="G17" i="21"/>
  <c r="H59" i="23"/>
  <c r="I21" i="23"/>
  <c r="I23" i="23" s="1"/>
  <c r="I24" i="23" s="1"/>
  <c r="I17" i="23"/>
  <c r="I19" i="23" s="1"/>
  <c r="I20" i="23" s="1"/>
  <c r="P59" i="23"/>
  <c r="Q17" i="23"/>
  <c r="Q21" i="23"/>
  <c r="Q23" i="23" s="1"/>
  <c r="C59" i="24"/>
  <c r="D17" i="24"/>
  <c r="D19" i="24" s="1"/>
  <c r="D20" i="24" s="1"/>
  <c r="D21" i="24"/>
  <c r="K59" i="24"/>
  <c r="L21" i="24"/>
  <c r="L23" i="24" s="1"/>
  <c r="L24" i="24" s="1"/>
  <c r="L17" i="24"/>
  <c r="L19" i="24" s="1"/>
  <c r="L20"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19" i="29" s="1"/>
  <c r="F20" i="29" s="1"/>
  <c r="F21" i="29"/>
  <c r="F23" i="29" s="1"/>
  <c r="F24" i="29" s="1"/>
  <c r="M59" i="29"/>
  <c r="N17" i="29"/>
  <c r="N21" i="29"/>
  <c r="U59" i="29"/>
  <c r="V17" i="29"/>
  <c r="V21" i="29"/>
  <c r="V23" i="29" s="1"/>
  <c r="D59" i="30"/>
  <c r="E17" i="30"/>
  <c r="E19" i="30" s="1"/>
  <c r="E20" i="30" s="1"/>
  <c r="E21" i="30"/>
  <c r="L59" i="30"/>
  <c r="M17" i="30"/>
  <c r="M21" i="30"/>
  <c r="M23" i="30" s="1"/>
  <c r="T59" i="30"/>
  <c r="U17" i="30"/>
  <c r="U19" i="30" s="1"/>
  <c r="U21" i="30"/>
  <c r="V9" i="19"/>
  <c r="V21" i="19" s="1"/>
  <c r="N9" i="19"/>
  <c r="N21" i="19" s="1"/>
  <c r="F9" i="19"/>
  <c r="F21" i="19" s="1"/>
  <c r="Q8" i="19"/>
  <c r="Q20" i="19" s="1"/>
  <c r="I8" i="19"/>
  <c r="I20" i="19" s="1"/>
  <c r="O6" i="19"/>
  <c r="O18" i="19" s="1"/>
  <c r="G6" i="19"/>
  <c r="G18" i="19" s="1"/>
  <c r="R5" i="19"/>
  <c r="R17" i="19" s="1"/>
  <c r="J5" i="19"/>
  <c r="J17" i="19" s="1"/>
  <c r="M59" i="21"/>
  <c r="N17" i="21"/>
  <c r="N19" i="21" s="1"/>
  <c r="N21" i="21"/>
  <c r="I59" i="23"/>
  <c r="J21" i="23"/>
  <c r="J23" i="23" s="1"/>
  <c r="J24" i="23" s="1"/>
  <c r="J17" i="23"/>
  <c r="J19" i="23" s="1"/>
  <c r="J20" i="23" s="1"/>
  <c r="Q59" i="23"/>
  <c r="R21" i="23"/>
  <c r="R17" i="23"/>
  <c r="D59" i="24"/>
  <c r="E17" i="24"/>
  <c r="E19" i="24" s="1"/>
  <c r="E20" i="24" s="1"/>
  <c r="E21" i="24"/>
  <c r="L59" i="24"/>
  <c r="M17" i="24"/>
  <c r="M19" i="24" s="1"/>
  <c r="M21" i="24"/>
  <c r="M23" i="24" s="1"/>
  <c r="T59" i="24"/>
  <c r="U21" i="24"/>
  <c r="U17" i="24"/>
  <c r="H59" i="26"/>
  <c r="I17" i="26"/>
  <c r="I19" i="26" s="1"/>
  <c r="I20" i="26" s="1"/>
  <c r="I21" i="26"/>
  <c r="I23" i="26" s="1"/>
  <c r="I24" i="26" s="1"/>
  <c r="P59" i="26"/>
  <c r="Q17" i="26"/>
  <c r="Q19" i="26" s="1"/>
  <c r="Q21" i="26"/>
  <c r="E63" i="26"/>
  <c r="H21" i="28"/>
  <c r="H23" i="28" s="1"/>
  <c r="H24" i="28" s="1"/>
  <c r="H17" i="28"/>
  <c r="H19" i="28" s="1"/>
  <c r="H20" i="28" s="1"/>
  <c r="P21" i="28"/>
  <c r="P17" i="28"/>
  <c r="P19" i="28" s="1"/>
  <c r="G17" i="29"/>
  <c r="G19" i="29" s="1"/>
  <c r="G20" i="29" s="1"/>
  <c r="G21" i="29"/>
  <c r="G23" i="29" s="1"/>
  <c r="G24" i="29" s="1"/>
  <c r="O17" i="29"/>
  <c r="O21" i="29"/>
  <c r="E59" i="30"/>
  <c r="F21" i="30"/>
  <c r="F17" i="30"/>
  <c r="F19" i="30" s="1"/>
  <c r="F20" i="30" s="1"/>
  <c r="M59" i="30"/>
  <c r="N21" i="30"/>
  <c r="N17" i="30"/>
  <c r="U59" i="30"/>
  <c r="V21" i="30"/>
  <c r="V23" i="30" s="1"/>
  <c r="V17" i="30"/>
  <c r="R10" i="19"/>
  <c r="R22" i="19" s="1"/>
  <c r="J10" i="19"/>
  <c r="J22" i="19" s="1"/>
  <c r="P8" i="19"/>
  <c r="P20" i="19" s="1"/>
  <c r="H8" i="19"/>
  <c r="H20" i="19" s="1"/>
  <c r="S7" i="19"/>
  <c r="S19" i="19" s="1"/>
  <c r="K7" i="19"/>
  <c r="K19" i="19" s="1"/>
  <c r="V6" i="19"/>
  <c r="V18" i="19" s="1"/>
  <c r="N6" i="19"/>
  <c r="N18" i="19" s="1"/>
  <c r="F6" i="19"/>
  <c r="F18" i="19" s="1"/>
  <c r="Q5" i="19"/>
  <c r="Q17" i="19" s="1"/>
  <c r="I5" i="19"/>
  <c r="I17" i="19" s="1"/>
  <c r="O4" i="19"/>
  <c r="O16" i="19" s="1"/>
  <c r="G4" i="19"/>
  <c r="G16" i="19" s="1"/>
  <c r="U59" i="21"/>
  <c r="V17" i="21"/>
  <c r="V19" i="21" s="1"/>
  <c r="V21" i="21"/>
  <c r="V23" i="21" s="1"/>
  <c r="V24" i="21" s="1"/>
  <c r="E59" i="21"/>
  <c r="F17" i="21"/>
  <c r="F19" i="21" s="1"/>
  <c r="F20" i="21" s="1"/>
  <c r="F21" i="21"/>
  <c r="F23" i="21" s="1"/>
  <c r="F24" i="21" s="1"/>
  <c r="T59" i="21"/>
  <c r="T64" i="21" s="1"/>
  <c r="U17" i="21"/>
  <c r="U19" i="21" s="1"/>
  <c r="U21" i="21"/>
  <c r="U23" i="21" s="1"/>
  <c r="U24" i="21" s="1"/>
  <c r="M17" i="21"/>
  <c r="M21" i="21"/>
  <c r="E17" i="21"/>
  <c r="E19" i="21" s="1"/>
  <c r="E20" i="21" s="1"/>
  <c r="E21" i="21"/>
  <c r="E23" i="21" s="1"/>
  <c r="E24" i="21" s="1"/>
  <c r="J59" i="23"/>
  <c r="K17" i="23"/>
  <c r="K21" i="23"/>
  <c r="K23" i="23" s="1"/>
  <c r="K24" i="23" s="1"/>
  <c r="R59" i="23"/>
  <c r="S17" i="23"/>
  <c r="S19" i="23" s="1"/>
  <c r="S21" i="23"/>
  <c r="E59" i="24"/>
  <c r="F21" i="24"/>
  <c r="F17" i="24"/>
  <c r="F19" i="24" s="1"/>
  <c r="F20" i="24" s="1"/>
  <c r="M59" i="24"/>
  <c r="N21" i="24"/>
  <c r="N23" i="24" s="1"/>
  <c r="N17" i="24"/>
  <c r="N19" i="24" s="1"/>
  <c r="U59" i="24"/>
  <c r="V21" i="24"/>
  <c r="V17" i="24"/>
  <c r="V19" i="24" s="1"/>
  <c r="I58" i="26"/>
  <c r="I61" i="26" s="1"/>
  <c r="J17" i="26"/>
  <c r="J19" i="26" s="1"/>
  <c r="J20" i="26" s="1"/>
  <c r="J21" i="26"/>
  <c r="J23" i="26" s="1"/>
  <c r="J24" i="26" s="1"/>
  <c r="Q58" i="26"/>
  <c r="Q61" i="26" s="1"/>
  <c r="R21" i="26"/>
  <c r="R23" i="26" s="1"/>
  <c r="R24" i="26" s="1"/>
  <c r="R17" i="26"/>
  <c r="R19" i="26" s="1"/>
  <c r="F63" i="26"/>
  <c r="I21" i="28"/>
  <c r="I23" i="28" s="1"/>
  <c r="I24" i="28" s="1"/>
  <c r="I17" i="28"/>
  <c r="I19" i="28" s="1"/>
  <c r="I20" i="28" s="1"/>
  <c r="Q21" i="28"/>
  <c r="Q23" i="28" s="1"/>
  <c r="Q24" i="28" s="1"/>
  <c r="Q17" i="28"/>
  <c r="Q19" i="28" s="1"/>
  <c r="H21" i="29"/>
  <c r="H23" i="29" s="1"/>
  <c r="H24" i="29" s="1"/>
  <c r="H17" i="29"/>
  <c r="H19" i="29" s="1"/>
  <c r="H20" i="29" s="1"/>
  <c r="P21" i="29"/>
  <c r="P23" i="29" s="1"/>
  <c r="P17" i="29"/>
  <c r="G21" i="30"/>
  <c r="G23" i="30" s="1"/>
  <c r="G24" i="30" s="1"/>
  <c r="G17" i="30"/>
  <c r="O21" i="30"/>
  <c r="O17" i="30"/>
  <c r="O19" i="30" s="1"/>
  <c r="Q10" i="19"/>
  <c r="Q22" i="19" s="1"/>
  <c r="I10" i="19"/>
  <c r="I22" i="19" s="1"/>
  <c r="L9" i="19"/>
  <c r="L21" i="19" s="1"/>
  <c r="D9" i="19"/>
  <c r="D21" i="19" s="1"/>
  <c r="O8" i="19"/>
  <c r="O20" i="19" s="1"/>
  <c r="G8" i="19"/>
  <c r="G20" i="19" s="1"/>
  <c r="R7" i="19"/>
  <c r="R19" i="19" s="1"/>
  <c r="J7" i="19"/>
  <c r="J19" i="19" s="1"/>
  <c r="U6" i="19"/>
  <c r="U18" i="19" s="1"/>
  <c r="M6" i="19"/>
  <c r="M18" i="19" s="1"/>
  <c r="E6" i="19"/>
  <c r="E18" i="19" s="1"/>
  <c r="S59" i="21"/>
  <c r="T17" i="21"/>
  <c r="T19" i="21" s="1"/>
  <c r="T21" i="21"/>
  <c r="T23" i="21" s="1"/>
  <c r="T24" i="21" s="1"/>
  <c r="C59" i="21"/>
  <c r="D17" i="21"/>
  <c r="D19" i="21" s="1"/>
  <c r="D20" i="21" s="1"/>
  <c r="D21" i="21"/>
  <c r="D23" i="21" s="1"/>
  <c r="D24" i="21" s="1"/>
  <c r="C59" i="23"/>
  <c r="D17" i="23"/>
  <c r="D19" i="23" s="1"/>
  <c r="D20" i="23" s="1"/>
  <c r="D21" i="23"/>
  <c r="S59" i="23"/>
  <c r="T17" i="23"/>
  <c r="T21" i="23"/>
  <c r="G17" i="24"/>
  <c r="G19" i="24" s="1"/>
  <c r="G20" i="24" s="1"/>
  <c r="G21" i="24"/>
  <c r="G23" i="24" s="1"/>
  <c r="G24" i="24" s="1"/>
  <c r="O17" i="24"/>
  <c r="O21" i="24"/>
  <c r="J59" i="26"/>
  <c r="K17" i="26"/>
  <c r="K19" i="26" s="1"/>
  <c r="K20" i="26" s="1"/>
  <c r="K21" i="26"/>
  <c r="K23" i="26" s="1"/>
  <c r="K24" i="26" s="1"/>
  <c r="R59" i="26"/>
  <c r="S17" i="26"/>
  <c r="S19" i="26" s="1"/>
  <c r="S21" i="26"/>
  <c r="S23" i="26" s="1"/>
  <c r="S24" i="26" s="1"/>
  <c r="M63" i="26"/>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P10" i="19"/>
  <c r="P22" i="19" s="1"/>
  <c r="H10" i="19"/>
  <c r="H22" i="19" s="1"/>
  <c r="S9" i="19"/>
  <c r="S21" i="19" s="1"/>
  <c r="K9" i="19"/>
  <c r="K21" i="19" s="1"/>
  <c r="V8" i="19"/>
  <c r="V20" i="19" s="1"/>
  <c r="N8" i="19"/>
  <c r="N20" i="19" s="1"/>
  <c r="F8" i="19"/>
  <c r="F20" i="19" s="1"/>
  <c r="Q7" i="19"/>
  <c r="Q19" i="19" s="1"/>
  <c r="I7" i="19"/>
  <c r="I19" i="19" s="1"/>
  <c r="T6" i="19"/>
  <c r="T18" i="19" s="1"/>
  <c r="L6" i="19"/>
  <c r="L18" i="19" s="1"/>
  <c r="D6" i="19"/>
  <c r="D18" i="19" s="1"/>
  <c r="O5" i="19"/>
  <c r="O17" i="19" s="1"/>
  <c r="G5" i="19"/>
  <c r="G17" i="19" s="1"/>
  <c r="U4" i="19"/>
  <c r="U16" i="19" s="1"/>
  <c r="M4" i="19"/>
  <c r="M16" i="19" s="1"/>
  <c r="E4" i="19"/>
  <c r="E16" i="19"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S58" i="21"/>
  <c r="S61" i="21" s="1"/>
  <c r="C58" i="21"/>
  <c r="C61" i="21" s="1"/>
  <c r="C64" i="21" s="1"/>
  <c r="K58" i="21"/>
  <c r="K61" i="21" s="1"/>
  <c r="K64" i="21" s="1"/>
  <c r="R19" i="24"/>
  <c r="R58" i="21"/>
  <c r="R61" i="21" s="1"/>
  <c r="R64" i="21" s="1"/>
  <c r="O57" i="21"/>
  <c r="A43" i="21"/>
  <c r="J58" i="21"/>
  <c r="J61" i="21" s="1"/>
  <c r="G23" i="26"/>
  <c r="G24" i="26" s="1"/>
  <c r="D58" i="29"/>
  <c r="D61" i="29" s="1"/>
  <c r="P23" i="26"/>
  <c r="P24" i="26" s="1"/>
  <c r="D58" i="30"/>
  <c r="D61" i="30" s="1"/>
  <c r="D64" i="30" s="1"/>
  <c r="D65" i="30" s="1"/>
  <c r="L58" i="30"/>
  <c r="L61" i="30" s="1"/>
  <c r="L64" i="30" s="1"/>
  <c r="R58" i="23"/>
  <c r="R61" i="23" s="1"/>
  <c r="J58" i="26"/>
  <c r="J61" i="26" s="1"/>
  <c r="R19" i="23"/>
  <c r="R58" i="28"/>
  <c r="R61" i="28" s="1"/>
  <c r="R64" i="28" s="1"/>
  <c r="F58" i="23"/>
  <c r="F61" i="23" s="1"/>
  <c r="N58" i="23"/>
  <c r="N61" i="23" s="1"/>
  <c r="H57" i="29"/>
  <c r="P58" i="21"/>
  <c r="P61" i="21" s="1"/>
  <c r="H58" i="21"/>
  <c r="H61" i="21" s="1"/>
  <c r="N59" i="23"/>
  <c r="R58" i="26"/>
  <c r="R61" i="26" s="1"/>
  <c r="R57" i="21"/>
  <c r="K58" i="29"/>
  <c r="K61" i="29" s="1"/>
  <c r="F19" i="23"/>
  <c r="F20" i="23" s="1"/>
  <c r="I58" i="23"/>
  <c r="I61" i="23" s="1"/>
  <c r="Q58" i="23"/>
  <c r="Q61" i="23" s="1"/>
  <c r="L58" i="29"/>
  <c r="L61" i="29" s="1"/>
  <c r="T58" i="29"/>
  <c r="T61" i="29" s="1"/>
  <c r="T64" i="29" s="1"/>
  <c r="Q23" i="30"/>
  <c r="E23" i="30"/>
  <c r="E24" i="30" s="1"/>
  <c r="U23" i="30"/>
  <c r="J58" i="28"/>
  <c r="J61" i="28" s="1"/>
  <c r="J58" i="23"/>
  <c r="J61" i="23" s="1"/>
  <c r="J58" i="24"/>
  <c r="J61" i="24" s="1"/>
  <c r="J64" i="24" s="1"/>
  <c r="R58" i="24"/>
  <c r="R61" i="24" s="1"/>
  <c r="F57" i="24"/>
  <c r="T58" i="30"/>
  <c r="T61" i="30" s="1"/>
  <c r="T64" i="30" s="1"/>
  <c r="C58" i="23"/>
  <c r="C61" i="23" s="1"/>
  <c r="K58" i="23"/>
  <c r="K61" i="23" s="1"/>
  <c r="S58" i="23"/>
  <c r="S61" i="23" s="1"/>
  <c r="F58" i="26"/>
  <c r="F61" i="26" s="1"/>
  <c r="J58" i="30"/>
  <c r="J61" i="30" s="1"/>
  <c r="J64" i="30" s="1"/>
  <c r="R58" i="30"/>
  <c r="R61" i="30" s="1"/>
  <c r="R64" i="30" s="1"/>
  <c r="P57" i="30"/>
  <c r="J57" i="21"/>
  <c r="H59" i="21"/>
  <c r="I58" i="29"/>
  <c r="I61" i="29" s="1"/>
  <c r="I64" i="29" s="1"/>
  <c r="Q58" i="29"/>
  <c r="Q61" i="29" s="1"/>
  <c r="Q64" i="29" s="1"/>
  <c r="F58" i="30"/>
  <c r="F61" i="30" s="1"/>
  <c r="N58" i="30"/>
  <c r="N61" i="30" s="1"/>
  <c r="G59" i="21"/>
  <c r="F59" i="23"/>
  <c r="C58" i="24"/>
  <c r="C61" i="24" s="1"/>
  <c r="K58" i="24"/>
  <c r="K61" i="24" s="1"/>
  <c r="S58" i="24"/>
  <c r="S61" i="24" s="1"/>
  <c r="N57" i="24"/>
  <c r="G58" i="26"/>
  <c r="G61" i="26" s="1"/>
  <c r="O58" i="26"/>
  <c r="O61" i="26" s="1"/>
  <c r="C58" i="28"/>
  <c r="C61" i="28" s="1"/>
  <c r="K58" i="28"/>
  <c r="K61" i="28" s="1"/>
  <c r="K64" i="28" s="1"/>
  <c r="K65" i="28" s="1"/>
  <c r="S58" i="28"/>
  <c r="S61" i="28" s="1"/>
  <c r="J58" i="29"/>
  <c r="J61" i="29" s="1"/>
  <c r="R58" i="29"/>
  <c r="R61" i="29" s="1"/>
  <c r="R64" i="29" s="1"/>
  <c r="P57" i="29"/>
  <c r="T23" i="30"/>
  <c r="G58" i="30"/>
  <c r="G61" i="30" s="1"/>
  <c r="O58" i="30"/>
  <c r="O61" i="30" s="1"/>
  <c r="Q57" i="30"/>
  <c r="T58" i="28"/>
  <c r="T61" i="28" s="1"/>
  <c r="T64" i="28" s="1"/>
  <c r="C58" i="29"/>
  <c r="C61" i="29" s="1"/>
  <c r="H58" i="30"/>
  <c r="H61" i="30" s="1"/>
  <c r="N59" i="30"/>
  <c r="Q57" i="21"/>
  <c r="B58" i="21"/>
  <c r="B61" i="21" s="1"/>
  <c r="D58" i="23"/>
  <c r="D61" i="23" s="1"/>
  <c r="L58" i="23"/>
  <c r="L61" i="23" s="1"/>
  <c r="L64" i="23" s="1"/>
  <c r="T58" i="23"/>
  <c r="T61" i="23" s="1"/>
  <c r="T64" i="23" s="1"/>
  <c r="E58" i="24"/>
  <c r="E61" i="24" s="1"/>
  <c r="M58" i="24"/>
  <c r="M61" i="24" s="1"/>
  <c r="U58" i="24"/>
  <c r="U61" i="24" s="1"/>
  <c r="N59" i="26"/>
  <c r="E58" i="28"/>
  <c r="E61" i="28" s="1"/>
  <c r="M58" i="28"/>
  <c r="M61" i="28" s="1"/>
  <c r="U58" i="28"/>
  <c r="U61" i="28" s="1"/>
  <c r="I58" i="30"/>
  <c r="I61" i="30" s="1"/>
  <c r="I64" i="30" s="1"/>
  <c r="I65" i="30" s="1"/>
  <c r="Q58" i="30"/>
  <c r="Q61" i="30" s="1"/>
  <c r="Q64" i="30" s="1"/>
  <c r="P59" i="30"/>
  <c r="L58" i="24"/>
  <c r="L61" i="24" s="1"/>
  <c r="L64" i="24" s="1"/>
  <c r="P58" i="26"/>
  <c r="P61" i="26" s="1"/>
  <c r="F59" i="26"/>
  <c r="A38" i="21"/>
  <c r="E58" i="23"/>
  <c r="E61" i="23" s="1"/>
  <c r="E64" i="23" s="1"/>
  <c r="M58" i="23"/>
  <c r="M61" i="23" s="1"/>
  <c r="U58" i="23"/>
  <c r="U61" i="23" s="1"/>
  <c r="U64" i="23" s="1"/>
  <c r="V19" i="23"/>
  <c r="O23" i="24"/>
  <c r="F58" i="24"/>
  <c r="F61" i="24" s="1"/>
  <c r="N58" i="24"/>
  <c r="N61" i="24" s="1"/>
  <c r="F59" i="24"/>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F57" i="23"/>
  <c r="D23" i="24"/>
  <c r="D24" i="24" s="1"/>
  <c r="T23" i="24"/>
  <c r="G58" i="24"/>
  <c r="G61" i="24" s="1"/>
  <c r="O58" i="24"/>
  <c r="O61" i="24" s="1"/>
  <c r="N59" i="24"/>
  <c r="C58" i="26"/>
  <c r="C61" i="26" s="1"/>
  <c r="C64" i="26" s="1"/>
  <c r="C65" i="26" s="1"/>
  <c r="K58" i="26"/>
  <c r="K61" i="26" s="1"/>
  <c r="S58" i="26"/>
  <c r="S61" i="26" s="1"/>
  <c r="S64" i="26" s="1"/>
  <c r="G58" i="28"/>
  <c r="G61" i="28" s="1"/>
  <c r="O58" i="28"/>
  <c r="O61" i="28" s="1"/>
  <c r="F57" i="28"/>
  <c r="F58" i="29"/>
  <c r="F61" i="29" s="1"/>
  <c r="N58" i="29"/>
  <c r="N61" i="29" s="1"/>
  <c r="H59" i="29"/>
  <c r="C58" i="30"/>
  <c r="C61" i="30" s="1"/>
  <c r="K58" i="30"/>
  <c r="K61" i="30" s="1"/>
  <c r="S58" i="30"/>
  <c r="S61" i="30" s="1"/>
  <c r="H57" i="30"/>
  <c r="D58" i="24"/>
  <c r="D61" i="24" s="1"/>
  <c r="D64" i="24" s="1"/>
  <c r="D65" i="24" s="1"/>
  <c r="D58" i="28"/>
  <c r="D61" i="28" s="1"/>
  <c r="D64" i="28" s="1"/>
  <c r="D65" i="28" s="1"/>
  <c r="P58" i="30"/>
  <c r="P61" i="30" s="1"/>
  <c r="Q58" i="21"/>
  <c r="Q61" i="21" s="1"/>
  <c r="Q64" i="21" s="1"/>
  <c r="I58" i="21"/>
  <c r="I61" i="21" s="1"/>
  <c r="G58" i="23"/>
  <c r="G61" i="23" s="1"/>
  <c r="O58" i="23"/>
  <c r="O61" i="23" s="1"/>
  <c r="N57" i="23"/>
  <c r="H58" i="24"/>
  <c r="H61" i="24" s="1"/>
  <c r="P58" i="24"/>
  <c r="P61" i="24" s="1"/>
  <c r="Q23" i="26"/>
  <c r="Q24" i="26" s="1"/>
  <c r="D58" i="26"/>
  <c r="D61" i="26" s="1"/>
  <c r="L58" i="26"/>
  <c r="L61" i="26" s="1"/>
  <c r="L64" i="26" s="1"/>
  <c r="T58" i="26"/>
  <c r="T61" i="26" s="1"/>
  <c r="F57" i="26"/>
  <c r="H58" i="28"/>
  <c r="H61" i="28" s="1"/>
  <c r="P58" i="28"/>
  <c r="P61" i="28" s="1"/>
  <c r="N57" i="28"/>
  <c r="T23" i="29"/>
  <c r="G58" i="29"/>
  <c r="G61" i="29" s="1"/>
  <c r="O58" i="29"/>
  <c r="O61" i="29" s="1"/>
  <c r="P59" i="29"/>
  <c r="I57" i="30"/>
  <c r="M19" i="21"/>
  <c r="G57" i="21"/>
  <c r="H58" i="23"/>
  <c r="H61" i="23" s="1"/>
  <c r="P58" i="23"/>
  <c r="P61" i="23" s="1"/>
  <c r="P64" i="23" s="1"/>
  <c r="I58" i="24"/>
  <c r="I61" i="24" s="1"/>
  <c r="Q58" i="24"/>
  <c r="Q61" i="24" s="1"/>
  <c r="Q64" i="24" s="1"/>
  <c r="E58" i="26"/>
  <c r="E61" i="26" s="1"/>
  <c r="M58" i="26"/>
  <c r="M61" i="26" s="1"/>
  <c r="M64" i="26" s="1"/>
  <c r="M66" i="26" s="1"/>
  <c r="U58" i="26"/>
  <c r="U61" i="26" s="1"/>
  <c r="N57" i="26"/>
  <c r="I58" i="28"/>
  <c r="I61"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58" i="24"/>
  <c r="B61" i="24" s="1"/>
  <c r="B64" i="24" s="1"/>
  <c r="B65" i="24" s="1"/>
  <c r="B58" i="26"/>
  <c r="B61" i="26" s="1"/>
  <c r="B58" i="23"/>
  <c r="B61" i="23" s="1"/>
  <c r="B58" i="28"/>
  <c r="B61" i="28" s="1"/>
  <c r="B58" i="29"/>
  <c r="B61" i="29" s="1"/>
  <c r="D5" i="20"/>
  <c r="D4" i="20"/>
  <c r="E8" i="20"/>
  <c r="D8" i="20"/>
  <c r="E10" i="20"/>
  <c r="D10" i="20"/>
  <c r="E7" i="20"/>
  <c r="D7" i="20"/>
  <c r="E9" i="20"/>
  <c r="D9" i="20"/>
  <c r="E6" i="20"/>
  <c r="D6" i="20"/>
  <c r="E5" i="20"/>
  <c r="E4" i="20"/>
  <c r="O23" i="30"/>
  <c r="R19" i="30"/>
  <c r="F63" i="30"/>
  <c r="N63" i="30"/>
  <c r="S19" i="30"/>
  <c r="S23" i="30"/>
  <c r="A31" i="30"/>
  <c r="A33" i="30"/>
  <c r="A39" i="30"/>
  <c r="A41" i="30"/>
  <c r="A47" i="30"/>
  <c r="A49" i="30"/>
  <c r="G57" i="30"/>
  <c r="O57" i="30"/>
  <c r="G59" i="30"/>
  <c r="O59" i="30"/>
  <c r="G63" i="30"/>
  <c r="O63" i="30"/>
  <c r="P63" i="30"/>
  <c r="I63" i="30"/>
  <c r="Q63" i="30"/>
  <c r="T19" i="30"/>
  <c r="N19" i="30"/>
  <c r="V19" i="30"/>
  <c r="F23" i="30"/>
  <c r="F24" i="30" s="1"/>
  <c r="N23" i="30"/>
  <c r="B63" i="30"/>
  <c r="J63" i="30"/>
  <c r="R63" i="30"/>
  <c r="M19" i="30"/>
  <c r="G19" i="30"/>
  <c r="G20" i="30" s="1"/>
  <c r="A32" i="30"/>
  <c r="A34" i="30"/>
  <c r="A40" i="30"/>
  <c r="A42" i="30"/>
  <c r="A48" i="30"/>
  <c r="A50" i="30"/>
  <c r="C63" i="30"/>
  <c r="K63" i="30"/>
  <c r="S63" i="30"/>
  <c r="P19" i="30"/>
  <c r="D63" i="30"/>
  <c r="L63" i="30"/>
  <c r="T63" i="30"/>
  <c r="H63" i="30"/>
  <c r="Q19" i="30"/>
  <c r="E63" i="30"/>
  <c r="M63" i="30"/>
  <c r="Q23" i="29"/>
  <c r="O23" i="29"/>
  <c r="T19" i="29"/>
  <c r="P63" i="29"/>
  <c r="P65" i="29" s="1"/>
  <c r="J19" i="29"/>
  <c r="J20" i="29" s="1"/>
  <c r="R19" i="29"/>
  <c r="F57" i="29"/>
  <c r="N57" i="29"/>
  <c r="F59" i="29"/>
  <c r="N59" i="29"/>
  <c r="F63" i="29"/>
  <c r="N63" i="29"/>
  <c r="N65" i="29" s="1"/>
  <c r="H63" i="29"/>
  <c r="K19" i="29"/>
  <c r="K20" i="29" s="1"/>
  <c r="S19" i="29"/>
  <c r="S23" i="29"/>
  <c r="A31" i="29"/>
  <c r="A33" i="29"/>
  <c r="A39" i="29"/>
  <c r="A41" i="29"/>
  <c r="A47" i="29"/>
  <c r="A49" i="29"/>
  <c r="G57" i="29"/>
  <c r="O57" i="29"/>
  <c r="G59" i="29"/>
  <c r="O59" i="29"/>
  <c r="G63" i="29"/>
  <c r="O63" i="29"/>
  <c r="O65" i="29" s="1"/>
  <c r="M19" i="29"/>
  <c r="U19" i="29"/>
  <c r="E23" i="29"/>
  <c r="E24" i="29" s="1"/>
  <c r="M23" i="29"/>
  <c r="U23" i="29"/>
  <c r="I57" i="29"/>
  <c r="Q57" i="29"/>
  <c r="I63" i="29"/>
  <c r="Q63" i="29"/>
  <c r="Q65" i="29" s="1"/>
  <c r="N19" i="29"/>
  <c r="V19" i="29"/>
  <c r="N23" i="29"/>
  <c r="B63" i="29"/>
  <c r="J63" i="29"/>
  <c r="R63" i="29"/>
  <c r="R65" i="29" s="1"/>
  <c r="L19" i="29"/>
  <c r="L20" i="29" s="1"/>
  <c r="O19" i="29"/>
  <c r="A32" i="29"/>
  <c r="A34" i="29"/>
  <c r="A40" i="29"/>
  <c r="A42" i="29"/>
  <c r="A48" i="29"/>
  <c r="A50" i="29"/>
  <c r="C63" i="29"/>
  <c r="K63" i="29"/>
  <c r="S63" i="29"/>
  <c r="S65" i="29" s="1"/>
  <c r="P19" i="29"/>
  <c r="D63" i="29"/>
  <c r="L63" i="29"/>
  <c r="L65" i="29" s="1"/>
  <c r="T63" i="29"/>
  <c r="T65" i="29" s="1"/>
  <c r="E63" i="29"/>
  <c r="M63" i="29"/>
  <c r="M65" i="29" s="1"/>
  <c r="S19" i="28"/>
  <c r="K23" i="28"/>
  <c r="K24" i="28" s="1"/>
  <c r="A31" i="28"/>
  <c r="A33" i="28"/>
  <c r="A37" i="28"/>
  <c r="A39" i="28"/>
  <c r="A41" i="28"/>
  <c r="A45" i="28"/>
  <c r="A47" i="28"/>
  <c r="A49" i="28"/>
  <c r="G57" i="28"/>
  <c r="O57" i="28"/>
  <c r="G59" i="28"/>
  <c r="O59" i="28"/>
  <c r="G63" i="28"/>
  <c r="O63" i="28"/>
  <c r="D19" i="28"/>
  <c r="D20" i="28" s="1"/>
  <c r="T23" i="28"/>
  <c r="T24" i="28" s="1"/>
  <c r="H59" i="28"/>
  <c r="P59" i="28"/>
  <c r="H63" i="28"/>
  <c r="P63" i="28"/>
  <c r="M19" i="28"/>
  <c r="U19" i="28"/>
  <c r="M23" i="28"/>
  <c r="M24" i="28" s="1"/>
  <c r="I57" i="28"/>
  <c r="Q57" i="28"/>
  <c r="I63" i="28"/>
  <c r="Q63" i="28"/>
  <c r="R19" i="28"/>
  <c r="F19" i="28"/>
  <c r="F20" i="28" s="1"/>
  <c r="V19" i="28"/>
  <c r="N23" i="28"/>
  <c r="N24" i="28" s="1"/>
  <c r="V23" i="28"/>
  <c r="V24" i="28" s="1"/>
  <c r="B63" i="28"/>
  <c r="J63" i="28"/>
  <c r="R63" i="28"/>
  <c r="A32" i="28"/>
  <c r="A34" i="28"/>
  <c r="A40" i="28"/>
  <c r="A42" i="28"/>
  <c r="A48" i="28"/>
  <c r="A50" i="28"/>
  <c r="C63" i="28"/>
  <c r="K63" i="28"/>
  <c r="S63" i="28"/>
  <c r="D63" i="28"/>
  <c r="L63" i="28"/>
  <c r="T63" i="28"/>
  <c r="E63" i="28"/>
  <c r="M63" i="28"/>
  <c r="U64" i="26"/>
  <c r="U66" i="26" s="1"/>
  <c r="O23" i="26"/>
  <c r="O24" i="26" s="1"/>
  <c r="C19" i="26"/>
  <c r="C20" i="26" s="1"/>
  <c r="A31" i="26"/>
  <c r="A33" i="26"/>
  <c r="A37" i="26"/>
  <c r="A39" i="26"/>
  <c r="A41" i="26"/>
  <c r="A45" i="26"/>
  <c r="A47" i="26"/>
  <c r="A49" i="26"/>
  <c r="G57" i="26"/>
  <c r="O57" i="26"/>
  <c r="G59" i="26"/>
  <c r="O59" i="26"/>
  <c r="G63" i="26"/>
  <c r="O63" i="26"/>
  <c r="L19" i="26"/>
  <c r="L20" i="26" s="1"/>
  <c r="T19" i="26"/>
  <c r="T23" i="26"/>
  <c r="T24" i="26" s="1"/>
  <c r="H63" i="26"/>
  <c r="P63" i="26"/>
  <c r="M19" i="26"/>
  <c r="M23" i="26"/>
  <c r="M24" i="26" s="1"/>
  <c r="I57" i="26"/>
  <c r="Q57" i="26"/>
  <c r="I59" i="26"/>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P19" i="26"/>
  <c r="D63" i="26"/>
  <c r="L63" i="26"/>
  <c r="J23" i="24"/>
  <c r="J24" i="24" s="1"/>
  <c r="P23" i="24"/>
  <c r="S19" i="24"/>
  <c r="A31" i="24"/>
  <c r="A33" i="24"/>
  <c r="A37" i="24"/>
  <c r="A39" i="24"/>
  <c r="A41" i="24"/>
  <c r="A45" i="24"/>
  <c r="A47" i="24"/>
  <c r="A49" i="24"/>
  <c r="G57" i="24"/>
  <c r="O57" i="24"/>
  <c r="G59" i="24"/>
  <c r="O59" i="24"/>
  <c r="G63" i="24"/>
  <c r="O63" i="24"/>
  <c r="H59" i="24"/>
  <c r="P59" i="24"/>
  <c r="H63" i="24"/>
  <c r="P63" i="24"/>
  <c r="U19" i="24"/>
  <c r="E23" i="24"/>
  <c r="E24" i="24" s="1"/>
  <c r="U23" i="24"/>
  <c r="I57" i="24"/>
  <c r="Q57" i="24"/>
  <c r="I63" i="24"/>
  <c r="Q63" i="24"/>
  <c r="F23" i="24"/>
  <c r="F24" i="24" s="1"/>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K20" i="23" s="1"/>
  <c r="S23" i="23"/>
  <c r="A31" i="23"/>
  <c r="A33" i="23"/>
  <c r="A37" i="23"/>
  <c r="A39" i="23"/>
  <c r="A41" i="23"/>
  <c r="A45" i="23"/>
  <c r="A47" i="23"/>
  <c r="A49" i="23"/>
  <c r="G57" i="23"/>
  <c r="O57" i="23"/>
  <c r="G59" i="23"/>
  <c r="O59" i="23"/>
  <c r="T19" i="23"/>
  <c r="D23" i="23"/>
  <c r="D24" i="23" s="1"/>
  <c r="L23" i="23"/>
  <c r="L24" i="23" s="1"/>
  <c r="T23" i="23"/>
  <c r="M19" i="23"/>
  <c r="E23" i="23"/>
  <c r="E24" i="23" s="1"/>
  <c r="M23" i="23"/>
  <c r="I57" i="23"/>
  <c r="Q57" i="23"/>
  <c r="N23" i="23"/>
  <c r="G19" i="23"/>
  <c r="G20" i="23" s="1"/>
  <c r="O19" i="23"/>
  <c r="A32" i="23"/>
  <c r="A34" i="23"/>
  <c r="A40" i="23"/>
  <c r="A42" i="23"/>
  <c r="A48" i="23"/>
  <c r="A50" i="23"/>
  <c r="Q19" i="23"/>
  <c r="P64" i="21"/>
  <c r="H23" i="21"/>
  <c r="H24" i="21" s="1"/>
  <c r="N23" i="21"/>
  <c r="N24" i="21" s="1"/>
  <c r="A33" i="21"/>
  <c r="A37" i="21"/>
  <c r="A41" i="21"/>
  <c r="A45" i="21"/>
  <c r="A49" i="21"/>
  <c r="E58" i="21"/>
  <c r="E61" i="21" s="1"/>
  <c r="M58" i="21"/>
  <c r="M61" i="21" s="1"/>
  <c r="U58" i="21"/>
  <c r="U61" i="21" s="1"/>
  <c r="U64" i="21" s="1"/>
  <c r="U66" i="21" s="1"/>
  <c r="S19" i="21"/>
  <c r="G23" i="21"/>
  <c r="G24" i="21" s="1"/>
  <c r="M23" i="21"/>
  <c r="M24" i="21" s="1"/>
  <c r="C57" i="21"/>
  <c r="K57" i="21"/>
  <c r="S57" i="21"/>
  <c r="G19" i="21"/>
  <c r="G20" i="21" s="1"/>
  <c r="Q19" i="21"/>
  <c r="J23" i="21"/>
  <c r="J24" i="21" s="1"/>
  <c r="R23" i="21"/>
  <c r="R24" i="21" s="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4" i="30" l="1"/>
  <c r="K65" i="30" s="1"/>
  <c r="J64" i="23"/>
  <c r="J65" i="23" s="1"/>
  <c r="I64" i="23"/>
  <c r="I65" i="23"/>
  <c r="E65" i="23"/>
  <c r="J65" i="24"/>
  <c r="J65" i="30"/>
  <c r="D65" i="21"/>
  <c r="C65" i="21"/>
  <c r="K65" i="21"/>
  <c r="I64" i="26"/>
  <c r="I65" i="26" s="1"/>
  <c r="I64" i="28"/>
  <c r="I65" i="28" s="1"/>
  <c r="J64" i="28"/>
  <c r="J65" i="28" s="1"/>
  <c r="H64" i="26"/>
  <c r="H65" i="26" s="1"/>
  <c r="H64" i="30"/>
  <c r="H65" i="30" s="1"/>
  <c r="H64" i="23"/>
  <c r="H65" i="23" s="1"/>
  <c r="F64" i="26"/>
  <c r="F65" i="26" s="1"/>
  <c r="C64" i="29"/>
  <c r="C66" i="29" s="1"/>
  <c r="C64" i="23"/>
  <c r="C65" i="23" s="1"/>
  <c r="C65" i="29"/>
  <c r="C64" i="30"/>
  <c r="C65" i="30" s="1"/>
  <c r="I65" i="29"/>
  <c r="G64" i="30"/>
  <c r="G65" i="30" s="1"/>
  <c r="B64" i="30"/>
  <c r="B65" i="30" s="1"/>
  <c r="F66" i="26"/>
  <c r="C23" i="21"/>
  <c r="C24" i="21" s="1"/>
  <c r="S64" i="23"/>
  <c r="M64" i="23"/>
  <c r="M66" i="23" s="1"/>
  <c r="R64" i="23"/>
  <c r="R66" i="23" s="1"/>
  <c r="M64" i="29"/>
  <c r="D64" i="29"/>
  <c r="D66" i="29" s="1"/>
  <c r="O64" i="24"/>
  <c r="O66" i="24" s="1"/>
  <c r="I64" i="24"/>
  <c r="I65" i="24" s="1"/>
  <c r="M64" i="24"/>
  <c r="S64" i="24"/>
  <c r="T64" i="26"/>
  <c r="T66" i="26" s="1"/>
  <c r="E64" i="26"/>
  <c r="M64" i="28"/>
  <c r="S64" i="28"/>
  <c r="G64" i="21"/>
  <c r="S64" i="21"/>
  <c r="S66" i="21" s="1"/>
  <c r="E64" i="21"/>
  <c r="F64" i="21"/>
  <c r="N64" i="28"/>
  <c r="N66" i="28" s="1"/>
  <c r="J64" i="21"/>
  <c r="F64" i="24"/>
  <c r="F64" i="28"/>
  <c r="D64" i="26"/>
  <c r="D65" i="26" s="1"/>
  <c r="H64" i="29"/>
  <c r="H66" i="29" s="1"/>
  <c r="S64" i="30"/>
  <c r="S66" i="30" s="1"/>
  <c r="Q64" i="23"/>
  <c r="Q66" i="23" s="1"/>
  <c r="F64" i="30"/>
  <c r="K64" i="23"/>
  <c r="R64" i="26"/>
  <c r="E64" i="24"/>
  <c r="H64" i="21"/>
  <c r="H65" i="21" s="1"/>
  <c r="H64" i="28"/>
  <c r="G64" i="28"/>
  <c r="P64" i="26"/>
  <c r="E64" i="28"/>
  <c r="N64" i="23"/>
  <c r="J64" i="26"/>
  <c r="J65" i="26" s="1"/>
  <c r="B64" i="23"/>
  <c r="L64" i="29"/>
  <c r="G64" i="24"/>
  <c r="H64" i="24"/>
  <c r="D64" i="23"/>
  <c r="D65" i="23" s="1"/>
  <c r="K64" i="24"/>
  <c r="K65" i="24" s="1"/>
  <c r="P64" i="24"/>
  <c r="U64" i="29"/>
  <c r="U66" i="29" s="1"/>
  <c r="O66" i="21"/>
  <c r="M64" i="30"/>
  <c r="M66" i="30" s="1"/>
  <c r="K64" i="26"/>
  <c r="C64" i="28"/>
  <c r="C64" i="24"/>
  <c r="R64" i="24"/>
  <c r="R66" i="24" s="1"/>
  <c r="K64" i="29"/>
  <c r="K66" i="29" s="1"/>
  <c r="J64" i="29"/>
  <c r="J66" i="29" s="1"/>
  <c r="E64" i="29"/>
  <c r="E66" i="29" s="1"/>
  <c r="M64" i="21"/>
  <c r="P64" i="28"/>
  <c r="P66" i="28" s="1"/>
  <c r="I64" i="21"/>
  <c r="U64" i="28"/>
  <c r="U66" i="28" s="1"/>
  <c r="U64" i="24"/>
  <c r="U66" i="24" s="1"/>
  <c r="F64" i="23"/>
  <c r="D66" i="30"/>
  <c r="Q66" i="30"/>
  <c r="B64" i="29"/>
  <c r="B66" i="29" s="1"/>
  <c r="B64" i="28"/>
  <c r="B64" i="26"/>
  <c r="B64" i="21"/>
  <c r="T66" i="29"/>
  <c r="O64" i="28"/>
  <c r="O66" i="28" s="1"/>
  <c r="N64" i="30"/>
  <c r="N66" i="30" s="1"/>
  <c r="L66" i="30"/>
  <c r="G64" i="26"/>
  <c r="G64" i="29"/>
  <c r="G66" i="29" s="1"/>
  <c r="O64" i="26"/>
  <c r="O66" i="26" s="1"/>
  <c r="T66" i="24"/>
  <c r="U66" i="23"/>
  <c r="P64" i="30"/>
  <c r="P66" i="30" s="1"/>
  <c r="P66" i="23"/>
  <c r="T66" i="23"/>
  <c r="Q66" i="21"/>
  <c r="P66" i="21"/>
  <c r="G64" i="23"/>
  <c r="Q66" i="24"/>
  <c r="G66" i="30"/>
  <c r="J66" i="30"/>
  <c r="L66" i="29"/>
  <c r="T66" i="21"/>
  <c r="S66" i="23"/>
  <c r="E66" i="30"/>
  <c r="S66" i="24"/>
  <c r="L66" i="21"/>
  <c r="S66" i="26"/>
  <c r="L66" i="28"/>
  <c r="L66" i="26"/>
  <c r="T66" i="30"/>
  <c r="R66" i="28"/>
  <c r="N64" i="26"/>
  <c r="N66" i="26" s="1"/>
  <c r="O64" i="29"/>
  <c r="O66" i="29" s="1"/>
  <c r="P64" i="29"/>
  <c r="P66" i="29" s="1"/>
  <c r="S64" i="1"/>
  <c r="R66" i="26"/>
  <c r="N64" i="29"/>
  <c r="N66" i="29" s="1"/>
  <c r="R66" i="30"/>
  <c r="L66" i="23"/>
  <c r="R64" i="1"/>
  <c r="J66" i="23"/>
  <c r="Q64" i="1"/>
  <c r="U64" i="1"/>
  <c r="P64" i="1"/>
  <c r="J66" i="24"/>
  <c r="Q66" i="29"/>
  <c r="F64" i="29"/>
  <c r="F66" i="29" s="1"/>
  <c r="O64" i="23"/>
  <c r="O66" i="23" s="1"/>
  <c r="O64" i="30"/>
  <c r="O66" i="30" s="1"/>
  <c r="N64" i="24"/>
  <c r="N66" i="24" s="1"/>
  <c r="B66" i="24"/>
  <c r="K66" i="30"/>
  <c r="C66" i="30"/>
  <c r="I66" i="30"/>
  <c r="R66" i="29"/>
  <c r="M66" i="29"/>
  <c r="I66" i="29"/>
  <c r="S66" i="29"/>
  <c r="T66" i="28"/>
  <c r="D66" i="28"/>
  <c r="M66" i="28"/>
  <c r="Q66" i="28"/>
  <c r="I66" i="28"/>
  <c r="S66" i="28"/>
  <c r="K66" i="28"/>
  <c r="Q66" i="26"/>
  <c r="P66" i="26"/>
  <c r="C66" i="26"/>
  <c r="H66" i="26"/>
  <c r="L66" i="24"/>
  <c r="P66" i="24"/>
  <c r="D66" i="24"/>
  <c r="M66" i="24"/>
  <c r="I66" i="23"/>
  <c r="N66" i="23"/>
  <c r="E66" i="23"/>
  <c r="M66" i="21"/>
  <c r="K66" i="21"/>
  <c r="C66" i="21"/>
  <c r="D66" i="21"/>
  <c r="R66" i="21"/>
  <c r="N64" i="1"/>
  <c r="M64" i="1"/>
  <c r="T64" i="1"/>
  <c r="L64" i="1"/>
  <c r="J64" i="1"/>
  <c r="K64" i="1"/>
  <c r="K65" i="1" s="1"/>
  <c r="O64" i="1"/>
  <c r="C64" i="1"/>
  <c r="C65" i="1" s="1"/>
  <c r="I64" i="1"/>
  <c r="H64" i="1"/>
  <c r="G64" i="1"/>
  <c r="F64" i="1"/>
  <c r="F65" i="1" s="1"/>
  <c r="E64" i="1"/>
  <c r="E65" i="1" s="1"/>
  <c r="D64" i="1"/>
  <c r="D65" i="1" s="1"/>
  <c r="B64" i="1"/>
  <c r="D63" i="1"/>
  <c r="L63" i="1"/>
  <c r="L65" i="1" s="1"/>
  <c r="F63" i="1"/>
  <c r="R63" i="1"/>
  <c r="J63" i="1"/>
  <c r="Q63" i="1"/>
  <c r="Q66" i="1" s="1"/>
  <c r="I63" i="1"/>
  <c r="C63" i="1"/>
  <c r="K63" i="1"/>
  <c r="P63" i="1"/>
  <c r="H63" i="1"/>
  <c r="T63" i="1"/>
  <c r="T66" i="1" s="1"/>
  <c r="S63" i="1"/>
  <c r="O63" i="1"/>
  <c r="G63" i="1"/>
  <c r="N63" i="1"/>
  <c r="E63" i="1"/>
  <c r="B63" i="1"/>
  <c r="U63" i="1"/>
  <c r="M63" i="1"/>
  <c r="J66" i="28" l="1"/>
  <c r="J65" i="1"/>
  <c r="I65" i="1"/>
  <c r="H65" i="1"/>
  <c r="G65" i="1"/>
  <c r="B65" i="1"/>
  <c r="I66" i="26"/>
  <c r="H66" i="30"/>
  <c r="H66" i="23"/>
  <c r="E65" i="29"/>
  <c r="D65" i="29"/>
  <c r="D66" i="26"/>
  <c r="D66" i="23"/>
  <c r="C66" i="23"/>
  <c r="B66" i="30"/>
  <c r="K65" i="29"/>
  <c r="K66" i="24"/>
  <c r="K66" i="23"/>
  <c r="K65" i="23"/>
  <c r="K66" i="26"/>
  <c r="K65" i="26"/>
  <c r="J66" i="21"/>
  <c r="J65" i="21"/>
  <c r="J66" i="26"/>
  <c r="J65" i="29"/>
  <c r="I66" i="21"/>
  <c r="I65" i="21"/>
  <c r="I66" i="24"/>
  <c r="H66" i="28"/>
  <c r="H65" i="28"/>
  <c r="H65" i="29"/>
  <c r="H66" i="24"/>
  <c r="H65" i="24"/>
  <c r="H66" i="21"/>
  <c r="G66" i="26"/>
  <c r="G65" i="26"/>
  <c r="G66" i="23"/>
  <c r="G65" i="23"/>
  <c r="G66" i="24"/>
  <c r="G65" i="24"/>
  <c r="G66" i="21"/>
  <c r="G65" i="21"/>
  <c r="G66" i="28"/>
  <c r="G65" i="28"/>
  <c r="G65" i="29"/>
  <c r="F65" i="29"/>
  <c r="F66" i="21"/>
  <c r="F65" i="21"/>
  <c r="F66" i="28"/>
  <c r="F65" i="28"/>
  <c r="F66" i="24"/>
  <c r="F65" i="24"/>
  <c r="F66" i="23"/>
  <c r="F65" i="23"/>
  <c r="F66" i="30"/>
  <c r="F65" i="30"/>
  <c r="E66" i="21"/>
  <c r="E65" i="21"/>
  <c r="E66" i="24"/>
  <c r="E65" i="24"/>
  <c r="E66" i="28"/>
  <c r="E65" i="28"/>
  <c r="E66" i="26"/>
  <c r="E65" i="26"/>
  <c r="C66" i="28"/>
  <c r="C65" i="28"/>
  <c r="C66" i="24"/>
  <c r="C65" i="24"/>
  <c r="B66" i="23"/>
  <c r="B65" i="23"/>
  <c r="B66" i="28"/>
  <c r="B65" i="28"/>
  <c r="B66" i="21"/>
  <c r="B65" i="21"/>
  <c r="B66" i="26"/>
  <c r="B65" i="26"/>
  <c r="B65" i="29"/>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4" i="19" s="1"/>
  <c r="E2" i="19"/>
  <c r="E14" i="19" s="1"/>
  <c r="F2" i="19"/>
  <c r="F14" i="19" s="1"/>
  <c r="G2" i="19"/>
  <c r="G14" i="19" s="1"/>
  <c r="H2" i="19"/>
  <c r="H14" i="19" s="1"/>
  <c r="I2" i="19"/>
  <c r="I14" i="19" s="1"/>
  <c r="J2" i="19"/>
  <c r="J14" i="19" s="1"/>
  <c r="K2" i="19"/>
  <c r="K14" i="19" s="1"/>
  <c r="L2" i="19"/>
  <c r="L14" i="19" s="1"/>
  <c r="M2" i="19"/>
  <c r="M14" i="19" s="1"/>
  <c r="N2" i="19"/>
  <c r="N14" i="19" s="1"/>
  <c r="O2" i="19"/>
  <c r="O14" i="19" s="1"/>
  <c r="P2" i="19"/>
  <c r="P14" i="19" s="1"/>
  <c r="Q2" i="19"/>
  <c r="Q14" i="19" s="1"/>
  <c r="R2" i="19"/>
  <c r="R14" i="19" s="1"/>
  <c r="S2" i="19"/>
  <c r="S14" i="19" s="1"/>
  <c r="T2" i="19"/>
  <c r="T14" i="19" s="1"/>
  <c r="U2" i="19"/>
  <c r="U14" i="19" s="1"/>
  <c r="V2" i="19"/>
  <c r="V14" i="19" s="1"/>
  <c r="C2" i="19"/>
  <c r="D1" i="19"/>
  <c r="E1" i="19"/>
  <c r="F1" i="19"/>
  <c r="G1" i="19"/>
  <c r="H1" i="19"/>
  <c r="I1" i="19"/>
  <c r="J1" i="19"/>
  <c r="K1" i="19"/>
  <c r="L1" i="19"/>
  <c r="M1" i="19"/>
  <c r="N1" i="19"/>
  <c r="O1" i="19"/>
  <c r="P1" i="19"/>
  <c r="Q1" i="19"/>
  <c r="R1" i="19"/>
  <c r="S1" i="19"/>
  <c r="T1" i="19"/>
  <c r="U1" i="19"/>
  <c r="V1" i="19"/>
  <c r="C1" i="19"/>
  <c r="C32" i="1"/>
  <c r="U13" i="19" l="1"/>
  <c r="F13" i="19"/>
  <c r="E13" i="19"/>
  <c r="V13" i="19"/>
  <c r="N13" i="19"/>
  <c r="M13" i="19"/>
  <c r="B12" i="20"/>
  <c r="Q13" i="19"/>
  <c r="I13" i="19"/>
  <c r="R13" i="19"/>
  <c r="J13" i="19"/>
  <c r="T13" i="19"/>
  <c r="P13" i="19"/>
  <c r="L13" i="19"/>
  <c r="H13" i="19"/>
  <c r="D13" i="19"/>
  <c r="S13" i="19"/>
  <c r="O13" i="19"/>
  <c r="K13" i="19"/>
  <c r="G13"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5" i="19" s="1"/>
  <c r="D31" i="1"/>
  <c r="E3" i="19" s="1"/>
  <c r="E15" i="19" s="1"/>
  <c r="K3" i="20" l="1"/>
  <c r="K12" i="20" s="1"/>
  <c r="L3" i="19"/>
  <c r="L3" i="20"/>
  <c r="L12" i="20" s="1"/>
  <c r="M3" i="19"/>
  <c r="M15" i="19" s="1"/>
  <c r="M23" i="19" s="1"/>
  <c r="O3" i="20"/>
  <c r="O12" i="20" s="1"/>
  <c r="P3" i="19"/>
  <c r="H3" i="20"/>
  <c r="H12" i="20" s="1"/>
  <c r="I3" i="19"/>
  <c r="P3" i="20"/>
  <c r="P12" i="20" s="1"/>
  <c r="Q3" i="19"/>
  <c r="I3" i="20"/>
  <c r="I12" i="20" s="1"/>
  <c r="J3" i="19"/>
  <c r="J15" i="19" s="1"/>
  <c r="J23" i="19" s="1"/>
  <c r="Q3" i="20"/>
  <c r="Q12" i="20" s="1"/>
  <c r="R3" i="19"/>
  <c r="T3" i="20"/>
  <c r="T12" i="20" s="1"/>
  <c r="U3" i="19"/>
  <c r="M3" i="20"/>
  <c r="N3" i="19"/>
  <c r="G3" i="20"/>
  <c r="G12" i="20" s="1"/>
  <c r="H3" i="19"/>
  <c r="J3" i="20"/>
  <c r="J12" i="20" s="1"/>
  <c r="K3" i="19"/>
  <c r="R3" i="20"/>
  <c r="R12" i="20" s="1"/>
  <c r="S3" i="19"/>
  <c r="U3" i="20"/>
  <c r="U12" i="20" s="1"/>
  <c r="V3" i="19"/>
  <c r="S3" i="20"/>
  <c r="S12" i="20" s="1"/>
  <c r="T3" i="19"/>
  <c r="T15" i="19" s="1"/>
  <c r="T23" i="19" s="1"/>
  <c r="F3" i="20"/>
  <c r="F12" i="20" s="1"/>
  <c r="G3" i="19"/>
  <c r="G15" i="19" s="1"/>
  <c r="N3" i="20"/>
  <c r="N12" i="20" s="1"/>
  <c r="O3" i="19"/>
  <c r="C3" i="20"/>
  <c r="C12" i="20" s="1"/>
  <c r="D3" i="19"/>
  <c r="D15" i="19" s="1"/>
  <c r="C18" i="1"/>
  <c r="C19" i="1" s="1"/>
  <c r="C20" i="1" s="1"/>
  <c r="D3" i="20"/>
  <c r="D12" i="20" s="1"/>
  <c r="C22" i="1"/>
  <c r="C23" i="1" s="1"/>
  <c r="C24" i="1" s="1"/>
  <c r="E3" i="20"/>
  <c r="E12" i="20" s="1"/>
  <c r="E23" i="19"/>
  <c r="F23" i="19"/>
  <c r="M12"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5" i="19" l="1"/>
  <c r="O23" i="19" s="1"/>
  <c r="S15" i="19"/>
  <c r="S23" i="19" s="1"/>
  <c r="U15" i="19"/>
  <c r="U23" i="19" s="1"/>
  <c r="I15" i="19"/>
  <c r="I23" i="19" s="1"/>
  <c r="H15" i="19"/>
  <c r="H23" i="19" s="1"/>
  <c r="R15" i="19"/>
  <c r="R23" i="19" s="1"/>
  <c r="V15" i="19"/>
  <c r="V23" i="19" s="1"/>
  <c r="N15" i="19"/>
  <c r="N23" i="19" s="1"/>
  <c r="Q15" i="19"/>
  <c r="Q23" i="19" s="1"/>
  <c r="L15" i="19"/>
  <c r="L23" i="19" s="1"/>
  <c r="K15" i="19"/>
  <c r="K23" i="19" s="1"/>
  <c r="P15" i="19"/>
  <c r="P23" i="19" s="1"/>
  <c r="G23" i="19"/>
  <c r="D23"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<sst xmlns="http://schemas.openxmlformats.org/spreadsheetml/2006/main" count="1806" uniqueCount="184">
  <si>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</si>
  <si>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</si>
  <si>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</si>
  <si>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</si>
  <si>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</si>
  <si>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</si>
  <si>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</si>
  <si>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</si>
  <si>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</si>
  <si>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</si>
  <si>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</si>
  <si>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</si>
  <si>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</si>
  <si>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</si>
  <si>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</si>
  <si>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</si>
  <si>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</si>
  <si>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</si>
  <si>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</si>
  <si>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</si>
  <si>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</si>
  <si>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</si>
  <si>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</si>
  <si>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</si>
  <si>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</si>
  <si>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</si>
  <si>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</si>
  <si>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</si>
  <si>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</si>
  <si>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</si>
  <si>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</si>
  <si>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</si>
  <si>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</si>
  <si>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</si>
  <si>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</si>
  <si>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</si>
  <si>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</si>
  <si>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</si>
  <si>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</si>
  <si>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</si>
  <si>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</si>
  <si>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</si>
  <si>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</si>
  <si>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</si>
  <si>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</si>
  <si>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</si>
  <si>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</si>
  <si>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</si>
  <si>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</si>
  <si>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</si>
  <si>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</si>
  <si>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</si>
  <si>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</si>
  <si>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</si>
  <si>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</si>
  <si>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</si>
  <si>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</si>
  <si>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</si>
  <si>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</si>
  <si>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</si>
  <si>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</si>
  <si>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</si>
  <si>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</si>
  <si>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</si>
  <si>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</si>
  <si>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</si>
  <si>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</si>
  <si>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</si>
  <si>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</si>
  <si>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</si>
  <si>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</si>
  <si>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</si>
  <si>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</si>
  <si>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</si>
  <si>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</si>
  <si>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</si>
  <si>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</si>
  <si>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</si>
  <si>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</si>
  <si>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</si>
  <si>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</si>
  <si>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</si>
  <si>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</si>
  <si>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</si>
  <si>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</si>
  <si>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</si>
  <si>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</si>
  <si>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</si>
  <si>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</si>
  <si>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</si>
  <si>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</si>
  <si>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</si>
  <si>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</si>
  <si>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</si>
  <si>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</si>
  <si>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</si>
  <si>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</si>
  <si>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</si>
  <si>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</si>
  <si>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</si>
  <si>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</si>
  <si>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</si>
  <si>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</si>
  <si>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</si>
  <si>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</si>
  <si>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</si>
  <si>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</si>
  <si>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</si>
  <si>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</si>
  <si>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</si>
  <si>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</si>
  <si>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</si>
  <si>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</si>
  <si>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</si>
  <si>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</si>
  <si>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</si>
  <si>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</si>
  <si>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</si>
  <si>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</si>
  <si>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</si>
  <si>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</si>
  <si>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</si>
  <si>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</si>
  <si>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</si>
  <si>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</si>
  <si>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</si>
  <si>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</si>
  <si>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</si>
  <si>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</si>
  <si>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</si>
  <si>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</si>
  <si>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</si>
  <si>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</si>
  <si>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</si>
  <si>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</si>
  <si>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</si>
  <si>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</si>
  <si>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</si>
  <si>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</si>
  <si>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</si>
  <si>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</si>
  <si>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</si>
  <si>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</si>
  <si>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</si>
  <si>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</si>
  <si>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</si>
  <si>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</si>
  <si>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</si>
  <si>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</si>
  <si>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</si>
  <si>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</si>
  <si>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</si>
  <si>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</si>
  <si>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</si>
  <si>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</si>
  <si>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</si>
  <si>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</si>
  <si>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</si>
  <si>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</si>
  <si>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</si>
  <si>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PAN-023087</t>
  </si>
  <si>
    <t>EPR/GP3792SK</t>
  </si>
  <si>
    <t>ByProduct Recovery Limited</t>
  </si>
  <si>
    <t>Maes Truan, Llanelidan, Ruthin. LL15 2RN</t>
  </si>
  <si>
    <t>Bryan Burn</t>
  </si>
  <si>
    <t>Alwen</t>
  </si>
  <si>
    <t>Bryn Cowlyd</t>
  </si>
  <si>
    <t>Cefni</t>
  </si>
  <si>
    <t>Cwellyn</t>
  </si>
  <si>
    <t>Dolbenmaen</t>
  </si>
  <si>
    <t>Glascoed</t>
  </si>
  <si>
    <t>Mynedd Llandegai</t>
  </si>
  <si>
    <t>Aber Falls</t>
  </si>
  <si>
    <t>1929A</t>
  </si>
  <si>
    <t>1929B</t>
  </si>
  <si>
    <t>2391A</t>
  </si>
  <si>
    <t>2391B</t>
  </si>
  <si>
    <t>8302A</t>
  </si>
  <si>
    <t>8302B</t>
  </si>
  <si>
    <t>1A</t>
  </si>
  <si>
    <t>2A</t>
  </si>
  <si>
    <t>5044A</t>
  </si>
  <si>
    <t>5044B</t>
  </si>
  <si>
    <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</si>
</sst>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33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360F44E4-7249-415F-8D5E-41D249F9A162}" name="Crop" dataDxfId="299"/>
    <tableColumn id="2" xr3:uid="{55E07717-B4EC-4E8A-B9A9-34F3CF85E32D}" name="P Offtake" dataDxfId="298"/>
    <tableColumn id="3" xr3:uid="{7B25FA52-8104-4FE3-AED4-B53CBFDF89B2}" name="K Offtake" dataDxfId="297"/>
    <tableColumn id="4" xr3:uid="{0DBAE461-2D09-43C8-9342-3980D552AE4D}" name="Order" dataDxfId="296"/>
    <tableColumn id="5" xr3:uid="{52CACE7B-0CBA-46FC-9F24-02CBD6100239}" name="Lime pH requirement" dataDxfId="295"/>
    <tableColumn id="6" xr3:uid="{F1432630-9B16-4266-8147-CE754A715307}" name="Column1" dataDxfId="29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7E96A84B-948F-445F-BD6E-30CC8E6E6DD1}" name="Crop" dataDxfId="257"/>
    <tableColumn id="2" xr3:uid="{12657DDB-F680-47DE-ABB1-8675D5F91E41}" name="P Offtake" dataDxfId="256"/>
    <tableColumn id="3" xr3:uid="{DEB99109-D325-4F98-8A71-E70C03433437}" name="K Offtake" dataDxfId="255"/>
    <tableColumn id="4" xr3:uid="{E96A561F-7E7F-4FB3-97AA-0B35D8C8E93A}" name="Order" dataDxfId="254"/>
    <tableColumn id="5" xr3:uid="{181DD475-0A71-4C52-AF1A-8BFF46F5A827}" name="Lime pH requirement" dataDxfId="253"/>
    <tableColumn id="6" xr3:uid="{AC3FA7E8-D76B-43A3-B715-04446DFF63C6}" name="Column1" dataDxfId="25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11579FCC-3D9F-49AD-888D-5D79B801F6AE}" name="Crop" dataDxfId="215"/>
    <tableColumn id="2" xr3:uid="{05C08116-56D5-4CC6-A649-B06AF891B931}" name="P Offtake" dataDxfId="214"/>
    <tableColumn id="3" xr3:uid="{59CDE959-192B-4757-9203-A0F691CF0F96}" name="K Offtake" dataDxfId="213"/>
    <tableColumn id="4" xr3:uid="{9FB8E4F7-B91F-4CE0-AF39-D4895D0ECF2F}" name="Order" dataDxfId="212"/>
    <tableColumn id="5" xr3:uid="{688FF2A4-D7C6-4425-A915-A9ADD700A9EE}" name="Lime pH requirement" dataDxfId="211"/>
    <tableColumn id="6" xr3:uid="{05FC5CFF-3D81-4B5F-87C7-2364076F2714}" name="Column1" dataDxfId="21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973D7FFB-D248-4199-9B2E-B3C6CC09D382}" name="Crop" dataDxfId="173"/>
    <tableColumn id="2" xr3:uid="{7F2A3986-EC86-4CF9-BD10-791170BA6682}" name="P Offtake" dataDxfId="172"/>
    <tableColumn id="3" xr3:uid="{D6129C35-9DC6-42E5-AE3F-EA3A083168E6}" name="K Offtake" dataDxfId="171"/>
    <tableColumn id="4" xr3:uid="{C1CC42B5-564A-4DE7-B817-B7D686FE9A11}" name="Order" dataDxfId="170"/>
    <tableColumn id="5" xr3:uid="{620F3ABD-564C-411A-8DEA-CE1A34F9FC36}" name="Lime pH requirement" dataDxfId="169"/>
    <tableColumn id="6" xr3:uid="{76C9BC4F-4FF3-4AFB-8E7B-16DC0CC3E97C}" name="Column1" dataDxfId="16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D13A12FC-EAE6-4280-A219-C2622262E5F4}" name="Crop" dataDxfId="131"/>
    <tableColumn id="2" xr3:uid="{FD06C4A3-4B75-490D-88CF-232C7DC3EFC6}" name="P Offtake" dataDxfId="130"/>
    <tableColumn id="3" xr3:uid="{B043BEFF-10D4-4840-989B-BB13A502ECDF}" name="K Offtake" dataDxfId="129"/>
    <tableColumn id="4" xr3:uid="{48481FDC-5D20-466C-B554-D45886EA366A}" name="Order" dataDxfId="128"/>
    <tableColumn id="5" xr3:uid="{9E0852D2-9D0D-44AB-98B7-FBA51F331ACF}" name="Lime pH requirement" dataDxfId="127"/>
    <tableColumn id="6" xr3:uid="{29F9C4A5-6854-4F37-8BD1-0DD9B6024A55}" name="Column1" dataDxfId="12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1B554ED3-7AAF-4192-827C-B071945474B8}" name="Crop" dataDxfId="89"/>
    <tableColumn id="2" xr3:uid="{35F435E0-8D8E-44D1-84BD-C2FF51C3F944}" name="P Offtake" dataDxfId="88"/>
    <tableColumn id="3" xr3:uid="{38465C9D-AA8F-443A-80F5-96D1F6258317}" name="K Offtake" dataDxfId="87"/>
    <tableColumn id="4" xr3:uid="{E0C0E6AF-5628-4BC3-9625-81A87B93D279}" name="Order" dataDxfId="86"/>
    <tableColumn id="5" xr3:uid="{ACDE1D9A-7F94-4404-BDDC-1235C32C758F}" name="Lime pH requirement" dataDxfId="85"/>
    <tableColumn id="6" xr3:uid="{B093C9DF-C4CF-4906-9658-89F446EB9C12}" name="Column1" dataDxfId="8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C4B2E6E9-5990-417D-9E04-7933BDF1FC69}" name="Crop" dataDxfId="47"/>
    <tableColumn id="2" xr3:uid="{E74EF8D0-6C68-49B8-AE52-40C276CA5FC9}" name="P Offtake" dataDxfId="46"/>
    <tableColumn id="3" xr3:uid="{9E0A7857-36E3-482D-B4B2-65B90760417F}" name="K Offtake" dataDxfId="45"/>
    <tableColumn id="4" xr3:uid="{A78867D2-7566-4070-AF99-15EE4CEB1699}" name="Order" dataDxfId="44"/>
    <tableColumn id="5" xr3:uid="{240FD5FA-5659-468E-8544-C93086800EC9}" name="Lime pH requirement" dataDxfId="43"/>
    <tableColumn id="6" xr3:uid="{D5C8E9C3-9076-473B-AE62-DA32692BAABC}" name="Column1" dataDxfId="4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82F1A1D2-F5AA-4D76-98E8-3C18592FB8CF}" name="Crop" dataDxfId="5"/>
    <tableColumn id="2" xr3:uid="{17F60BEE-3BBA-4198-AA21-518EC4696EB6}" name="P Offtake" dataDxfId="4"/>
    <tableColumn id="3" xr3:uid="{95D820EB-2583-433A-A070-6E8356E186E7}" name="K Offtake" dataDxfId="3"/>
    <tableColumn id="4" xr3:uid="{F3AE1839-F59F-4A70-B11A-A32E3FDD1A00}" name="Order" dataDxfId="2"/>
    <tableColumn id="5" xr3:uid="{C52880C5-B266-4CF0-9A11-778ABC47F9F0}" name="Lime pH requirement" dataDxfId="1"/>
    <tableColumn id="6" xr3:uid="{233F7657-9414-44B1-9E43-A91A69CB9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N12" sqref="N1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8" t="s">
        <v>160</v>
      </c>
      <c r="D1" s="136"/>
      <c r="E1" s="93" t="s">
        <v>45</v>
      </c>
      <c r="F1" s="96">
        <v>50</v>
      </c>
      <c r="G1" s="120" t="s">
        <v>43</v>
      </c>
      <c r="H1" s="121"/>
      <c r="I1" s="96">
        <v>4.8</v>
      </c>
      <c r="J1" s="119" t="s">
        <v>153</v>
      </c>
      <c r="K1" s="119"/>
      <c r="L1" s="96">
        <v>59.5</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161</v>
      </c>
      <c r="D2" s="134"/>
      <c r="E2" s="93" t="s">
        <v>109</v>
      </c>
      <c r="F2" s="96">
        <v>190902</v>
      </c>
      <c r="G2" s="139" t="s">
        <v>110</v>
      </c>
      <c r="H2" s="140"/>
      <c r="I2" s="96"/>
      <c r="J2" s="119" t="s">
        <v>158</v>
      </c>
      <c r="K2" s="119"/>
      <c r="L2" s="96">
        <v>0.66100000000000003</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162</v>
      </c>
      <c r="D3" s="134"/>
      <c r="E3" s="93" t="s">
        <v>108</v>
      </c>
      <c r="F3" s="31" t="s">
        <v>104</v>
      </c>
      <c r="G3" s="119" t="s">
        <v>159</v>
      </c>
      <c r="H3" s="119"/>
      <c r="I3" s="96"/>
      <c r="J3" s="120" t="s">
        <v>154</v>
      </c>
      <c r="K3" s="121"/>
      <c r="L3" s="96">
        <f>(L1/(L2*10000))*100</f>
        <v>0.90015128593040838</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163</v>
      </c>
      <c r="D4" s="136"/>
      <c r="E4" s="94" t="s">
        <v>1</v>
      </c>
      <c r="F4" s="95" t="s">
        <v>165</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164</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t="s">
        <v>173</v>
      </c>
      <c r="D8" s="15" t="s">
        <v>174</v>
      </c>
      <c r="E8" s="15" t="s">
        <v>175</v>
      </c>
      <c r="F8" s="15" t="s">
        <v>176</v>
      </c>
      <c r="G8" s="15" t="s">
        <v>177</v>
      </c>
      <c r="H8" s="15" t="s">
        <v>178</v>
      </c>
      <c r="I8" s="15" t="s">
        <v>179</v>
      </c>
      <c r="J8" s="15" t="s">
        <v>180</v>
      </c>
      <c r="K8" s="15" t="s">
        <v>181</v>
      </c>
      <c r="L8" s="15" t="s">
        <v>182</v>
      </c>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v>1</v>
      </c>
      <c r="D9" s="15">
        <v>1</v>
      </c>
      <c r="E9" s="15" t="s">
        <v>183</v>
      </c>
      <c r="F9" s="15" t="s">
        <v>183</v>
      </c>
      <c r="G9" s="15" t="s">
        <v>183</v>
      </c>
      <c r="H9" s="15">
        <v>1</v>
      </c>
      <c r="I9" s="15" t="s">
        <v>183</v>
      </c>
      <c r="J9" s="15" t="s">
        <v>183</v>
      </c>
      <c r="K9" s="15" t="s">
        <v>183</v>
      </c>
      <c r="L9" s="15" t="s">
        <v>183</v>
      </c>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6.7</v>
      </c>
      <c r="D10" s="15">
        <v>7.1</v>
      </c>
      <c r="E10" s="15">
        <v>7.2</v>
      </c>
      <c r="F10" s="15">
        <v>6.8</v>
      </c>
      <c r="G10" s="15">
        <v>6.9</v>
      </c>
      <c r="H10" s="15">
        <v>6.7</v>
      </c>
      <c r="I10" s="15">
        <v>6.9</v>
      </c>
      <c r="J10" s="15">
        <v>7.1</v>
      </c>
      <c r="K10" s="15">
        <v>6.9</v>
      </c>
      <c r="L10" s="15">
        <v>6.5</v>
      </c>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4</v>
      </c>
      <c r="D11" s="15">
        <v>4</v>
      </c>
      <c r="E11" s="15">
        <v>4</v>
      </c>
      <c r="F11" s="15">
        <v>3</v>
      </c>
      <c r="G11" s="15">
        <v>2</v>
      </c>
      <c r="H11" s="15">
        <v>3</v>
      </c>
      <c r="I11" s="15">
        <v>4</v>
      </c>
      <c r="J11" s="15">
        <v>3</v>
      </c>
      <c r="K11" s="15">
        <v>4</v>
      </c>
      <c r="L11" s="15">
        <v>3</v>
      </c>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5</v>
      </c>
      <c r="D12" s="15">
        <v>3</v>
      </c>
      <c r="E12" s="15">
        <v>2</v>
      </c>
      <c r="F12" s="15">
        <v>3</v>
      </c>
      <c r="G12" s="15">
        <v>3</v>
      </c>
      <c r="H12" s="15">
        <v>3</v>
      </c>
      <c r="I12" s="15">
        <v>2</v>
      </c>
      <c r="J12" s="15">
        <v>1</v>
      </c>
      <c r="K12" s="15">
        <v>2</v>
      </c>
      <c r="L12" s="15">
        <v>2</v>
      </c>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3</v>
      </c>
      <c r="D13" s="15">
        <v>2</v>
      </c>
      <c r="E13" s="15">
        <v>2</v>
      </c>
      <c r="F13" s="15">
        <v>2</v>
      </c>
      <c r="G13" s="15">
        <v>2</v>
      </c>
      <c r="H13" s="15">
        <v>2</v>
      </c>
      <c r="I13" s="15">
        <v>2</v>
      </c>
      <c r="J13" s="15">
        <v>2</v>
      </c>
      <c r="K13" s="15">
        <v>2</v>
      </c>
      <c r="L13" s="15">
        <v>2</v>
      </c>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116</v>
      </c>
      <c r="D14" s="100" t="s">
        <v>116</v>
      </c>
      <c r="E14" s="100" t="s">
        <v>114</v>
      </c>
      <c r="F14" s="100" t="s">
        <v>114</v>
      </c>
      <c r="G14" s="100" t="s">
        <v>114</v>
      </c>
      <c r="H14" s="100" t="s">
        <v>116</v>
      </c>
      <c r="I14" s="100" t="s">
        <v>114</v>
      </c>
      <c r="J14" s="100" t="s">
        <v>114</v>
      </c>
      <c r="K14" s="100" t="s">
        <v>114</v>
      </c>
      <c r="L14" s="100" t="s">
        <v>114</v>
      </c>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48</v>
      </c>
      <c r="D15" s="15">
        <v>48</v>
      </c>
      <c r="E15" s="15">
        <v>38</v>
      </c>
      <c r="F15" s="15">
        <v>38</v>
      </c>
      <c r="G15" s="15">
        <v>38</v>
      </c>
      <c r="H15" s="15">
        <v>48</v>
      </c>
      <c r="I15" s="15">
        <v>38</v>
      </c>
      <c r="J15" s="15">
        <v>38</v>
      </c>
      <c r="K15" s="15">
        <v>38</v>
      </c>
      <c r="L15" s="15">
        <v>38</v>
      </c>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t="s">
        <v>72</v>
      </c>
      <c r="J16" s="101" t="s">
        <v>72</v>
      </c>
      <c r="K16" s="101" t="s">
        <v>72</v>
      </c>
      <c r="L16" s="101" t="s">
        <v>72</v>
      </c>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33.599999999999994</v>
      </c>
      <c r="D17" s="28">
        <f t="shared" ref="D17:V17" si="0">(VLOOKUP(D$14,$AI2:$AK26,2,FALSE))*D$15</f>
        <v>33.599999999999994</v>
      </c>
      <c r="E17" s="28">
        <f t="shared" si="0"/>
        <v>79.8</v>
      </c>
      <c r="F17" s="28">
        <f t="shared" si="0"/>
        <v>79.8</v>
      </c>
      <c r="G17" s="28">
        <f t="shared" si="0"/>
        <v>79.8</v>
      </c>
      <c r="H17" s="28">
        <f t="shared" si="0"/>
        <v>33.599999999999994</v>
      </c>
      <c r="I17" s="28">
        <f t="shared" si="0"/>
        <v>79.8</v>
      </c>
      <c r="J17" s="28">
        <f t="shared" si="0"/>
        <v>79.8</v>
      </c>
      <c r="K17" s="28">
        <f t="shared" si="0"/>
        <v>79.8</v>
      </c>
      <c r="L17" s="28">
        <f t="shared" si="0"/>
        <v>79.8</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10.599174039999999</v>
      </c>
      <c r="D18" s="16">
        <f>$D32</f>
        <v>10.599174039999999</v>
      </c>
      <c r="E18" s="16">
        <f>$D33</f>
        <v>10.599174039999999</v>
      </c>
      <c r="F18" s="16">
        <f>$D34</f>
        <v>34.068773699999994</v>
      </c>
      <c r="G18" s="16">
        <f>$D35</f>
        <v>34.068773699999994</v>
      </c>
      <c r="H18" s="16">
        <f>$D36</f>
        <v>34.068773699999994</v>
      </c>
      <c r="I18" s="16">
        <f>$D37</f>
        <v>10.599174039999999</v>
      </c>
      <c r="J18" s="16">
        <f>$D38</f>
        <v>20.138430675999999</v>
      </c>
      <c r="K18" s="16">
        <f>$D39</f>
        <v>10.599174039999999</v>
      </c>
      <c r="L18" s="16">
        <f>$D40</f>
        <v>20.138430675999999</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-23.000825959999993</v>
      </c>
      <c r="D19" s="16">
        <f t="shared" ref="D19:V19" si="1">D18-D17</f>
        <v>-23.000825959999993</v>
      </c>
      <c r="E19" s="16">
        <f t="shared" si="1"/>
        <v>-69.200825960000003</v>
      </c>
      <c r="F19" s="16">
        <f t="shared" si="1"/>
        <v>-45.731226300000003</v>
      </c>
      <c r="G19" s="16">
        <f t="shared" si="1"/>
        <v>-45.731226300000003</v>
      </c>
      <c r="H19" s="16">
        <f t="shared" si="1"/>
        <v>0.46877369999999985</v>
      </c>
      <c r="I19" s="16">
        <f t="shared" si="1"/>
        <v>-69.200825960000003</v>
      </c>
      <c r="J19" s="16">
        <f t="shared" si="1"/>
        <v>-59.661569323999998</v>
      </c>
      <c r="K19" s="16">
        <f t="shared" si="1"/>
        <v>-69.200825960000003</v>
      </c>
      <c r="L19" s="16">
        <f t="shared" si="1"/>
        <v>-59.661569323999998</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INCREASE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115.19999999999999</v>
      </c>
      <c r="D21" s="28">
        <f t="shared" ref="D21:V21" si="2">(VLOOKUP(D$14,$AI2:$AK26,3,FALSE))*D$15</f>
        <v>115.19999999999999</v>
      </c>
      <c r="E21" s="28">
        <f t="shared" si="2"/>
        <v>273.60000000000002</v>
      </c>
      <c r="F21" s="28">
        <f t="shared" si="2"/>
        <v>273.60000000000002</v>
      </c>
      <c r="G21" s="28">
        <f t="shared" si="2"/>
        <v>273.60000000000002</v>
      </c>
      <c r="H21" s="28">
        <f t="shared" si="2"/>
        <v>115.19999999999999</v>
      </c>
      <c r="I21" s="28">
        <f t="shared" si="2"/>
        <v>273.60000000000002</v>
      </c>
      <c r="J21" s="28">
        <f t="shared" si="2"/>
        <v>273.60000000000002</v>
      </c>
      <c r="K21" s="28">
        <f t="shared" si="2"/>
        <v>273.60000000000002</v>
      </c>
      <c r="L21" s="28">
        <f t="shared" si="2"/>
        <v>273.60000000000002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1.3833399999999999E-4</v>
      </c>
      <c r="D22" s="16">
        <f>$E32</f>
        <v>1.3833399999999999E-4</v>
      </c>
      <c r="E22" s="16">
        <f>$E33</f>
        <v>1.3833399999999999E-4</v>
      </c>
      <c r="F22" s="16">
        <f>$E34</f>
        <v>4.4464499999999997E-4</v>
      </c>
      <c r="G22" s="16">
        <f>$E35</f>
        <v>4.4464499999999997E-4</v>
      </c>
      <c r="H22" s="16">
        <f>$E36</f>
        <v>4.4464499999999997E-4</v>
      </c>
      <c r="I22" s="16">
        <f>$E37</f>
        <v>1.3833399999999999E-4</v>
      </c>
      <c r="J22" s="16">
        <f>$E38</f>
        <v>2.6283460000000003E-4</v>
      </c>
      <c r="K22" s="16">
        <f>$E39</f>
        <v>1.3833399999999999E-4</v>
      </c>
      <c r="L22" s="16">
        <f>$E40</f>
        <v>2.6283460000000003E-4</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-115.19986166599999</v>
      </c>
      <c r="D23" s="16">
        <f t="shared" ref="D23:V23" si="3">D22-D21</f>
        <v>-115.19986166599999</v>
      </c>
      <c r="E23" s="16">
        <f t="shared" si="3"/>
        <v>-273.59986166600004</v>
      </c>
      <c r="F23" s="16">
        <f t="shared" si="3"/>
        <v>-273.59955535500001</v>
      </c>
      <c r="G23" s="16">
        <f t="shared" si="3"/>
        <v>-273.59955535500001</v>
      </c>
      <c r="H23" s="16">
        <f t="shared" si="3"/>
        <v>-115.19955535499999</v>
      </c>
      <c r="I23" s="16">
        <f t="shared" si="3"/>
        <v>-273.59986166600004</v>
      </c>
      <c r="J23" s="16">
        <f t="shared" si="3"/>
        <v>-273.59973716540003</v>
      </c>
      <c r="K23" s="16">
        <f t="shared" si="3"/>
        <v>-273.59986166600004</v>
      </c>
      <c r="L23" s="16">
        <f t="shared" si="3"/>
        <v>-273.59973716540003</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16.399999999999999</v>
      </c>
      <c r="C28" s="15">
        <v>0.66100000000000003</v>
      </c>
      <c r="D28" s="15">
        <v>4.0300000000000002E-2</v>
      </c>
      <c r="E28" s="15">
        <v>0.01</v>
      </c>
      <c r="F28" s="15">
        <v>437</v>
      </c>
      <c r="G28" s="15">
        <v>1.76</v>
      </c>
      <c r="H28" s="15">
        <v>165</v>
      </c>
      <c r="I28" s="15">
        <v>41.3</v>
      </c>
      <c r="J28" s="15">
        <v>0.21</v>
      </c>
      <c r="K28" s="23">
        <v>0.31</v>
      </c>
      <c r="L28" s="15">
        <v>48.2</v>
      </c>
      <c r="M28" s="15">
        <v>8.07</v>
      </c>
      <c r="N28" s="15">
        <v>2780</v>
      </c>
      <c r="O28" s="15">
        <v>399000</v>
      </c>
      <c r="P28" s="15"/>
      <c r="Q28" s="15">
        <v>10000</v>
      </c>
      <c r="R28" s="15"/>
      <c r="S28" s="15">
        <v>11.9</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1929A</v>
      </c>
      <c r="B31" s="15">
        <v>70</v>
      </c>
      <c r="C31" s="77">
        <f>IF(C$27="%w/w SAR",((C$28*10)*$B31),IF(C$27="%w/w DM",(((C$28*10)*($B$28/100))*$B31),IF(C$27="kg/t SAR",(C$28*$B31),IF(C$27="kg/t DM",((C$28*($B$28/100))*$B31),IF(C$27="mg/kg SAR",((C$28*0.001)*$B31),IF(C$27="mg/kg DM",(((C$28*0.001)*($B$28/100))*$B31),0))))))</f>
        <v>75.882799999999989</v>
      </c>
      <c r="D31" s="77">
        <f>(IF(D$27="%w/w SAR",((D$28*10)*$B31),IF(D$27="%w/w DM",(((D$28*10)*($B$28/100))*$B31),IF(D$27="kg/t SAR",(D$28*$B31),IF(D$27="kg/t DM",((D$28*($B$28/100))*$B31),IF(D$27="mg/kg SAR",((D$28*0.001)*$B31),IF(D$27="mg/kg DM",(((D$28*0.001)*($B$28/100))*$B31),"0")))))))*2.291</f>
        <v>10.599174039999999</v>
      </c>
      <c r="E31" s="77">
        <f>(IF(E$27="%w/w SAR",((E$28*10)*$B31),IF(E$27="%w/w DM",(((E$28*10)*($B$28/100))*$B31),IF(E$27="kg/t SAR",(E$28*$B31),IF(E$27="kg/t DM",((E$28*($B$28/100))*$B31),IF(E$27="mg/kg SAR",((E$28*0.001)*$B31),IF(E$27="mg/kg DM",(((E$28*0.001)*($B$28/100))*$B31),"0")))))))*1.205</f>
        <v>1.3833399999999999E-4</v>
      </c>
      <c r="F31" s="77">
        <f>(IF(F$27="%w/w SAR",((F$28*10)*$B31),IF(F$27="%w/w DM",(((F$28*10)*($B$28/100))*$B31),IF(F$27="kg/t SAR",(F$28*$B31),IF(F$27="kg/t DM",((F$28*($B$28/100))*$B31),IF(F$27="mg/kg SAR",((F$28*0.001)*$B31),IF(F$27="mg/kg DM",(((F$28*0.001)*($B$28/100))*$B31),"0")))))))*1.658</f>
        <v>8.3177880799999997</v>
      </c>
      <c r="G31" s="77">
        <f t="shared" ref="G31:P31" si="5">IF(G$27="%w/w SAR",((G$28*10)*$B31),IF(G$27="%w/w DM",(((G$28*10)*($B$28/100))*$B31),IF(G$27="kg/t SAR",(G$28*$B31),IF(G$27="kg/t DM",((G$28*($B$28/100))*$B31),IF(G$27="mg/kg SAR",((G$28*0.001)*$B31),IF(G$27="mg/kg DM",(((G$28*0.001)*($B$28/100))*$B31),0))))))</f>
        <v>2.0204799999999995E-2</v>
      </c>
      <c r="H31" s="77">
        <f t="shared" si="5"/>
        <v>1.8941999999999999</v>
      </c>
      <c r="I31" s="77">
        <f t="shared" si="5"/>
        <v>0.47412399999999988</v>
      </c>
      <c r="J31" s="77">
        <f t="shared" si="5"/>
        <v>2.4107999999999998E-3</v>
      </c>
      <c r="K31" s="77">
        <f t="shared" si="5"/>
        <v>3.5587999999999996E-3</v>
      </c>
      <c r="L31" s="77">
        <f t="shared" si="5"/>
        <v>0.55333600000000005</v>
      </c>
      <c r="M31" s="77">
        <f t="shared" si="5"/>
        <v>9.2643599999999993E-2</v>
      </c>
      <c r="N31" s="77">
        <f t="shared" si="5"/>
        <v>31.914400000000001</v>
      </c>
      <c r="O31" s="77">
        <f t="shared" si="5"/>
        <v>4580.5199999999995</v>
      </c>
      <c r="P31" s="77">
        <f t="shared" si="5"/>
        <v>0</v>
      </c>
      <c r="Q31" s="77">
        <f>(IF(Q$27="%w/w SAR",((Q$28*10)*$B31),IF(Q$27="%w/w DM",(((Q$28*10)*($B$28/100))*$B31),IF(Q$27="kg/t SAR",(Q$28*$B31),IF(Q$27="kg/t DM",((Q$28*($B$28/100))*$B31),IF(Q$27="mg/kg SAR",((Q$28*0.001)*$B31),IF(Q$27="mg/kg DM",(((Q$28*0.001)*($B$28/100))*$B31),0)))))))*2.5</f>
        <v>286.99999999999994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0.13661199999999998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1929B</v>
      </c>
      <c r="B32" s="15">
        <v>70</v>
      </c>
      <c r="C32" s="77">
        <f t="shared" ref="C32:C50" si="6">IF(C$27="%w/w SAR",((C$28*10)*$B32),IF(C$27="%w/w DM",(((C$28*10)*($B$28/100))*$B32),IF(C$27="kg/t SAR",(C$28*$B32),IF(C$27="kg/t DM",((C$28*($B$28/100))*$B32),IF(C$27="mg/kg SAR",((C$28*0.001)*$B32),IF(C$27="mg/kg DM",(((C$28*0.001)*($B$28/100))*$B32),0))))))</f>
        <v>75.882799999999989</v>
      </c>
      <c r="D32" s="77">
        <f t="shared" ref="D32:D50" si="7">(IF(D$27="%w/w SAR",((D$28*10)*$B32),IF(D$27="%w/w DM",(((D$28*10)*($B$28/100))*$B32),IF(D$27="kg/t SAR",(D$28*$B32),IF(D$27="kg/t DM",((D$28*($B$28/100))*$B32),IF(D$27="mg/kg SAR",((D$28*0.001)*$B32),IF(D$27="mg/kg DM",(((D$28*0.001)*($B$28/100))*$B32),"0")))))))*2.291</f>
        <v>10.599174039999999</v>
      </c>
      <c r="E32" s="77">
        <f t="shared" ref="E32:E50" si="8">(IF(E$27="%w/w SAR",((E$28*10)*$B32),IF(E$27="%w/w DM",(((E$28*10)*($B$28/100))*$B32),IF(E$27="kg/t SAR",(E$28*$B32),IF(E$27="kg/t DM",((E$28*($B$28/100))*$B32),IF(E$27="mg/kg SAR",((E$28*0.001)*$B32),IF(E$27="mg/kg DM",(((E$28*0.001)*($B$28/100))*$B32),"0")))))))*1.205</f>
        <v>1.3833399999999999E-4</v>
      </c>
      <c r="F32" s="77">
        <f t="shared" ref="F32:F50" si="9">(IF(F$27="%w/w SAR",((F$28*10)*$B32),IF(F$27="%w/w DM",(((F$28*10)*($B$28/100))*$B32),IF(F$27="kg/t SAR",(F$28*$B32),IF(F$27="kg/t DM",((F$28*($B$28/100))*$B32),IF(F$27="mg/kg SAR",((F$28*0.001)*$B32),IF(F$27="mg/kg DM",(((F$28*0.001)*($B$28/100))*$B32),"0")))))))*1.658</f>
        <v>8.3177880799999997</v>
      </c>
      <c r="G32" s="77">
        <f t="shared" ref="G32:P50" si="10">IF(G$27="%w/w SAR",((G$28*10)*$B32),IF(G$27="%w/w DM",(((G$28*10)*($B$28/100))*$B32),IF(G$27="kg/t SAR",(G$28*$B32),IF(G$27="kg/t DM",((G$28*($B$28/100))*$B32),IF(G$27="mg/kg SAR",((G$28*0.001)*$B32),IF(G$27="mg/kg DM",(((G$28*0.001)*($B$28/100))*$B32),0))))))</f>
        <v>2.0204799999999995E-2</v>
      </c>
      <c r="H32" s="77">
        <f t="shared" si="10"/>
        <v>1.8941999999999999</v>
      </c>
      <c r="I32" s="77">
        <f t="shared" si="10"/>
        <v>0.47412399999999988</v>
      </c>
      <c r="J32" s="77">
        <f t="shared" si="10"/>
        <v>2.4107999999999998E-3</v>
      </c>
      <c r="K32" s="77">
        <f t="shared" si="10"/>
        <v>3.5587999999999996E-3</v>
      </c>
      <c r="L32" s="77">
        <f t="shared" si="10"/>
        <v>0.55333600000000005</v>
      </c>
      <c r="M32" s="77">
        <f t="shared" si="10"/>
        <v>9.2643599999999993E-2</v>
      </c>
      <c r="N32" s="77">
        <f t="shared" si="10"/>
        <v>31.914400000000001</v>
      </c>
      <c r="O32" s="77">
        <f t="shared" si="10"/>
        <v>4580.5199999999995</v>
      </c>
      <c r="P32" s="77">
        <f t="shared" si="10"/>
        <v>0</v>
      </c>
      <c r="Q32" s="77">
        <f t="shared" ref="Q32:Q50" si="11">(IF(Q$27="%w/w SAR",((Q$28*10)*$B32),IF(Q$27="%w/w DM",(((Q$28*10)*($B$28/100))*$B32),IF(Q$27="kg/t SAR",(Q$28*$B32),IF(Q$27="kg/t DM",((Q$28*($B$28/100))*$B32),IF(Q$27="mg/kg SAR",((Q$28*0.001)*$B32),IF(Q$27="mg/kg DM",(((Q$28*0.001)*($B$28/100))*$B32),0)))))))*2.5</f>
        <v>286.99999999999994</v>
      </c>
      <c r="R32" s="77">
        <f t="shared" ref="R32:U50" si="12">IF(R$27="%w/w SAR",((R$28*10)*$B32),IF(R$27="%w/w DM",(((R$28*10)*($B$28/100))*$B32),IF(R$27="kg/t SAR",(R$28*$B32),IF(R$27="kg/t DM",((R$28*($B$28/100))*$B32),IF(R$27="mg/kg SAR",((R$28*0.001)*$B32),IF(R$27="mg/kg DM",(((R$28*0.001)*($B$28/100))*$B32),0))))))</f>
        <v>0</v>
      </c>
      <c r="S32" s="77">
        <f t="shared" si="12"/>
        <v>0.13661199999999998</v>
      </c>
      <c r="T32" s="77">
        <f t="shared" si="12"/>
        <v>0</v>
      </c>
      <c r="U32" s="77">
        <f t="shared" si="12"/>
        <v>0</v>
      </c>
      <c r="AB32" s="59"/>
      <c r="AC32" s="59"/>
      <c r="AD32" s="59"/>
      <c r="AE32" s="59"/>
      <c r="AF32" s="59"/>
      <c r="AG32" s="59"/>
      <c r="AH32" s="59"/>
      <c r="AI32" s="59"/>
    </row>
    <row r="33" spans="1:35" s="72" customFormat="1" ht="13" x14ac:dyDescent="0.35">
      <c r="A33" s="13" t="str">
        <f>E8</f>
        <v>2391A</v>
      </c>
      <c r="B33" s="15">
        <v>70</v>
      </c>
      <c r="C33" s="77">
        <f t="shared" si="6"/>
        <v>75.882799999999989</v>
      </c>
      <c r="D33" s="77">
        <f t="shared" si="7"/>
        <v>10.599174039999999</v>
      </c>
      <c r="E33" s="77">
        <f t="shared" si="8"/>
        <v>1.3833399999999999E-4</v>
      </c>
      <c r="F33" s="77">
        <f t="shared" si="9"/>
        <v>8.3177880799999997</v>
      </c>
      <c r="G33" s="77">
        <f t="shared" si="10"/>
        <v>2.0204799999999995E-2</v>
      </c>
      <c r="H33" s="77">
        <f t="shared" si="10"/>
        <v>1.8941999999999999</v>
      </c>
      <c r="I33" s="77">
        <f t="shared" si="10"/>
        <v>0.47412399999999988</v>
      </c>
      <c r="J33" s="77">
        <f t="shared" si="10"/>
        <v>2.4107999999999998E-3</v>
      </c>
      <c r="K33" s="77">
        <f t="shared" si="10"/>
        <v>3.5587999999999996E-3</v>
      </c>
      <c r="L33" s="77">
        <f t="shared" si="10"/>
        <v>0.55333600000000005</v>
      </c>
      <c r="M33" s="77">
        <f t="shared" si="10"/>
        <v>9.2643599999999993E-2</v>
      </c>
      <c r="N33" s="77">
        <f t="shared" si="10"/>
        <v>31.914400000000001</v>
      </c>
      <c r="O33" s="77">
        <f t="shared" si="10"/>
        <v>4580.5199999999995</v>
      </c>
      <c r="P33" s="77">
        <f t="shared" si="10"/>
        <v>0</v>
      </c>
      <c r="Q33" s="77">
        <f t="shared" si="11"/>
        <v>286.99999999999994</v>
      </c>
      <c r="R33" s="77">
        <f t="shared" si="12"/>
        <v>0</v>
      </c>
      <c r="S33" s="77">
        <f t="shared" si="12"/>
        <v>0.13661199999999998</v>
      </c>
      <c r="T33" s="77">
        <f t="shared" si="12"/>
        <v>0</v>
      </c>
      <c r="U33" s="77">
        <f t="shared" si="12"/>
        <v>0</v>
      </c>
      <c r="AB33" s="59"/>
      <c r="AC33" s="59"/>
      <c r="AD33" s="59"/>
      <c r="AE33" s="59"/>
      <c r="AF33" s="59"/>
      <c r="AG33" s="59"/>
      <c r="AH33" s="59"/>
      <c r="AI33" s="59"/>
    </row>
    <row r="34" spans="1:35" s="72" customFormat="1" ht="13" x14ac:dyDescent="0.35">
      <c r="A34" s="13" t="str">
        <f>F8</f>
        <v>2391B</v>
      </c>
      <c r="B34" s="15">
        <v>225</v>
      </c>
      <c r="C34" s="77">
        <f t="shared" si="6"/>
        <v>243.90899999999996</v>
      </c>
      <c r="D34" s="77">
        <f t="shared" si="7"/>
        <v>34.068773699999994</v>
      </c>
      <c r="E34" s="77">
        <f t="shared" si="8"/>
        <v>4.4464499999999997E-4</v>
      </c>
      <c r="F34" s="77">
        <f t="shared" si="9"/>
        <v>26.735747399999997</v>
      </c>
      <c r="G34" s="77">
        <f t="shared" si="10"/>
        <v>6.4943999999999988E-2</v>
      </c>
      <c r="H34" s="77">
        <f t="shared" si="10"/>
        <v>6.0884999999999998</v>
      </c>
      <c r="I34" s="77">
        <f t="shared" si="10"/>
        <v>1.5239699999999996</v>
      </c>
      <c r="J34" s="77">
        <f t="shared" si="10"/>
        <v>7.7489999999999989E-3</v>
      </c>
      <c r="K34" s="77">
        <f t="shared" si="10"/>
        <v>1.1439E-2</v>
      </c>
      <c r="L34" s="77">
        <f t="shared" si="10"/>
        <v>1.77858</v>
      </c>
      <c r="M34" s="77">
        <f t="shared" si="10"/>
        <v>0.29778299999999996</v>
      </c>
      <c r="N34" s="77">
        <f t="shared" si="10"/>
        <v>102.58199999999999</v>
      </c>
      <c r="O34" s="77">
        <f t="shared" si="10"/>
        <v>14723.099999999999</v>
      </c>
      <c r="P34" s="77">
        <f t="shared" si="10"/>
        <v>0</v>
      </c>
      <c r="Q34" s="77">
        <f t="shared" si="11"/>
        <v>922.49999999999989</v>
      </c>
      <c r="R34" s="77">
        <f t="shared" si="12"/>
        <v>0</v>
      </c>
      <c r="S34" s="77">
        <f t="shared" si="12"/>
        <v>0.43911</v>
      </c>
      <c r="T34" s="77">
        <f t="shared" si="12"/>
        <v>0</v>
      </c>
      <c r="U34" s="77">
        <f t="shared" si="12"/>
        <v>0</v>
      </c>
      <c r="AB34" s="59"/>
      <c r="AC34" s="59"/>
      <c r="AD34" s="59"/>
      <c r="AE34" s="59"/>
      <c r="AF34" s="59"/>
      <c r="AG34" s="59"/>
      <c r="AH34" s="59"/>
      <c r="AI34" s="59"/>
    </row>
    <row r="35" spans="1:35" s="72" customFormat="1" ht="13" x14ac:dyDescent="0.35">
      <c r="A35" s="13" t="str">
        <f>G8</f>
        <v>8302A</v>
      </c>
      <c r="B35" s="15">
        <v>225</v>
      </c>
      <c r="C35" s="77">
        <f t="shared" si="6"/>
        <v>243.90899999999996</v>
      </c>
      <c r="D35" s="77">
        <f t="shared" si="7"/>
        <v>34.068773699999994</v>
      </c>
      <c r="E35" s="77">
        <f t="shared" si="8"/>
        <v>4.4464499999999997E-4</v>
      </c>
      <c r="F35" s="77">
        <f t="shared" si="9"/>
        <v>26.735747399999997</v>
      </c>
      <c r="G35" s="77">
        <f t="shared" si="10"/>
        <v>6.4943999999999988E-2</v>
      </c>
      <c r="H35" s="77">
        <f t="shared" si="10"/>
        <v>6.0884999999999998</v>
      </c>
      <c r="I35" s="77">
        <f t="shared" si="10"/>
        <v>1.5239699999999996</v>
      </c>
      <c r="J35" s="77">
        <f t="shared" si="10"/>
        <v>7.7489999999999989E-3</v>
      </c>
      <c r="K35" s="77">
        <f t="shared" si="10"/>
        <v>1.1439E-2</v>
      </c>
      <c r="L35" s="77">
        <f t="shared" si="10"/>
        <v>1.77858</v>
      </c>
      <c r="M35" s="77">
        <f t="shared" si="10"/>
        <v>0.29778299999999996</v>
      </c>
      <c r="N35" s="77">
        <f t="shared" si="10"/>
        <v>102.58199999999999</v>
      </c>
      <c r="O35" s="77">
        <f t="shared" si="10"/>
        <v>14723.099999999999</v>
      </c>
      <c r="P35" s="77">
        <f t="shared" si="10"/>
        <v>0</v>
      </c>
      <c r="Q35" s="77">
        <f t="shared" si="11"/>
        <v>922.49999999999989</v>
      </c>
      <c r="R35" s="77">
        <f t="shared" si="12"/>
        <v>0</v>
      </c>
      <c r="S35" s="77">
        <f t="shared" si="12"/>
        <v>0.43911</v>
      </c>
      <c r="T35" s="77">
        <f t="shared" si="12"/>
        <v>0</v>
      </c>
      <c r="U35" s="77">
        <f t="shared" si="12"/>
        <v>0</v>
      </c>
      <c r="AB35" s="59"/>
      <c r="AC35" s="59"/>
      <c r="AD35" s="59"/>
      <c r="AE35" s="59"/>
      <c r="AF35" s="59"/>
      <c r="AG35" s="59"/>
      <c r="AH35" s="59"/>
      <c r="AI35" s="59"/>
    </row>
    <row r="36" spans="1:35" s="72" customFormat="1" ht="13" x14ac:dyDescent="0.35">
      <c r="A36" s="13" t="str">
        <f>H8</f>
        <v>8302B</v>
      </c>
      <c r="B36" s="15">
        <v>225</v>
      </c>
      <c r="C36" s="77">
        <f t="shared" si="6"/>
        <v>243.90899999999996</v>
      </c>
      <c r="D36" s="77">
        <f t="shared" si="7"/>
        <v>34.068773699999994</v>
      </c>
      <c r="E36" s="77">
        <f t="shared" si="8"/>
        <v>4.4464499999999997E-4</v>
      </c>
      <c r="F36" s="77">
        <f t="shared" si="9"/>
        <v>26.735747399999997</v>
      </c>
      <c r="G36" s="77">
        <f t="shared" si="10"/>
        <v>6.4943999999999988E-2</v>
      </c>
      <c r="H36" s="77">
        <f t="shared" si="10"/>
        <v>6.0884999999999998</v>
      </c>
      <c r="I36" s="77">
        <f t="shared" si="10"/>
        <v>1.5239699999999996</v>
      </c>
      <c r="J36" s="77">
        <f t="shared" si="10"/>
        <v>7.7489999999999989E-3</v>
      </c>
      <c r="K36" s="77">
        <f t="shared" si="10"/>
        <v>1.1439E-2</v>
      </c>
      <c r="L36" s="77">
        <f t="shared" si="10"/>
        <v>1.77858</v>
      </c>
      <c r="M36" s="77">
        <f t="shared" si="10"/>
        <v>0.29778299999999996</v>
      </c>
      <c r="N36" s="77">
        <f t="shared" si="10"/>
        <v>102.58199999999999</v>
      </c>
      <c r="O36" s="77">
        <f t="shared" si="10"/>
        <v>14723.099999999999</v>
      </c>
      <c r="P36" s="77">
        <f t="shared" si="10"/>
        <v>0</v>
      </c>
      <c r="Q36" s="77">
        <f t="shared" si="11"/>
        <v>922.49999999999989</v>
      </c>
      <c r="R36" s="77">
        <f t="shared" si="12"/>
        <v>0</v>
      </c>
      <c r="S36" s="77">
        <f t="shared" si="12"/>
        <v>0.43911</v>
      </c>
      <c r="T36" s="77">
        <f t="shared" si="12"/>
        <v>0</v>
      </c>
      <c r="U36" s="77">
        <f t="shared" si="12"/>
        <v>0</v>
      </c>
      <c r="AB36" s="59"/>
      <c r="AC36" s="59"/>
      <c r="AD36" s="59"/>
      <c r="AE36" s="59"/>
      <c r="AF36" s="59"/>
      <c r="AG36" s="59"/>
      <c r="AH36" s="59"/>
      <c r="AI36" s="59"/>
    </row>
    <row r="37" spans="1:35" s="72" customFormat="1" ht="13" x14ac:dyDescent="0.35">
      <c r="A37" s="13" t="str">
        <f>I8</f>
        <v>1A</v>
      </c>
      <c r="B37" s="15">
        <v>70</v>
      </c>
      <c r="C37" s="77">
        <f t="shared" si="6"/>
        <v>75.882799999999989</v>
      </c>
      <c r="D37" s="77">
        <f t="shared" si="7"/>
        <v>10.599174039999999</v>
      </c>
      <c r="E37" s="77">
        <f t="shared" si="8"/>
        <v>1.3833399999999999E-4</v>
      </c>
      <c r="F37" s="77">
        <f t="shared" si="9"/>
        <v>8.3177880799999997</v>
      </c>
      <c r="G37" s="77">
        <f t="shared" si="10"/>
        <v>2.0204799999999995E-2</v>
      </c>
      <c r="H37" s="77">
        <f t="shared" si="10"/>
        <v>1.8941999999999999</v>
      </c>
      <c r="I37" s="77">
        <f t="shared" si="10"/>
        <v>0.47412399999999988</v>
      </c>
      <c r="J37" s="77">
        <f t="shared" si="10"/>
        <v>2.4107999999999998E-3</v>
      </c>
      <c r="K37" s="77">
        <f t="shared" si="10"/>
        <v>3.5587999999999996E-3</v>
      </c>
      <c r="L37" s="77">
        <f t="shared" si="10"/>
        <v>0.55333600000000005</v>
      </c>
      <c r="M37" s="77">
        <f t="shared" si="10"/>
        <v>9.2643599999999993E-2</v>
      </c>
      <c r="N37" s="77">
        <f t="shared" si="10"/>
        <v>31.914400000000001</v>
      </c>
      <c r="O37" s="77">
        <f t="shared" si="10"/>
        <v>4580.5199999999995</v>
      </c>
      <c r="P37" s="77">
        <f t="shared" si="10"/>
        <v>0</v>
      </c>
      <c r="Q37" s="77">
        <f t="shared" si="11"/>
        <v>286.99999999999994</v>
      </c>
      <c r="R37" s="77">
        <f t="shared" si="12"/>
        <v>0</v>
      </c>
      <c r="S37" s="77">
        <f t="shared" si="12"/>
        <v>0.13661199999999998</v>
      </c>
      <c r="T37" s="77">
        <f t="shared" si="12"/>
        <v>0</v>
      </c>
      <c r="U37" s="77">
        <f t="shared" si="12"/>
        <v>0</v>
      </c>
      <c r="AB37" s="59"/>
      <c r="AC37" s="59"/>
      <c r="AD37" s="59"/>
      <c r="AE37" s="59"/>
      <c r="AF37" s="59"/>
      <c r="AG37" s="59"/>
      <c r="AH37" s="59"/>
      <c r="AI37" s="59"/>
    </row>
    <row r="38" spans="1:35" s="72" customFormat="1" ht="13" x14ac:dyDescent="0.35">
      <c r="A38" s="13" t="str">
        <f>J8</f>
        <v>2A</v>
      </c>
      <c r="B38" s="15">
        <v>133</v>
      </c>
      <c r="C38" s="77">
        <f t="shared" si="6"/>
        <v>144.17731999999998</v>
      </c>
      <c r="D38" s="77">
        <f t="shared" si="7"/>
        <v>20.138430675999999</v>
      </c>
      <c r="E38" s="77">
        <f t="shared" si="8"/>
        <v>2.6283460000000003E-4</v>
      </c>
      <c r="F38" s="77">
        <f t="shared" si="9"/>
        <v>15.803797351999998</v>
      </c>
      <c r="G38" s="77">
        <f t="shared" si="10"/>
        <v>3.8389119999999992E-2</v>
      </c>
      <c r="H38" s="77">
        <f t="shared" si="10"/>
        <v>3.5989799999999996</v>
      </c>
      <c r="I38" s="77">
        <f t="shared" si="10"/>
        <v>0.90083559999999974</v>
      </c>
      <c r="J38" s="77">
        <f t="shared" si="10"/>
        <v>4.5805199999999994E-3</v>
      </c>
      <c r="K38" s="77">
        <f t="shared" si="10"/>
        <v>6.7617199999999988E-3</v>
      </c>
      <c r="L38" s="77">
        <f t="shared" si="10"/>
        <v>1.0513383999999999</v>
      </c>
      <c r="M38" s="77">
        <f t="shared" si="10"/>
        <v>0.17602283999999999</v>
      </c>
      <c r="N38" s="77">
        <f t="shared" si="10"/>
        <v>60.637360000000001</v>
      </c>
      <c r="O38" s="77">
        <f t="shared" si="10"/>
        <v>8702.9879999999994</v>
      </c>
      <c r="P38" s="77">
        <f t="shared" si="10"/>
        <v>0</v>
      </c>
      <c r="Q38" s="77">
        <f t="shared" si="11"/>
        <v>545.29999999999984</v>
      </c>
      <c r="R38" s="77">
        <f t="shared" si="12"/>
        <v>0</v>
      </c>
      <c r="S38" s="77">
        <f t="shared" si="12"/>
        <v>0.25956279999999998</v>
      </c>
      <c r="T38" s="77">
        <f t="shared" si="12"/>
        <v>0</v>
      </c>
      <c r="U38" s="77">
        <f t="shared" si="12"/>
        <v>0</v>
      </c>
      <c r="AB38" s="59"/>
      <c r="AC38" s="59"/>
      <c r="AD38" s="59"/>
      <c r="AE38" s="59"/>
      <c r="AF38" s="59"/>
      <c r="AG38" s="59"/>
      <c r="AH38" s="59"/>
      <c r="AI38" s="59"/>
    </row>
    <row r="39" spans="1:35" s="72" customFormat="1" ht="13" x14ac:dyDescent="0.35">
      <c r="A39" s="13" t="str">
        <f>K8</f>
        <v>5044A</v>
      </c>
      <c r="B39" s="15">
        <v>70</v>
      </c>
      <c r="C39" s="77">
        <f t="shared" si="6"/>
        <v>75.882799999999989</v>
      </c>
      <c r="D39" s="77">
        <f t="shared" si="7"/>
        <v>10.599174039999999</v>
      </c>
      <c r="E39" s="77">
        <f t="shared" si="8"/>
        <v>1.3833399999999999E-4</v>
      </c>
      <c r="F39" s="77">
        <f t="shared" si="9"/>
        <v>8.3177880799999997</v>
      </c>
      <c r="G39" s="77">
        <f t="shared" si="10"/>
        <v>2.0204799999999995E-2</v>
      </c>
      <c r="H39" s="77">
        <f t="shared" si="10"/>
        <v>1.8941999999999999</v>
      </c>
      <c r="I39" s="77">
        <f t="shared" si="10"/>
        <v>0.47412399999999988</v>
      </c>
      <c r="J39" s="77">
        <f t="shared" si="10"/>
        <v>2.4107999999999998E-3</v>
      </c>
      <c r="K39" s="77">
        <f t="shared" si="10"/>
        <v>3.5587999999999996E-3</v>
      </c>
      <c r="L39" s="77">
        <f t="shared" si="10"/>
        <v>0.55333600000000005</v>
      </c>
      <c r="M39" s="77">
        <f t="shared" si="10"/>
        <v>9.2643599999999993E-2</v>
      </c>
      <c r="N39" s="77">
        <f t="shared" si="10"/>
        <v>31.914400000000001</v>
      </c>
      <c r="O39" s="77">
        <f t="shared" si="10"/>
        <v>4580.5199999999995</v>
      </c>
      <c r="P39" s="77">
        <f t="shared" si="10"/>
        <v>0</v>
      </c>
      <c r="Q39" s="77">
        <f t="shared" si="11"/>
        <v>286.99999999999994</v>
      </c>
      <c r="R39" s="77">
        <f t="shared" si="12"/>
        <v>0</v>
      </c>
      <c r="S39" s="77">
        <f t="shared" si="12"/>
        <v>0.13661199999999998</v>
      </c>
      <c r="T39" s="77">
        <f t="shared" si="12"/>
        <v>0</v>
      </c>
      <c r="U39" s="77">
        <f t="shared" si="12"/>
        <v>0</v>
      </c>
      <c r="AB39" s="59"/>
      <c r="AC39" s="59"/>
      <c r="AD39" s="59"/>
      <c r="AE39" s="59"/>
      <c r="AF39" s="59"/>
      <c r="AG39" s="59"/>
      <c r="AH39" s="59"/>
      <c r="AI39" s="59"/>
    </row>
    <row r="40" spans="1:35" s="72" customFormat="1" ht="13" x14ac:dyDescent="0.35">
      <c r="A40" s="13" t="str">
        <f>L8</f>
        <v>5044B</v>
      </c>
      <c r="B40" s="15">
        <v>133</v>
      </c>
      <c r="C40" s="77">
        <f t="shared" si="6"/>
        <v>144.17731999999998</v>
      </c>
      <c r="D40" s="77">
        <f t="shared" si="7"/>
        <v>20.138430675999999</v>
      </c>
      <c r="E40" s="77">
        <f t="shared" si="8"/>
        <v>2.6283460000000003E-4</v>
      </c>
      <c r="F40" s="77">
        <f t="shared" si="9"/>
        <v>15.803797351999998</v>
      </c>
      <c r="G40" s="77">
        <f t="shared" si="10"/>
        <v>3.8389119999999992E-2</v>
      </c>
      <c r="H40" s="77">
        <f t="shared" si="10"/>
        <v>3.5989799999999996</v>
      </c>
      <c r="I40" s="77">
        <f t="shared" si="10"/>
        <v>0.90083559999999974</v>
      </c>
      <c r="J40" s="77">
        <f t="shared" si="10"/>
        <v>4.5805199999999994E-3</v>
      </c>
      <c r="K40" s="77">
        <f t="shared" si="10"/>
        <v>6.7617199999999988E-3</v>
      </c>
      <c r="L40" s="77">
        <f t="shared" si="10"/>
        <v>1.0513383999999999</v>
      </c>
      <c r="M40" s="77">
        <f t="shared" si="10"/>
        <v>0.17602283999999999</v>
      </c>
      <c r="N40" s="77">
        <f t="shared" si="10"/>
        <v>60.637360000000001</v>
      </c>
      <c r="O40" s="77">
        <f t="shared" si="10"/>
        <v>8702.9879999999994</v>
      </c>
      <c r="P40" s="77">
        <f t="shared" si="10"/>
        <v>0</v>
      </c>
      <c r="Q40" s="77">
        <f t="shared" si="11"/>
        <v>545.29999999999984</v>
      </c>
      <c r="R40" s="77">
        <f t="shared" si="12"/>
        <v>0</v>
      </c>
      <c r="S40" s="77">
        <f t="shared" si="12"/>
        <v>0.25956279999999998</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1929A</v>
      </c>
      <c r="C57" s="8" t="str">
        <f t="shared" ref="C57:U57" si="13">D8</f>
        <v>1929B</v>
      </c>
      <c r="D57" s="8" t="str">
        <f t="shared" si="13"/>
        <v>2391A</v>
      </c>
      <c r="E57" s="8" t="str">
        <f t="shared" si="13"/>
        <v>2391B</v>
      </c>
      <c r="F57" s="8" t="str">
        <f t="shared" si="13"/>
        <v>8302A</v>
      </c>
      <c r="G57" s="8" t="str">
        <f t="shared" si="13"/>
        <v>8302B</v>
      </c>
      <c r="H57" s="8" t="str">
        <f t="shared" si="13"/>
        <v>1A</v>
      </c>
      <c r="I57" s="8" t="str">
        <f t="shared" si="13"/>
        <v>2A</v>
      </c>
      <c r="J57" s="8" t="str">
        <f t="shared" si="13"/>
        <v>5044A</v>
      </c>
      <c r="K57" s="8" t="str">
        <f t="shared" si="13"/>
        <v>5044B</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Arable</v>
      </c>
      <c r="C58" s="13" t="str">
        <f>D16&amp;" I "&amp;(VLOOKUP(D14,Table24[],6,FALSE))</f>
        <v>Medium/Clay I Arable</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Arable</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6.7</v>
      </c>
      <c r="C59" s="76">
        <f>VLOOKUP(D$14,Table24[],5,FALSE)</f>
        <v>6.7</v>
      </c>
      <c r="D59" s="76">
        <f>VLOOKUP(E$14,Table24[],5,FALSE)</f>
        <v>6.2</v>
      </c>
      <c r="E59" s="76">
        <f>VLOOKUP(F$14,Table24[],5,FALSE)</f>
        <v>6.2</v>
      </c>
      <c r="F59" s="76">
        <f>VLOOKUP(G$14,Table24[],5,FALSE)</f>
        <v>6.2</v>
      </c>
      <c r="G59" s="76">
        <f>VLOOKUP(H$14,Table24[],5,FALSE)</f>
        <v>6.7</v>
      </c>
      <c r="H59" s="76">
        <f>VLOOKUP(I$14,Table24[],5,FALSE)</f>
        <v>6.2</v>
      </c>
      <c r="I59" s="76">
        <f>VLOOKUP(J$14,Table24[],5,FALSE)</f>
        <v>6.2</v>
      </c>
      <c r="J59" s="76">
        <f>VLOOKUP(K$14,Table24[],5,FALSE)</f>
        <v>6.2</v>
      </c>
      <c r="K59" s="76">
        <f>VLOOKUP(L$14,Table24[],5,FALSE)</f>
        <v>6.2</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6.7</v>
      </c>
      <c r="C60" s="76">
        <f t="shared" ref="C60:U60" si="14">D10</f>
        <v>7.1</v>
      </c>
      <c r="D60" s="76">
        <f t="shared" si="14"/>
        <v>7.2</v>
      </c>
      <c r="E60" s="76">
        <f t="shared" si="14"/>
        <v>6.8</v>
      </c>
      <c r="F60" s="76">
        <f t="shared" si="14"/>
        <v>6.9</v>
      </c>
      <c r="G60" s="76">
        <f t="shared" si="14"/>
        <v>6.7</v>
      </c>
      <c r="H60" s="76">
        <f t="shared" si="14"/>
        <v>6.9</v>
      </c>
      <c r="I60" s="76">
        <f t="shared" si="14"/>
        <v>7.1</v>
      </c>
      <c r="J60" s="76">
        <f t="shared" si="14"/>
        <v>6.9</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6</v>
      </c>
      <c r="E61" s="76">
        <f t="shared" si="15"/>
        <v>6</v>
      </c>
      <c r="F61" s="76">
        <f t="shared" si="15"/>
        <v>6</v>
      </c>
      <c r="G61" s="76">
        <f t="shared" si="15"/>
        <v>8</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70</v>
      </c>
      <c r="C62" s="77">
        <f>B32</f>
        <v>70</v>
      </c>
      <c r="D62" s="77">
        <f>B33</f>
        <v>70</v>
      </c>
      <c r="E62" s="77">
        <f>B34</f>
        <v>225</v>
      </c>
      <c r="F62" s="77">
        <f>B35</f>
        <v>225</v>
      </c>
      <c r="G62" s="77">
        <f>B36</f>
        <v>225</v>
      </c>
      <c r="H62" s="77">
        <f>B37</f>
        <v>70</v>
      </c>
      <c r="I62" s="77">
        <f>B38</f>
        <v>133</v>
      </c>
      <c r="J62" s="77">
        <f>B39</f>
        <v>70</v>
      </c>
      <c r="K62" s="77">
        <f>B40</f>
        <v>133</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-3.1999999999999957</v>
      </c>
      <c r="D64" s="77">
        <f t="shared" si="17"/>
        <v>-6</v>
      </c>
      <c r="E64" s="77">
        <f t="shared" si="17"/>
        <v>-3.5999999999999979</v>
      </c>
      <c r="F64" s="77">
        <f t="shared" si="17"/>
        <v>-4.2000000000000011</v>
      </c>
      <c r="G64" s="77">
        <f t="shared" si="17"/>
        <v>0</v>
      </c>
      <c r="H64" s="77">
        <f t="shared" si="17"/>
        <v>-4.2000000000000011</v>
      </c>
      <c r="I64" s="77">
        <f t="shared" si="17"/>
        <v>-5.3999999999999968</v>
      </c>
      <c r="J64" s="77">
        <f t="shared" si="17"/>
        <v>-4.2000000000000011</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3.1999999999999957</v>
      </c>
      <c r="D65" s="77">
        <f t="shared" si="18"/>
        <v>6</v>
      </c>
      <c r="E65" s="77">
        <f t="shared" si="18"/>
        <v>3.5999999999999979</v>
      </c>
      <c r="F65" s="77">
        <f t="shared" si="18"/>
        <v>4.2000000000000011</v>
      </c>
      <c r="G65" s="77">
        <f t="shared" si="18"/>
        <v>0</v>
      </c>
      <c r="H65" s="77">
        <f t="shared" si="18"/>
        <v>4.2000000000000011</v>
      </c>
      <c r="I65" s="77">
        <f t="shared" si="18"/>
        <v>5.3999999999999968</v>
      </c>
      <c r="J65" s="77">
        <f t="shared" si="18"/>
        <v>4.2000000000000011</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335" priority="43" operator="equal">
      <formula>"DECREASE"</formula>
    </cfRule>
    <cfRule type="cellIs" dxfId="334" priority="44" operator="equal">
      <formula>"INCREASE"</formula>
    </cfRule>
  </conditionalFormatting>
  <conditionalFormatting sqref="B31:B50 B62:U66">
    <cfRule type="cellIs" dxfId="333" priority="42" operator="greaterThan">
      <formula>$B$51</formula>
    </cfRule>
  </conditionalFormatting>
  <conditionalFormatting sqref="C31:C50">
    <cfRule type="cellIs" dxfId="332" priority="41" operator="greaterThan">
      <formula>$C$51</formula>
    </cfRule>
  </conditionalFormatting>
  <conditionalFormatting sqref="C18:V18">
    <cfRule type="cellIs" dxfId="331" priority="37" operator="equal">
      <formula>0</formula>
    </cfRule>
  </conditionalFormatting>
  <conditionalFormatting sqref="C17:V17">
    <cfRule type="cellIs" dxfId="330" priority="35" operator="equal">
      <formula>0</formula>
    </cfRule>
  </conditionalFormatting>
  <conditionalFormatting sqref="C19:V19">
    <cfRule type="cellIs" dxfId="329" priority="34"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7" operator="greaterThan">
      <formula>$K$51</formula>
    </cfRule>
  </conditionalFormatting>
  <conditionalFormatting sqref="L31:L50">
    <cfRule type="cellIs" dxfId="324" priority="26" operator="greaterThan">
      <formula>$L$51</formula>
    </cfRule>
  </conditionalFormatting>
  <conditionalFormatting sqref="M31:M50">
    <cfRule type="cellIs" dxfId="323" priority="25" operator="greaterThan">
      <formula>$M$51</formula>
    </cfRule>
  </conditionalFormatting>
  <conditionalFormatting sqref="P31:P50">
    <cfRule type="cellIs" dxfId="322" priority="24" operator="greaterThan">
      <formula>$P$51</formula>
    </cfRule>
  </conditionalFormatting>
  <conditionalFormatting sqref="R31:R50">
    <cfRule type="cellIs" dxfId="321" priority="23" operator="greaterThan">
      <formula>$R$51</formula>
    </cfRule>
  </conditionalFormatting>
  <conditionalFormatting sqref="S31:S50">
    <cfRule type="cellIs" dxfId="320" priority="22" operator="greaterThan">
      <formula>$S$51</formula>
    </cfRule>
  </conditionalFormatting>
  <conditionalFormatting sqref="T31:T50">
    <cfRule type="cellIs" dxfId="319" priority="21" operator="greaterThan">
      <formula>$T$51</formula>
    </cfRule>
  </conditionalFormatting>
  <conditionalFormatting sqref="U31:U50">
    <cfRule type="cellIs" dxfId="318" priority="20" operator="greaterThan">
      <formula>$U$51</formula>
    </cfRule>
  </conditionalFormatting>
  <conditionalFormatting sqref="C22:V22">
    <cfRule type="cellIs" dxfId="317" priority="18" operator="equal">
      <formula>0</formula>
    </cfRule>
  </conditionalFormatting>
  <conditionalFormatting sqref="C24:V24">
    <cfRule type="cellIs" dxfId="316" priority="16" operator="equal">
      <formula>"DECREASE"</formula>
    </cfRule>
    <cfRule type="cellIs" dxfId="315" priority="17" operator="equal">
      <formula>"INCREASE"</formula>
    </cfRule>
  </conditionalFormatting>
  <conditionalFormatting sqref="C23:V23">
    <cfRule type="cellIs" dxfId="314" priority="15" operator="equal">
      <formula>0</formula>
    </cfRule>
  </conditionalFormatting>
  <conditionalFormatting sqref="I1">
    <cfRule type="cellIs" dxfId="313" priority="11" operator="between">
      <formula>0.1</formula>
      <formula>5</formula>
    </cfRule>
  </conditionalFormatting>
  <conditionalFormatting sqref="I2">
    <cfRule type="cellIs" dxfId="312" priority="10" operator="greaterThan">
      <formula>5000.1</formula>
    </cfRule>
  </conditionalFormatting>
  <conditionalFormatting sqref="I3">
    <cfRule type="cellIs" dxfId="311" priority="9" operator="greaterThan">
      <formula>40000.01</formula>
    </cfRule>
  </conditionalFormatting>
  <conditionalFormatting sqref="C21:V21">
    <cfRule type="cellIs" dxfId="310" priority="8" operator="equal">
      <formula>0</formula>
    </cfRule>
  </conditionalFormatting>
  <conditionalFormatting sqref="B66:U66">
    <cfRule type="cellIs" dxfId="309" priority="4" operator="equal">
      <formula>"UNDER"</formula>
    </cfRule>
    <cfRule type="cellIs" dxfId="308" priority="5" operator="equal">
      <formula>"OVER"</formula>
    </cfRule>
  </conditionalFormatting>
  <conditionalFormatting sqref="J31:J50">
    <cfRule type="cellIs" dxfId="307" priority="3" operator="greaterThan">
      <formula>$J$51</formula>
    </cfRule>
  </conditionalFormatting>
  <conditionalFormatting sqref="L3">
    <cfRule type="cellIs" dxfId="306" priority="1" operator="lessThan">
      <formula>30</formula>
    </cfRule>
    <cfRule type="cellIs" dxfId="305"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D21" sqref="D2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1" t="str">
        <f>'Field data and Alwen'!C1:D1</f>
        <v>PAN-023087</v>
      </c>
      <c r="D1" s="142"/>
      <c r="E1" s="93" t="s">
        <v>45</v>
      </c>
      <c r="F1" s="39">
        <f>'Field data and Alwen'!F1</f>
        <v>50</v>
      </c>
      <c r="G1" s="120" t="s">
        <v>43</v>
      </c>
      <c r="H1" s="121"/>
      <c r="I1" s="118">
        <v>5.8</v>
      </c>
      <c r="J1" s="119" t="s">
        <v>153</v>
      </c>
      <c r="K1" s="119"/>
      <c r="L1" s="97">
        <v>268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3" t="str">
        <f>'Field data and Alwen'!C2:D2</f>
        <v>EPR/GP3792SK</v>
      </c>
      <c r="D2" s="144"/>
      <c r="E2" s="93" t="s">
        <v>109</v>
      </c>
      <c r="F2" s="96">
        <v>190902</v>
      </c>
      <c r="G2" s="139" t="s">
        <v>110</v>
      </c>
      <c r="H2" s="140"/>
      <c r="I2" s="118"/>
      <c r="J2" s="119" t="s">
        <v>158</v>
      </c>
      <c r="K2" s="119"/>
      <c r="L2" s="97">
        <v>0.71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3" t="str">
        <f>'Field data and Alwen'!C3:D3</f>
        <v>ByProduct Recovery Limited</v>
      </c>
      <c r="D3" s="144"/>
      <c r="E3" s="93" t="s">
        <v>108</v>
      </c>
      <c r="F3" s="31" t="s">
        <v>78</v>
      </c>
      <c r="G3" s="119" t="s">
        <v>159</v>
      </c>
      <c r="H3" s="119"/>
      <c r="I3" s="118"/>
      <c r="J3" s="120" t="s">
        <v>154</v>
      </c>
      <c r="K3" s="121"/>
      <c r="L3" s="97">
        <f>(L1/(L2*10000))*100</f>
        <v>3.774647887323944</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1" t="str">
        <f>'Field data and Alwen'!C4:D4</f>
        <v>Maes Truan, Llanelidan, Ruthin. LL15 2RN</v>
      </c>
      <c r="D4" s="142"/>
      <c r="E4" s="94" t="s">
        <v>1</v>
      </c>
      <c r="F4" s="96" t="s">
        <v>166</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1" t="str">
        <f>'Field data and Alwen'!C5:D5</f>
        <v>Bryan Burn</v>
      </c>
      <c r="D5" s="142"/>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Alwen'!C8</f>
        <v>1929A</v>
      </c>
      <c r="D8" s="60" t="str">
        <f>'Field data and Alwen'!D8</f>
        <v>1929B</v>
      </c>
      <c r="E8" s="60" t="str">
        <f>'Field data and Alwen'!E8</f>
        <v>2391A</v>
      </c>
      <c r="F8" s="60" t="str">
        <f>'Field data and Alwen'!F8</f>
        <v>2391B</v>
      </c>
      <c r="G8" s="60" t="str">
        <f>'Field data and Alwen'!G8</f>
        <v>8302A</v>
      </c>
      <c r="H8" s="60" t="str">
        <f>'Field data and Alwen'!H8</f>
        <v>8302B</v>
      </c>
      <c r="I8" s="60" t="str">
        <f>'Field data and Alwen'!I8</f>
        <v>1A</v>
      </c>
      <c r="J8" s="60" t="str">
        <f>'Field data and Alwen'!J8</f>
        <v>2A</v>
      </c>
      <c r="K8" s="60" t="str">
        <f>'Field data and Alwen'!K8</f>
        <v>5044A</v>
      </c>
      <c r="L8" s="60" t="str">
        <f>'Field data and Alwen'!L8</f>
        <v>5044B</v>
      </c>
      <c r="M8" s="60">
        <f>'Field data and Alwen'!M8</f>
        <v>0</v>
      </c>
      <c r="N8" s="60">
        <f>'Field data and Alwen'!N8</f>
        <v>0</v>
      </c>
      <c r="O8" s="60">
        <f>'Field data and Alwen'!O8</f>
        <v>0</v>
      </c>
      <c r="P8" s="60">
        <f>'Field data and Alwen'!P8</f>
        <v>0</v>
      </c>
      <c r="Q8" s="60">
        <f>'Field data and Alwen'!Q8</f>
        <v>0</v>
      </c>
      <c r="R8" s="60">
        <f>'Field data and Alwen'!R8</f>
        <v>0</v>
      </c>
      <c r="S8" s="60">
        <f>'Field data and Alwen'!S8</f>
        <v>0</v>
      </c>
      <c r="T8" s="60">
        <f>'Field data and Alwen'!T8</f>
        <v>0</v>
      </c>
      <c r="U8" s="60">
        <f>'Field data and Alwen'!U8</f>
        <v>0</v>
      </c>
      <c r="V8" s="60">
        <f>'Field data and Alwen'!V8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Alwen'!C9</f>
        <v>1</v>
      </c>
      <c r="D9" s="60">
        <f>'Field data and Alwen'!D9</f>
        <v>1</v>
      </c>
      <c r="E9" s="60" t="str">
        <f>'Field data and Alwen'!E9</f>
        <v>M</v>
      </c>
      <c r="F9" s="60" t="str">
        <f>'Field data and Alwen'!F9</f>
        <v>M</v>
      </c>
      <c r="G9" s="60" t="str">
        <f>'Field data and Alwen'!G9</f>
        <v>M</v>
      </c>
      <c r="H9" s="60">
        <f>'Field data and Alwen'!H9</f>
        <v>1</v>
      </c>
      <c r="I9" s="60" t="str">
        <f>'Field data and Alwen'!I9</f>
        <v>M</v>
      </c>
      <c r="J9" s="60" t="str">
        <f>'Field data and Alwen'!J9</f>
        <v>M</v>
      </c>
      <c r="K9" s="60" t="str">
        <f>'Field data and Alwen'!K9</f>
        <v>M</v>
      </c>
      <c r="L9" s="60" t="str">
        <f>'Field data and Alwen'!L9</f>
        <v>M</v>
      </c>
      <c r="M9" s="60">
        <f>'Field data and Alwen'!M9</f>
        <v>0</v>
      </c>
      <c r="N9" s="60">
        <f>'Field data and Alwen'!N9</f>
        <v>0</v>
      </c>
      <c r="O9" s="60">
        <f>'Field data and Alwen'!O9</f>
        <v>0</v>
      </c>
      <c r="P9" s="60">
        <f>'Field data and Alwen'!P9</f>
        <v>0</v>
      </c>
      <c r="Q9" s="60">
        <f>'Field data and Alwen'!Q9</f>
        <v>0</v>
      </c>
      <c r="R9" s="60">
        <f>'Field data and Alwen'!R9</f>
        <v>0</v>
      </c>
      <c r="S9" s="60">
        <f>'Field data and Alwen'!S9</f>
        <v>0</v>
      </c>
      <c r="T9" s="60">
        <f>'Field data and Alwen'!T9</f>
        <v>0</v>
      </c>
      <c r="U9" s="60">
        <f>'Field data and Alwen'!U9</f>
        <v>0</v>
      </c>
      <c r="V9" s="60">
        <f>'Field data and Alwen'!V9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Alwen'!C10</f>
        <v>6.7</v>
      </c>
      <c r="D10" s="60">
        <f>'Field data and Alwen'!D10</f>
        <v>7.1</v>
      </c>
      <c r="E10" s="60">
        <f>'Field data and Alwen'!E10</f>
        <v>7.2</v>
      </c>
      <c r="F10" s="60">
        <f>'Field data and Alwen'!F10</f>
        <v>6.8</v>
      </c>
      <c r="G10" s="60">
        <f>'Field data and Alwen'!G10</f>
        <v>6.9</v>
      </c>
      <c r="H10" s="60">
        <f>'Field data and Alwen'!H10</f>
        <v>6.7</v>
      </c>
      <c r="I10" s="60">
        <f>'Field data and Alwen'!I10</f>
        <v>6.9</v>
      </c>
      <c r="J10" s="60">
        <f>'Field data and Alwen'!J10</f>
        <v>7.1</v>
      </c>
      <c r="K10" s="60">
        <f>'Field data and Alwen'!K10</f>
        <v>6.9</v>
      </c>
      <c r="L10" s="60">
        <f>'Field data and Alwen'!L10</f>
        <v>6.5</v>
      </c>
      <c r="M10" s="60">
        <f>'Field data and Alwen'!M10</f>
        <v>0</v>
      </c>
      <c r="N10" s="60">
        <f>'Field data and Alwen'!N10</f>
        <v>0</v>
      </c>
      <c r="O10" s="60">
        <f>'Field data and Alwen'!O10</f>
        <v>0</v>
      </c>
      <c r="P10" s="60">
        <f>'Field data and Alwen'!P10</f>
        <v>0</v>
      </c>
      <c r="Q10" s="60">
        <f>'Field data and Alwen'!Q10</f>
        <v>0</v>
      </c>
      <c r="R10" s="60">
        <f>'Field data and Alwen'!R10</f>
        <v>0</v>
      </c>
      <c r="S10" s="60">
        <f>'Field data and Alwen'!S10</f>
        <v>0</v>
      </c>
      <c r="T10" s="60">
        <f>'Field data and Alwen'!T10</f>
        <v>0</v>
      </c>
      <c r="U10" s="60">
        <f>'Field data and Alwen'!U10</f>
        <v>0</v>
      </c>
      <c r="V10" s="60">
        <f>'Field data and Alwen'!V10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Alwen'!C11</f>
        <v>4</v>
      </c>
      <c r="D11" s="60">
        <f>'Field data and Alwen'!D11</f>
        <v>4</v>
      </c>
      <c r="E11" s="60">
        <f>'Field data and Alwen'!E11</f>
        <v>4</v>
      </c>
      <c r="F11" s="60">
        <f>'Field data and Alwen'!F11</f>
        <v>3</v>
      </c>
      <c r="G11" s="60">
        <f>'Field data and Alwen'!G11</f>
        <v>2</v>
      </c>
      <c r="H11" s="60">
        <f>'Field data and Alwen'!H11</f>
        <v>3</v>
      </c>
      <c r="I11" s="60">
        <f>'Field data and Alwen'!I11</f>
        <v>4</v>
      </c>
      <c r="J11" s="60">
        <f>'Field data and Alwen'!J11</f>
        <v>3</v>
      </c>
      <c r="K11" s="60">
        <f>'Field data and Alwen'!K11</f>
        <v>4</v>
      </c>
      <c r="L11" s="60">
        <f>'Field data and Alwen'!L11</f>
        <v>3</v>
      </c>
      <c r="M11" s="60">
        <f>'Field data and Alwen'!M11</f>
        <v>0</v>
      </c>
      <c r="N11" s="60">
        <f>'Field data and Alwen'!N11</f>
        <v>0</v>
      </c>
      <c r="O11" s="60">
        <f>'Field data and Alwen'!O11</f>
        <v>0</v>
      </c>
      <c r="P11" s="60">
        <f>'Field data and Alwen'!P11</f>
        <v>0</v>
      </c>
      <c r="Q11" s="60">
        <f>'Field data and Alwen'!Q11</f>
        <v>0</v>
      </c>
      <c r="R11" s="60">
        <f>'Field data and Alwen'!R11</f>
        <v>0</v>
      </c>
      <c r="S11" s="60">
        <f>'Field data and Alwen'!S11</f>
        <v>0</v>
      </c>
      <c r="T11" s="60">
        <f>'Field data and Alwen'!T11</f>
        <v>0</v>
      </c>
      <c r="U11" s="60">
        <f>'Field data and Alwen'!U11</f>
        <v>0</v>
      </c>
      <c r="V11" s="60">
        <f>'Field data and Alwen'!V11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Alwen'!C12</f>
        <v>5</v>
      </c>
      <c r="D12" s="60">
        <f>'Field data and Alwen'!D12</f>
        <v>3</v>
      </c>
      <c r="E12" s="60">
        <f>'Field data and Alwen'!E12</f>
        <v>2</v>
      </c>
      <c r="F12" s="60">
        <f>'Field data and Alwen'!F12</f>
        <v>3</v>
      </c>
      <c r="G12" s="60">
        <f>'Field data and Alwen'!G12</f>
        <v>3</v>
      </c>
      <c r="H12" s="60">
        <f>'Field data and Alwen'!H12</f>
        <v>3</v>
      </c>
      <c r="I12" s="60">
        <f>'Field data and Alwen'!I12</f>
        <v>2</v>
      </c>
      <c r="J12" s="60">
        <f>'Field data and Alwen'!J12</f>
        <v>1</v>
      </c>
      <c r="K12" s="60">
        <f>'Field data and Alwen'!K12</f>
        <v>2</v>
      </c>
      <c r="L12" s="60">
        <f>'Field data and Alwen'!L12</f>
        <v>2</v>
      </c>
      <c r="M12" s="60">
        <f>'Field data and Alwen'!M12</f>
        <v>0</v>
      </c>
      <c r="N12" s="60">
        <f>'Field data and Alwen'!N12</f>
        <v>0</v>
      </c>
      <c r="O12" s="60">
        <f>'Field data and Alwen'!O12</f>
        <v>0</v>
      </c>
      <c r="P12" s="60">
        <f>'Field data and Alwen'!P12</f>
        <v>0</v>
      </c>
      <c r="Q12" s="60">
        <f>'Field data and Alwen'!Q12</f>
        <v>0</v>
      </c>
      <c r="R12" s="60">
        <f>'Field data and Alwen'!R12</f>
        <v>0</v>
      </c>
      <c r="S12" s="60">
        <f>'Field data and Alwen'!S12</f>
        <v>0</v>
      </c>
      <c r="T12" s="60">
        <f>'Field data and Alwen'!T12</f>
        <v>0</v>
      </c>
      <c r="U12" s="60">
        <f>'Field data and Alwen'!U12</f>
        <v>0</v>
      </c>
      <c r="V12" s="60">
        <f>'Field data and Alwen'!V12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Alwen'!C13</f>
        <v>3</v>
      </c>
      <c r="D13" s="60">
        <f>'Field data and Alwen'!D13</f>
        <v>2</v>
      </c>
      <c r="E13" s="60">
        <f>'Field data and Alwen'!E13</f>
        <v>2</v>
      </c>
      <c r="F13" s="60">
        <f>'Field data and Alwen'!F13</f>
        <v>2</v>
      </c>
      <c r="G13" s="60">
        <f>'Field data and Alwen'!G13</f>
        <v>2</v>
      </c>
      <c r="H13" s="60">
        <f>'Field data and Alwen'!H13</f>
        <v>2</v>
      </c>
      <c r="I13" s="60">
        <f>'Field data and Alwen'!I13</f>
        <v>2</v>
      </c>
      <c r="J13" s="60">
        <f>'Field data and Alwen'!J13</f>
        <v>2</v>
      </c>
      <c r="K13" s="60">
        <f>'Field data and Alwen'!K13</f>
        <v>2</v>
      </c>
      <c r="L13" s="60">
        <f>'Field data and Alwen'!L13</f>
        <v>2</v>
      </c>
      <c r="M13" s="60">
        <f>'Field data and Alwen'!M13</f>
        <v>0</v>
      </c>
      <c r="N13" s="60">
        <f>'Field data and Alwen'!N13</f>
        <v>0</v>
      </c>
      <c r="O13" s="60">
        <f>'Field data and Alwen'!O13</f>
        <v>0</v>
      </c>
      <c r="P13" s="60">
        <f>'Field data and Alwen'!P13</f>
        <v>0</v>
      </c>
      <c r="Q13" s="60">
        <f>'Field data and Alwen'!Q13</f>
        <v>0</v>
      </c>
      <c r="R13" s="60">
        <f>'Field data and Alwen'!R13</f>
        <v>0</v>
      </c>
      <c r="S13" s="60">
        <f>'Field data and Alwen'!S13</f>
        <v>0</v>
      </c>
      <c r="T13" s="60">
        <f>'Field data and Alwen'!T13</f>
        <v>0</v>
      </c>
      <c r="U13" s="60">
        <f>'Field data and Alwen'!U13</f>
        <v>0</v>
      </c>
      <c r="V13" s="60">
        <f>'Field data and Alwen'!V13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Alwen'!C14</f>
        <v>Swedes- roots only</v>
      </c>
      <c r="D14" s="102" t="str">
        <f>'Field data and Alwen'!D14</f>
        <v>Swedes- roots only</v>
      </c>
      <c r="E14" s="102" t="str">
        <f>'Field data and Alwen'!E14</f>
        <v xml:space="preserve">Grass Silage (30% DM) </v>
      </c>
      <c r="F14" s="102" t="str">
        <f>'Field data and Alwen'!F14</f>
        <v xml:space="preserve">Grass Silage (30% DM) </v>
      </c>
      <c r="G14" s="102" t="str">
        <f>'Field data and Alwen'!G14</f>
        <v xml:space="preserve">Grass Silage (30% DM) </v>
      </c>
      <c r="H14" s="102" t="str">
        <f>'Field data and Alwen'!H14</f>
        <v>Swedes- roots only</v>
      </c>
      <c r="I14" s="102" t="str">
        <f>'Field data and Alwen'!I14</f>
        <v xml:space="preserve">Grass Silage (30% DM) </v>
      </c>
      <c r="J14" s="102" t="str">
        <f>'Field data and Alwen'!J14</f>
        <v xml:space="preserve">Grass Silage (30% DM) </v>
      </c>
      <c r="K14" s="102" t="str">
        <f>'Field data and Alwen'!K14</f>
        <v xml:space="preserve">Grass Silage (30% DM) </v>
      </c>
      <c r="L14" s="102" t="str">
        <f>'Field data and Alwen'!L14</f>
        <v xml:space="preserve">Grass Silage (30% DM) </v>
      </c>
      <c r="M14" s="102">
        <f>'Field data and Alwen'!M14</f>
        <v>0</v>
      </c>
      <c r="N14" s="102">
        <f>'Field data and Alwen'!N14</f>
        <v>0</v>
      </c>
      <c r="O14" s="102">
        <f>'Field data and Alwen'!O14</f>
        <v>0</v>
      </c>
      <c r="P14" s="102">
        <f>'Field data and Alwen'!P14</f>
        <v>0</v>
      </c>
      <c r="Q14" s="102">
        <f>'Field data and Alwen'!Q14</f>
        <v>0</v>
      </c>
      <c r="R14" s="102">
        <f>'Field data and Alwen'!R14</f>
        <v>0</v>
      </c>
      <c r="S14" s="102">
        <f>'Field data and Alwen'!S14</f>
        <v>0</v>
      </c>
      <c r="T14" s="102">
        <f>'Field data and Alwen'!T14</f>
        <v>0</v>
      </c>
      <c r="U14" s="102">
        <f>'Field data and Alwen'!U14</f>
        <v>0</v>
      </c>
      <c r="V14" s="102">
        <f>'Field data and Alwen'!V14</f>
        <v>0</v>
      </c>
      <c r="AD14" s="30" t="s">
        <v>138</v>
      </c>
      <c r="AE14" s="30">
        <v>6</v>
      </c>
      <c r="AI14" s="53" t="s">
        <v>119</v>
      </c>
      <c r="AJ14" s="54">
        <v>0.8</v>
      </c>
      <c r="AK14" s="55">
        <v>1.7</v>
      </c>
      <c r="AL14" s="11">
        <v>12</v>
      </c>
      <c r="AM14" s="11">
        <v>6.7</v>
      </c>
      <c r="AN14" s="11" t="s">
        <v>135</v>
      </c>
    </row>
    <row r="15" spans="1:41" ht="13" x14ac:dyDescent="0.25">
      <c r="A15" s="130" t="s">
        <v>9</v>
      </c>
      <c r="B15" s="130"/>
      <c r="C15" s="60">
        <f>'Field data and Alwen'!C15</f>
        <v>48</v>
      </c>
      <c r="D15" s="60">
        <f>'Field data and Alwen'!D15</f>
        <v>48</v>
      </c>
      <c r="E15" s="60">
        <f>'Field data and Alwen'!E15</f>
        <v>38</v>
      </c>
      <c r="F15" s="60">
        <f>'Field data and Alwen'!F15</f>
        <v>38</v>
      </c>
      <c r="G15" s="60">
        <f>'Field data and Alwen'!G15</f>
        <v>38</v>
      </c>
      <c r="H15" s="60">
        <f>'Field data and Alwen'!H15</f>
        <v>48</v>
      </c>
      <c r="I15" s="60">
        <f>'Field data and Alwen'!I15</f>
        <v>38</v>
      </c>
      <c r="J15" s="60">
        <f>'Field data and Alwen'!J15</f>
        <v>38</v>
      </c>
      <c r="K15" s="60">
        <f>'Field data and Alwen'!K15</f>
        <v>38</v>
      </c>
      <c r="L15" s="60">
        <f>'Field data and Alwen'!L15</f>
        <v>38</v>
      </c>
      <c r="M15" s="60">
        <f>'Field data and Alwen'!M15</f>
        <v>0</v>
      </c>
      <c r="N15" s="60">
        <f>'Field data and Alwen'!N15</f>
        <v>0</v>
      </c>
      <c r="O15" s="60">
        <f>'Field data and Alwen'!O15</f>
        <v>0</v>
      </c>
      <c r="P15" s="60">
        <f>'Field data and Alwen'!P15</f>
        <v>0</v>
      </c>
      <c r="Q15" s="60">
        <f>'Field data and Alwen'!Q15</f>
        <v>0</v>
      </c>
      <c r="R15" s="60">
        <f>'Field data and Alwen'!R15</f>
        <v>0</v>
      </c>
      <c r="S15" s="60">
        <f>'Field data and Alwen'!S15</f>
        <v>0</v>
      </c>
      <c r="T15" s="60">
        <f>'Field data and Alwen'!T15</f>
        <v>0</v>
      </c>
      <c r="U15" s="60">
        <f>'Field data and Alwen'!U15</f>
        <v>0</v>
      </c>
      <c r="V15" s="60">
        <f>'Field data and Alwen'!V15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Alwen'!C16</f>
        <v>Medium/Clay</v>
      </c>
      <c r="D16" s="103" t="str">
        <f>'Field data and Alwen'!D16</f>
        <v>Medium/Clay</v>
      </c>
      <c r="E16" s="103" t="str">
        <f>'Field data and Alwen'!E16</f>
        <v>Medium/Clay</v>
      </c>
      <c r="F16" s="103" t="str">
        <f>'Field data and Alwen'!F16</f>
        <v>Medium/Clay</v>
      </c>
      <c r="G16" s="103" t="str">
        <f>'Field data and Alwen'!G16</f>
        <v>Medium/Clay</v>
      </c>
      <c r="H16" s="103" t="str">
        <f>'Field data and Alwen'!H16</f>
        <v>Medium/Clay</v>
      </c>
      <c r="I16" s="103" t="str">
        <f>'Field data and Alwen'!I16</f>
        <v>Medium/Clay</v>
      </c>
      <c r="J16" s="103" t="str">
        <f>'Field data and Alwen'!J16</f>
        <v>Medium/Clay</v>
      </c>
      <c r="K16" s="103" t="str">
        <f>'Field data and Alwen'!K16</f>
        <v>Medium/Clay</v>
      </c>
      <c r="L16" s="103" t="str">
        <f>'Field data and Alwen'!L16</f>
        <v>Medium/Clay</v>
      </c>
      <c r="M16" s="103">
        <f>'Field data and Alwen'!M16</f>
        <v>0</v>
      </c>
      <c r="N16" s="103">
        <f>'Field data and Alwen'!N16</f>
        <v>0</v>
      </c>
      <c r="O16" s="103">
        <f>'Field data and Alwen'!O16</f>
        <v>0</v>
      </c>
      <c r="P16" s="103">
        <f>'Field data and Alwen'!P16</f>
        <v>0</v>
      </c>
      <c r="Q16" s="103">
        <f>'Field data and Alwen'!Q16</f>
        <v>0</v>
      </c>
      <c r="R16" s="103">
        <f>'Field data and Alwen'!R16</f>
        <v>0</v>
      </c>
      <c r="S16" s="103">
        <f>'Field data and Alwen'!S16</f>
        <v>0</v>
      </c>
      <c r="T16" s="103">
        <f>'Field data and Alwen'!T16</f>
        <v>0</v>
      </c>
      <c r="U16" s="103">
        <f>'Field data and Alwen'!U16</f>
        <v>0</v>
      </c>
      <c r="V16" s="103">
        <f>'Field data and Alwen'!V16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33.599999999999994</v>
      </c>
      <c r="D17" s="28">
        <f t="shared" ref="D17:V17" si="0">(VLOOKUP(D$14,$AI2:$AK26,2,FALSE))*D$15</f>
        <v>33.599999999999994</v>
      </c>
      <c r="E17" s="28">
        <f t="shared" si="0"/>
        <v>79.8</v>
      </c>
      <c r="F17" s="28">
        <f t="shared" si="0"/>
        <v>79.8</v>
      </c>
      <c r="G17" s="28">
        <f t="shared" si="0"/>
        <v>79.8</v>
      </c>
      <c r="H17" s="28">
        <f t="shared" si="0"/>
        <v>33.599999999999994</v>
      </c>
      <c r="I17" s="28">
        <f t="shared" si="0"/>
        <v>79.8</v>
      </c>
      <c r="J17" s="28">
        <f t="shared" si="0"/>
        <v>79.8</v>
      </c>
      <c r="K17" s="28">
        <f t="shared" si="0"/>
        <v>79.8</v>
      </c>
      <c r="L17" s="28">
        <f t="shared" si="0"/>
        <v>79.8</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2.0022194500000001</v>
      </c>
      <c r="D18" s="16">
        <f>$D32</f>
        <v>2.0022194500000001</v>
      </c>
      <c r="E18" s="16">
        <f>$D33</f>
        <v>2.0022194500000001</v>
      </c>
      <c r="F18" s="16">
        <f>$D34</f>
        <v>2.0022194500000001</v>
      </c>
      <c r="G18" s="16">
        <f>$D35</f>
        <v>2.0022194500000001</v>
      </c>
      <c r="H18" s="16">
        <f>$D36</f>
        <v>2.0022194500000001</v>
      </c>
      <c r="I18" s="16">
        <f>$D37</f>
        <v>2.0022194500000001</v>
      </c>
      <c r="J18" s="16">
        <f>$D38</f>
        <v>2.0022194500000001</v>
      </c>
      <c r="K18" s="16">
        <f>$D39</f>
        <v>2.0022194500000001</v>
      </c>
      <c r="L18" s="16">
        <f>$D40</f>
        <v>2.0022194500000001</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-31.597780549999996</v>
      </c>
      <c r="D19" s="16">
        <f t="shared" ref="D19:V19" si="1">D18-D17</f>
        <v>-31.597780549999996</v>
      </c>
      <c r="E19" s="16">
        <f t="shared" si="1"/>
        <v>-77.797780549999999</v>
      </c>
      <c r="F19" s="16">
        <f t="shared" si="1"/>
        <v>-77.797780549999999</v>
      </c>
      <c r="G19" s="16">
        <f t="shared" si="1"/>
        <v>-77.797780549999999</v>
      </c>
      <c r="H19" s="16">
        <f t="shared" si="1"/>
        <v>-31.597780549999996</v>
      </c>
      <c r="I19" s="16">
        <f t="shared" si="1"/>
        <v>-77.797780549999999</v>
      </c>
      <c r="J19" s="16">
        <f t="shared" si="1"/>
        <v>-77.797780549999999</v>
      </c>
      <c r="K19" s="16">
        <f t="shared" si="1"/>
        <v>-77.797780549999999</v>
      </c>
      <c r="L19" s="16">
        <f t="shared" si="1"/>
        <v>-77.797780549999999</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115.19999999999999</v>
      </c>
      <c r="D21" s="28">
        <f t="shared" ref="D21:V21" si="2">(VLOOKUP(D$14,$AI2:$AK26,3,FALSE))*D$15</f>
        <v>115.19999999999999</v>
      </c>
      <c r="E21" s="28">
        <f t="shared" si="2"/>
        <v>273.60000000000002</v>
      </c>
      <c r="F21" s="28">
        <f t="shared" si="2"/>
        <v>273.60000000000002</v>
      </c>
      <c r="G21" s="28">
        <f t="shared" si="2"/>
        <v>273.60000000000002</v>
      </c>
      <c r="H21" s="28">
        <f t="shared" si="2"/>
        <v>115.19999999999999</v>
      </c>
      <c r="I21" s="28">
        <f t="shared" si="2"/>
        <v>273.60000000000002</v>
      </c>
      <c r="J21" s="28">
        <f t="shared" si="2"/>
        <v>273.60000000000002</v>
      </c>
      <c r="K21" s="28">
        <f t="shared" si="2"/>
        <v>273.60000000000002</v>
      </c>
      <c r="L21" s="28">
        <f t="shared" si="2"/>
        <v>273.60000000000002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1.3676750000000002E-4</v>
      </c>
      <c r="D22" s="16">
        <f>$E32</f>
        <v>1.3676750000000002E-4</v>
      </c>
      <c r="E22" s="16">
        <f>$E33</f>
        <v>1.3676750000000002E-4</v>
      </c>
      <c r="F22" s="16">
        <f>$E34</f>
        <v>1.3676750000000002E-4</v>
      </c>
      <c r="G22" s="16">
        <f>$E35</f>
        <v>1.3676750000000002E-4</v>
      </c>
      <c r="H22" s="16">
        <f>$E36</f>
        <v>1.3676750000000002E-4</v>
      </c>
      <c r="I22" s="16">
        <f>$E37</f>
        <v>1.3676750000000002E-4</v>
      </c>
      <c r="J22" s="16">
        <f>$E38</f>
        <v>1.3676750000000002E-4</v>
      </c>
      <c r="K22" s="16">
        <f>$E39</f>
        <v>1.3676750000000002E-4</v>
      </c>
      <c r="L22" s="16">
        <f>$E40</f>
        <v>1.3676750000000002E-4</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-115.19986323249999</v>
      </c>
      <c r="D23" s="16">
        <f t="shared" ref="D23:V23" si="3">D22-D21</f>
        <v>-115.19986323249999</v>
      </c>
      <c r="E23" s="16">
        <f t="shared" si="3"/>
        <v>-273.59986323250001</v>
      </c>
      <c r="F23" s="16">
        <f t="shared" si="3"/>
        <v>-273.59986323250001</v>
      </c>
      <c r="G23" s="16">
        <f t="shared" si="3"/>
        <v>-273.59986323250001</v>
      </c>
      <c r="H23" s="16">
        <f t="shared" si="3"/>
        <v>-115.19986323249999</v>
      </c>
      <c r="I23" s="16">
        <f t="shared" si="3"/>
        <v>-273.59986323250001</v>
      </c>
      <c r="J23" s="16">
        <f t="shared" si="3"/>
        <v>-273.59986323250001</v>
      </c>
      <c r="K23" s="16">
        <f t="shared" si="3"/>
        <v>-273.59986323250001</v>
      </c>
      <c r="L23" s="16">
        <f t="shared" si="3"/>
        <v>-273.59986323250001</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2.27</v>
      </c>
      <c r="C28" s="15">
        <v>0.71</v>
      </c>
      <c r="D28" s="15">
        <v>1.54E-2</v>
      </c>
      <c r="E28" s="15">
        <v>0.02</v>
      </c>
      <c r="F28" s="15">
        <v>384</v>
      </c>
      <c r="G28" s="15">
        <v>5.12</v>
      </c>
      <c r="H28" s="15">
        <v>187</v>
      </c>
      <c r="I28" s="15">
        <v>26.7</v>
      </c>
      <c r="J28" s="15">
        <v>0.41</v>
      </c>
      <c r="K28" s="23">
        <v>0.89</v>
      </c>
      <c r="L28" s="15">
        <v>63.1</v>
      </c>
      <c r="M28" s="15">
        <v>7.38</v>
      </c>
      <c r="N28" s="15">
        <v>2700</v>
      </c>
      <c r="O28" s="15">
        <v>455000</v>
      </c>
      <c r="P28" s="15"/>
      <c r="Q28" s="15">
        <v>4620</v>
      </c>
      <c r="R28" s="15"/>
      <c r="S28" s="15">
        <v>13.6</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1929A</v>
      </c>
      <c r="B31" s="15">
        <v>250</v>
      </c>
      <c r="C31" s="77">
        <f>IF(C$27="%w/w SAR",((C$28*10)*$B31),IF(C$27="%w/w DM",(((C$28*10)*($B$28/100))*$B31),IF(C$27="kg/t SAR",(C$28*$B31),IF(C$27="kg/t DM",((C$28*($B$28/100))*$B31),IF(C$27="mg/kg SAR",((C$28*0.001)*$B31),IF(C$27="mg/kg DM",(((C$28*0.001)*($B$28/100))*$B31),0))))))</f>
        <v>40.292500000000004</v>
      </c>
      <c r="D31" s="77">
        <f>(IF(D$27="%w/w SAR",((D$28*10)*$B31),IF(D$27="%w/w DM",(((D$28*10)*($B$28/100))*$B31),IF(D$27="kg/t SAR",(D$28*$B31),IF(D$27="kg/t DM",((D$28*($B$28/100))*$B31),IF(D$27="mg/kg SAR",((D$28*0.001)*$B31),IF(D$27="mg/kg DM",(((D$28*0.001)*($B$28/100))*$B31),"0")))))))*2.291</f>
        <v>2.0022194500000001</v>
      </c>
      <c r="E31" s="77">
        <f>(IF(E$27="%w/w SAR",((E$28*10)*$B31),IF(E$27="%w/w DM",(((E$28*10)*($B$28/100))*$B31),IF(E$27="kg/t SAR",(E$28*$B31),IF(E$27="kg/t DM",((E$28*($B$28/100))*$B31),IF(E$27="mg/kg SAR",((E$28*0.001)*$B31),IF(E$27="mg/kg DM",(((E$28*0.001)*($B$28/100))*$B31),"0")))))))*1.205</f>
        <v>1.3676750000000002E-4</v>
      </c>
      <c r="F31" s="77">
        <f>(IF(F$27="%w/w SAR",((F$28*10)*$B31),IF(F$27="%w/w DM",(((F$28*10)*($B$28/100))*$B31),IF(F$27="kg/t SAR",(F$28*$B31),IF(F$27="kg/t DM",((F$28*($B$28/100))*$B31),IF(F$27="mg/kg SAR",((F$28*0.001)*$B31),IF(F$27="mg/kg DM",(((F$28*0.001)*($B$28/100))*$B31),"0")))))))*1.658</f>
        <v>3.6131136000000001</v>
      </c>
      <c r="G31" s="77">
        <f t="shared" ref="G31:P46" si="5">IF(G$27="%w/w SAR",((G$28*10)*$B31),IF(G$27="%w/w DM",(((G$28*10)*($B$28/100))*$B31),IF(G$27="kg/t SAR",(G$28*$B31),IF(G$27="kg/t DM",((G$28*($B$28/100))*$B31),IF(G$27="mg/kg SAR",((G$28*0.001)*$B31),IF(G$27="mg/kg DM",(((G$28*0.001)*($B$28/100))*$B31),0))))))</f>
        <v>2.9056000000000005E-2</v>
      </c>
      <c r="H31" s="77">
        <f t="shared" si="5"/>
        <v>1.0612250000000001</v>
      </c>
      <c r="I31" s="77">
        <f t="shared" si="5"/>
        <v>0.15152250000000003</v>
      </c>
      <c r="J31" s="77">
        <f t="shared" si="5"/>
        <v>2.3267500000000003E-3</v>
      </c>
      <c r="K31" s="77">
        <f t="shared" si="5"/>
        <v>5.0507500000000006E-3</v>
      </c>
      <c r="L31" s="77">
        <f t="shared" si="5"/>
        <v>0.35809250000000004</v>
      </c>
      <c r="M31" s="77">
        <f t="shared" si="5"/>
        <v>4.1881500000000002E-2</v>
      </c>
      <c r="N31" s="77">
        <f t="shared" si="5"/>
        <v>15.322500000000003</v>
      </c>
      <c r="O31" s="77">
        <f t="shared" si="5"/>
        <v>2582.125</v>
      </c>
      <c r="P31" s="77">
        <f t="shared" si="5"/>
        <v>0</v>
      </c>
      <c r="Q31" s="77">
        <f>(IF(Q$27="%w/w SAR",((Q$28*10)*$B31),IF(Q$27="%w/w DM",(((Q$28*10)*($B$28/100))*$B31),IF(Q$27="kg/t SAR",(Q$28*$B31),IF(Q$27="kg/t DM",((Q$28*($B$28/100))*$B31),IF(Q$27="mg/kg SAR",((Q$28*0.001)*$B31),IF(Q$27="mg/kg DM",(((Q$28*0.001)*($B$28/100))*$B31),0)))))))*2.5</f>
        <v>65.546250000000001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7.7179999999999999E-2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1929B</v>
      </c>
      <c r="B32" s="15">
        <v>250</v>
      </c>
      <c r="C32" s="77">
        <f t="shared" ref="C32:C50" si="6">IF(C$27="%w/w SAR",((C$28*10)*$B32),IF(C$27="%w/w DM",(((C$28*10)*($B$28/100))*$B32),IF(C$27="kg/t SAR",(C$28*$B32),IF(C$27="kg/t DM",((C$28*($B$28/100))*$B32),IF(C$27="mg/kg SAR",((C$28*0.001)*$B32),IF(C$27="mg/kg DM",(((C$28*0.001)*($B$28/100))*$B32),0))))))</f>
        <v>40.292500000000004</v>
      </c>
      <c r="D32" s="77">
        <f t="shared" ref="D32:D50" si="7">(IF(D$27="%w/w SAR",((D$28*10)*$B32),IF(D$27="%w/w DM",(((D$28*10)*($B$28/100))*$B32),IF(D$27="kg/t SAR",(D$28*$B32),IF(D$27="kg/t DM",((D$28*($B$28/100))*$B32),IF(D$27="mg/kg SAR",((D$28*0.001)*$B32),IF(D$27="mg/kg DM",(((D$28*0.001)*($B$28/100))*$B32),"0")))))))*2.291</f>
        <v>2.0022194500000001</v>
      </c>
      <c r="E32" s="77">
        <f t="shared" ref="E32:E50" si="8">(IF(E$27="%w/w SAR",((E$28*10)*$B32),IF(E$27="%w/w DM",(((E$28*10)*($B$28/100))*$B32),IF(E$27="kg/t SAR",(E$28*$B32),IF(E$27="kg/t DM",((E$28*($B$28/100))*$B32),IF(E$27="mg/kg SAR",((E$28*0.001)*$B32),IF(E$27="mg/kg DM",(((E$28*0.001)*($B$28/100))*$B32),"0")))))))*1.205</f>
        <v>1.3676750000000002E-4</v>
      </c>
      <c r="F32" s="77">
        <f t="shared" ref="F32:F50" si="9">(IF(F$27="%w/w SAR",((F$28*10)*$B32),IF(F$27="%w/w DM",(((F$28*10)*($B$28/100))*$B32),IF(F$27="kg/t SAR",(F$28*$B32),IF(F$27="kg/t DM",((F$28*($B$28/100))*$B32),IF(F$27="mg/kg SAR",((F$28*0.001)*$B32),IF(F$27="mg/kg DM",(((F$28*0.001)*($B$28/100))*$B32),"0")))))))*1.658</f>
        <v>3.6131136000000001</v>
      </c>
      <c r="G32" s="77">
        <f t="shared" si="5"/>
        <v>2.9056000000000005E-2</v>
      </c>
      <c r="H32" s="77">
        <f t="shared" si="5"/>
        <v>1.0612250000000001</v>
      </c>
      <c r="I32" s="77">
        <f t="shared" si="5"/>
        <v>0.15152250000000003</v>
      </c>
      <c r="J32" s="77">
        <f t="shared" si="5"/>
        <v>2.3267500000000003E-3</v>
      </c>
      <c r="K32" s="77">
        <f t="shared" si="5"/>
        <v>5.0507500000000006E-3</v>
      </c>
      <c r="L32" s="77">
        <f t="shared" si="5"/>
        <v>0.35809250000000004</v>
      </c>
      <c r="M32" s="77">
        <f t="shared" si="5"/>
        <v>4.1881500000000002E-2</v>
      </c>
      <c r="N32" s="77">
        <f t="shared" si="5"/>
        <v>15.322500000000003</v>
      </c>
      <c r="O32" s="77">
        <f t="shared" si="5"/>
        <v>2582.125</v>
      </c>
      <c r="P32" s="77">
        <f t="shared" si="5"/>
        <v>0</v>
      </c>
      <c r="Q32" s="77">
        <f t="shared" ref="Q32:Q50" si="10">(IF(Q$27="%w/w SAR",((Q$28*10)*$B32),IF(Q$27="%w/w DM",(((Q$28*10)*($B$28/100))*$B32),IF(Q$27="kg/t SAR",(Q$28*$B32),IF(Q$27="kg/t DM",((Q$28*($B$28/100))*$B32),IF(Q$27="mg/kg SAR",((Q$28*0.001)*$B32),IF(Q$27="mg/kg DM",(((Q$28*0.001)*($B$28/100))*$B32),0)))))))*2.5</f>
        <v>65.546250000000001</v>
      </c>
      <c r="R32" s="77">
        <f t="shared" ref="R32:U50" si="11">IF(R$27="%w/w SAR",((R$28*10)*$B32),IF(R$27="%w/w DM",(((R$28*10)*($B$28/100))*$B32),IF(R$27="kg/t SAR",(R$28*$B32),IF(R$27="kg/t DM",((R$28*($B$28/100))*$B32),IF(R$27="mg/kg SAR",((R$28*0.001)*$B32),IF(R$27="mg/kg DM",(((R$28*0.001)*($B$28/100))*$B32),0))))))</f>
        <v>0</v>
      </c>
      <c r="S32" s="77">
        <f t="shared" si="11"/>
        <v>7.7179999999999999E-2</v>
      </c>
      <c r="T32" s="77">
        <f t="shared" si="11"/>
        <v>0</v>
      </c>
      <c r="U32" s="77">
        <f t="shared" si="11"/>
        <v>0</v>
      </c>
      <c r="AB32" s="59"/>
      <c r="AC32" s="59"/>
      <c r="AD32" s="59"/>
      <c r="AE32" s="59"/>
      <c r="AF32" s="59"/>
      <c r="AG32" s="59"/>
      <c r="AH32" s="59"/>
      <c r="AI32" s="59"/>
    </row>
    <row r="33" spans="1:35" s="72" customFormat="1" ht="13" x14ac:dyDescent="0.35">
      <c r="A33" s="13" t="str">
        <f>E8</f>
        <v>2391A</v>
      </c>
      <c r="B33" s="15">
        <v>250</v>
      </c>
      <c r="C33" s="77">
        <f t="shared" si="6"/>
        <v>40.292500000000004</v>
      </c>
      <c r="D33" s="77">
        <f t="shared" si="7"/>
        <v>2.0022194500000001</v>
      </c>
      <c r="E33" s="77">
        <f t="shared" si="8"/>
        <v>1.3676750000000002E-4</v>
      </c>
      <c r="F33" s="77">
        <f t="shared" si="9"/>
        <v>3.6131136000000001</v>
      </c>
      <c r="G33" s="77">
        <f t="shared" si="5"/>
        <v>2.9056000000000005E-2</v>
      </c>
      <c r="H33" s="77">
        <f t="shared" si="5"/>
        <v>1.0612250000000001</v>
      </c>
      <c r="I33" s="77">
        <f t="shared" si="5"/>
        <v>0.15152250000000003</v>
      </c>
      <c r="J33" s="77">
        <f t="shared" si="5"/>
        <v>2.3267500000000003E-3</v>
      </c>
      <c r="K33" s="77">
        <f t="shared" si="5"/>
        <v>5.0507500000000006E-3</v>
      </c>
      <c r="L33" s="77">
        <f t="shared" si="5"/>
        <v>0.35809250000000004</v>
      </c>
      <c r="M33" s="77">
        <f t="shared" si="5"/>
        <v>4.1881500000000002E-2</v>
      </c>
      <c r="N33" s="77">
        <f t="shared" si="5"/>
        <v>15.322500000000003</v>
      </c>
      <c r="O33" s="77">
        <f t="shared" si="5"/>
        <v>2582.125</v>
      </c>
      <c r="P33" s="77">
        <f t="shared" si="5"/>
        <v>0</v>
      </c>
      <c r="Q33" s="77">
        <f t="shared" si="10"/>
        <v>65.546250000000001</v>
      </c>
      <c r="R33" s="77">
        <f t="shared" si="11"/>
        <v>0</v>
      </c>
      <c r="S33" s="77">
        <f t="shared" si="11"/>
        <v>7.7179999999999999E-2</v>
      </c>
      <c r="T33" s="77">
        <f t="shared" si="11"/>
        <v>0</v>
      </c>
      <c r="U33" s="77">
        <f t="shared" si="11"/>
        <v>0</v>
      </c>
      <c r="AB33" s="59"/>
      <c r="AC33" s="59"/>
      <c r="AD33" s="59"/>
      <c r="AE33" s="59"/>
      <c r="AF33" s="59"/>
      <c r="AG33" s="59"/>
      <c r="AH33" s="59"/>
      <c r="AI33" s="59"/>
    </row>
    <row r="34" spans="1:35" s="72" customFormat="1" ht="13" x14ac:dyDescent="0.35">
      <c r="A34" s="13" t="str">
        <f>F8</f>
        <v>2391B</v>
      </c>
      <c r="B34" s="15">
        <v>250</v>
      </c>
      <c r="C34" s="77">
        <f t="shared" si="6"/>
        <v>40.292500000000004</v>
      </c>
      <c r="D34" s="77">
        <f t="shared" si="7"/>
        <v>2.0022194500000001</v>
      </c>
      <c r="E34" s="77">
        <f t="shared" si="8"/>
        <v>1.3676750000000002E-4</v>
      </c>
      <c r="F34" s="77">
        <f t="shared" si="9"/>
        <v>3.6131136000000001</v>
      </c>
      <c r="G34" s="77">
        <f t="shared" si="5"/>
        <v>2.9056000000000005E-2</v>
      </c>
      <c r="H34" s="77">
        <f t="shared" si="5"/>
        <v>1.0612250000000001</v>
      </c>
      <c r="I34" s="77">
        <f t="shared" si="5"/>
        <v>0.15152250000000003</v>
      </c>
      <c r="J34" s="77">
        <f t="shared" si="5"/>
        <v>2.3267500000000003E-3</v>
      </c>
      <c r="K34" s="77">
        <f t="shared" si="5"/>
        <v>5.0507500000000006E-3</v>
      </c>
      <c r="L34" s="77">
        <f t="shared" si="5"/>
        <v>0.35809250000000004</v>
      </c>
      <c r="M34" s="77">
        <f t="shared" si="5"/>
        <v>4.1881500000000002E-2</v>
      </c>
      <c r="N34" s="77">
        <f t="shared" si="5"/>
        <v>15.322500000000003</v>
      </c>
      <c r="O34" s="77">
        <f t="shared" si="5"/>
        <v>2582.125</v>
      </c>
      <c r="P34" s="77">
        <f t="shared" si="5"/>
        <v>0</v>
      </c>
      <c r="Q34" s="77">
        <f t="shared" si="10"/>
        <v>65.546250000000001</v>
      </c>
      <c r="R34" s="77">
        <f t="shared" si="11"/>
        <v>0</v>
      </c>
      <c r="S34" s="77">
        <f t="shared" si="11"/>
        <v>7.7179999999999999E-2</v>
      </c>
      <c r="T34" s="77">
        <f t="shared" si="11"/>
        <v>0</v>
      </c>
      <c r="U34" s="77">
        <f t="shared" si="11"/>
        <v>0</v>
      </c>
      <c r="AB34" s="59"/>
      <c r="AC34" s="59"/>
      <c r="AD34" s="59"/>
      <c r="AE34" s="59"/>
      <c r="AF34" s="59"/>
      <c r="AG34" s="59"/>
      <c r="AH34" s="59"/>
      <c r="AI34" s="59"/>
    </row>
    <row r="35" spans="1:35" s="72" customFormat="1" ht="13" x14ac:dyDescent="0.35">
      <c r="A35" s="13" t="str">
        <f>G8</f>
        <v>8302A</v>
      </c>
      <c r="B35" s="15">
        <v>250</v>
      </c>
      <c r="C35" s="77">
        <f t="shared" si="6"/>
        <v>40.292500000000004</v>
      </c>
      <c r="D35" s="77">
        <f t="shared" si="7"/>
        <v>2.0022194500000001</v>
      </c>
      <c r="E35" s="77">
        <f t="shared" si="8"/>
        <v>1.3676750000000002E-4</v>
      </c>
      <c r="F35" s="77">
        <f t="shared" si="9"/>
        <v>3.6131136000000001</v>
      </c>
      <c r="G35" s="77">
        <f t="shared" si="5"/>
        <v>2.9056000000000005E-2</v>
      </c>
      <c r="H35" s="77">
        <f t="shared" si="5"/>
        <v>1.0612250000000001</v>
      </c>
      <c r="I35" s="77">
        <f t="shared" si="5"/>
        <v>0.15152250000000003</v>
      </c>
      <c r="J35" s="77">
        <f t="shared" si="5"/>
        <v>2.3267500000000003E-3</v>
      </c>
      <c r="K35" s="77">
        <f t="shared" si="5"/>
        <v>5.0507500000000006E-3</v>
      </c>
      <c r="L35" s="77">
        <f t="shared" si="5"/>
        <v>0.35809250000000004</v>
      </c>
      <c r="M35" s="77">
        <f t="shared" si="5"/>
        <v>4.1881500000000002E-2</v>
      </c>
      <c r="N35" s="77">
        <f t="shared" si="5"/>
        <v>15.322500000000003</v>
      </c>
      <c r="O35" s="77">
        <f t="shared" si="5"/>
        <v>2582.125</v>
      </c>
      <c r="P35" s="77">
        <f t="shared" si="5"/>
        <v>0</v>
      </c>
      <c r="Q35" s="77">
        <f t="shared" si="10"/>
        <v>65.546250000000001</v>
      </c>
      <c r="R35" s="77">
        <f t="shared" si="11"/>
        <v>0</v>
      </c>
      <c r="S35" s="77">
        <f t="shared" si="11"/>
        <v>7.7179999999999999E-2</v>
      </c>
      <c r="T35" s="77">
        <f t="shared" si="11"/>
        <v>0</v>
      </c>
      <c r="U35" s="77">
        <f t="shared" si="11"/>
        <v>0</v>
      </c>
      <c r="AB35" s="59"/>
      <c r="AC35" s="59"/>
      <c r="AD35" s="59"/>
      <c r="AE35" s="59"/>
      <c r="AF35" s="59"/>
      <c r="AG35" s="59"/>
      <c r="AH35" s="59"/>
      <c r="AI35" s="59"/>
    </row>
    <row r="36" spans="1:35" s="72" customFormat="1" ht="13" x14ac:dyDescent="0.35">
      <c r="A36" s="13" t="str">
        <f>H8</f>
        <v>8302B</v>
      </c>
      <c r="B36" s="15">
        <v>250</v>
      </c>
      <c r="C36" s="77">
        <f t="shared" si="6"/>
        <v>40.292500000000004</v>
      </c>
      <c r="D36" s="77">
        <f t="shared" si="7"/>
        <v>2.0022194500000001</v>
      </c>
      <c r="E36" s="77">
        <f t="shared" si="8"/>
        <v>1.3676750000000002E-4</v>
      </c>
      <c r="F36" s="77">
        <f t="shared" si="9"/>
        <v>3.6131136000000001</v>
      </c>
      <c r="G36" s="77">
        <f t="shared" si="5"/>
        <v>2.9056000000000005E-2</v>
      </c>
      <c r="H36" s="77">
        <f t="shared" si="5"/>
        <v>1.0612250000000001</v>
      </c>
      <c r="I36" s="77">
        <f t="shared" si="5"/>
        <v>0.15152250000000003</v>
      </c>
      <c r="J36" s="77">
        <f t="shared" si="5"/>
        <v>2.3267500000000003E-3</v>
      </c>
      <c r="K36" s="77">
        <f t="shared" si="5"/>
        <v>5.0507500000000006E-3</v>
      </c>
      <c r="L36" s="77">
        <f t="shared" si="5"/>
        <v>0.35809250000000004</v>
      </c>
      <c r="M36" s="77">
        <f t="shared" si="5"/>
        <v>4.1881500000000002E-2</v>
      </c>
      <c r="N36" s="77">
        <f t="shared" si="5"/>
        <v>15.322500000000003</v>
      </c>
      <c r="O36" s="77">
        <f t="shared" si="5"/>
        <v>2582.125</v>
      </c>
      <c r="P36" s="77">
        <f t="shared" si="5"/>
        <v>0</v>
      </c>
      <c r="Q36" s="77">
        <f t="shared" si="10"/>
        <v>65.546250000000001</v>
      </c>
      <c r="R36" s="77">
        <f t="shared" si="11"/>
        <v>0</v>
      </c>
      <c r="S36" s="77">
        <f t="shared" si="11"/>
        <v>7.7179999999999999E-2</v>
      </c>
      <c r="T36" s="77">
        <f t="shared" si="11"/>
        <v>0</v>
      </c>
      <c r="U36" s="77">
        <f t="shared" si="11"/>
        <v>0</v>
      </c>
      <c r="AB36" s="59"/>
      <c r="AC36" s="59"/>
      <c r="AD36" s="59"/>
      <c r="AE36" s="59"/>
      <c r="AF36" s="59"/>
      <c r="AG36" s="59"/>
      <c r="AH36" s="59"/>
      <c r="AI36" s="59"/>
    </row>
    <row r="37" spans="1:35" s="72" customFormat="1" ht="13" x14ac:dyDescent="0.35">
      <c r="A37" s="13" t="str">
        <f>I8</f>
        <v>1A</v>
      </c>
      <c r="B37" s="15">
        <v>250</v>
      </c>
      <c r="C37" s="77">
        <f t="shared" si="6"/>
        <v>40.292500000000004</v>
      </c>
      <c r="D37" s="77">
        <f t="shared" si="7"/>
        <v>2.0022194500000001</v>
      </c>
      <c r="E37" s="77">
        <f t="shared" si="8"/>
        <v>1.3676750000000002E-4</v>
      </c>
      <c r="F37" s="77">
        <f t="shared" si="9"/>
        <v>3.6131136000000001</v>
      </c>
      <c r="G37" s="77">
        <f t="shared" si="5"/>
        <v>2.9056000000000005E-2</v>
      </c>
      <c r="H37" s="77">
        <f t="shared" si="5"/>
        <v>1.0612250000000001</v>
      </c>
      <c r="I37" s="77">
        <f t="shared" si="5"/>
        <v>0.15152250000000003</v>
      </c>
      <c r="J37" s="77">
        <f t="shared" si="5"/>
        <v>2.3267500000000003E-3</v>
      </c>
      <c r="K37" s="77">
        <f t="shared" si="5"/>
        <v>5.0507500000000006E-3</v>
      </c>
      <c r="L37" s="77">
        <f t="shared" si="5"/>
        <v>0.35809250000000004</v>
      </c>
      <c r="M37" s="77">
        <f t="shared" si="5"/>
        <v>4.1881500000000002E-2</v>
      </c>
      <c r="N37" s="77">
        <f t="shared" si="5"/>
        <v>15.322500000000003</v>
      </c>
      <c r="O37" s="77">
        <f t="shared" si="5"/>
        <v>2582.125</v>
      </c>
      <c r="P37" s="77">
        <f t="shared" si="5"/>
        <v>0</v>
      </c>
      <c r="Q37" s="77">
        <f t="shared" si="10"/>
        <v>65.546250000000001</v>
      </c>
      <c r="R37" s="77">
        <f t="shared" si="11"/>
        <v>0</v>
      </c>
      <c r="S37" s="77">
        <f t="shared" si="11"/>
        <v>7.7179999999999999E-2</v>
      </c>
      <c r="T37" s="77">
        <f t="shared" si="11"/>
        <v>0</v>
      </c>
      <c r="U37" s="77">
        <f t="shared" si="11"/>
        <v>0</v>
      </c>
      <c r="AB37" s="59"/>
      <c r="AC37" s="59"/>
      <c r="AD37" s="59"/>
      <c r="AE37" s="59"/>
      <c r="AF37" s="59"/>
      <c r="AG37" s="59"/>
      <c r="AH37" s="59"/>
      <c r="AI37" s="59"/>
    </row>
    <row r="38" spans="1:35" s="72" customFormat="1" ht="13" x14ac:dyDescent="0.35">
      <c r="A38" s="13" t="str">
        <f>J8</f>
        <v>2A</v>
      </c>
      <c r="B38" s="15">
        <v>250</v>
      </c>
      <c r="C38" s="77">
        <f t="shared" si="6"/>
        <v>40.292500000000004</v>
      </c>
      <c r="D38" s="77">
        <f t="shared" si="7"/>
        <v>2.0022194500000001</v>
      </c>
      <c r="E38" s="77">
        <f t="shared" si="8"/>
        <v>1.3676750000000002E-4</v>
      </c>
      <c r="F38" s="77">
        <f t="shared" si="9"/>
        <v>3.6131136000000001</v>
      </c>
      <c r="G38" s="77">
        <f t="shared" si="5"/>
        <v>2.9056000000000005E-2</v>
      </c>
      <c r="H38" s="77">
        <f t="shared" si="5"/>
        <v>1.0612250000000001</v>
      </c>
      <c r="I38" s="77">
        <f t="shared" si="5"/>
        <v>0.15152250000000003</v>
      </c>
      <c r="J38" s="77">
        <f t="shared" si="5"/>
        <v>2.3267500000000003E-3</v>
      </c>
      <c r="K38" s="77">
        <f t="shared" si="5"/>
        <v>5.0507500000000006E-3</v>
      </c>
      <c r="L38" s="77">
        <f t="shared" si="5"/>
        <v>0.35809250000000004</v>
      </c>
      <c r="M38" s="77">
        <f t="shared" si="5"/>
        <v>4.1881500000000002E-2</v>
      </c>
      <c r="N38" s="77">
        <f t="shared" si="5"/>
        <v>15.322500000000003</v>
      </c>
      <c r="O38" s="77">
        <f t="shared" si="5"/>
        <v>2582.125</v>
      </c>
      <c r="P38" s="77">
        <f t="shared" si="5"/>
        <v>0</v>
      </c>
      <c r="Q38" s="77">
        <f t="shared" si="10"/>
        <v>65.546250000000001</v>
      </c>
      <c r="R38" s="77">
        <f t="shared" si="11"/>
        <v>0</v>
      </c>
      <c r="S38" s="77">
        <f t="shared" si="11"/>
        <v>7.7179999999999999E-2</v>
      </c>
      <c r="T38" s="77">
        <f t="shared" si="11"/>
        <v>0</v>
      </c>
      <c r="U38" s="77">
        <f t="shared" si="11"/>
        <v>0</v>
      </c>
      <c r="AB38" s="59"/>
      <c r="AC38" s="59"/>
      <c r="AD38" s="59"/>
      <c r="AE38" s="59"/>
      <c r="AF38" s="59"/>
      <c r="AG38" s="59"/>
      <c r="AH38" s="59"/>
      <c r="AI38" s="59"/>
    </row>
    <row r="39" spans="1:35" s="72" customFormat="1" ht="13" x14ac:dyDescent="0.35">
      <c r="A39" s="13" t="str">
        <f>K8</f>
        <v>5044A</v>
      </c>
      <c r="B39" s="15">
        <v>250</v>
      </c>
      <c r="C39" s="77">
        <f t="shared" si="6"/>
        <v>40.292500000000004</v>
      </c>
      <c r="D39" s="77">
        <f t="shared" si="7"/>
        <v>2.0022194500000001</v>
      </c>
      <c r="E39" s="77">
        <f t="shared" si="8"/>
        <v>1.3676750000000002E-4</v>
      </c>
      <c r="F39" s="77">
        <f t="shared" si="9"/>
        <v>3.6131136000000001</v>
      </c>
      <c r="G39" s="77">
        <f t="shared" si="5"/>
        <v>2.9056000000000005E-2</v>
      </c>
      <c r="H39" s="77">
        <f t="shared" si="5"/>
        <v>1.0612250000000001</v>
      </c>
      <c r="I39" s="77">
        <f t="shared" si="5"/>
        <v>0.15152250000000003</v>
      </c>
      <c r="J39" s="77">
        <f t="shared" si="5"/>
        <v>2.3267500000000003E-3</v>
      </c>
      <c r="K39" s="77">
        <f t="shared" si="5"/>
        <v>5.0507500000000006E-3</v>
      </c>
      <c r="L39" s="77">
        <f t="shared" si="5"/>
        <v>0.35809250000000004</v>
      </c>
      <c r="M39" s="77">
        <f t="shared" si="5"/>
        <v>4.1881500000000002E-2</v>
      </c>
      <c r="N39" s="77">
        <f t="shared" si="5"/>
        <v>15.322500000000003</v>
      </c>
      <c r="O39" s="77">
        <f t="shared" si="5"/>
        <v>2582.125</v>
      </c>
      <c r="P39" s="77">
        <f t="shared" si="5"/>
        <v>0</v>
      </c>
      <c r="Q39" s="77">
        <f t="shared" si="10"/>
        <v>65.546250000000001</v>
      </c>
      <c r="R39" s="77">
        <f t="shared" si="11"/>
        <v>0</v>
      </c>
      <c r="S39" s="77">
        <f t="shared" si="11"/>
        <v>7.7179999999999999E-2</v>
      </c>
      <c r="T39" s="77">
        <f t="shared" si="11"/>
        <v>0</v>
      </c>
      <c r="U39" s="77">
        <f t="shared" si="11"/>
        <v>0</v>
      </c>
      <c r="AB39" s="59"/>
      <c r="AC39" s="59"/>
      <c r="AD39" s="59"/>
      <c r="AE39" s="59"/>
      <c r="AF39" s="59"/>
      <c r="AG39" s="59"/>
      <c r="AH39" s="59"/>
      <c r="AI39" s="59"/>
    </row>
    <row r="40" spans="1:35" s="72" customFormat="1" ht="13" x14ac:dyDescent="0.35">
      <c r="A40" s="13" t="str">
        <f>L8</f>
        <v>5044B</v>
      </c>
      <c r="B40" s="15">
        <v>250</v>
      </c>
      <c r="C40" s="77">
        <f t="shared" si="6"/>
        <v>40.292500000000004</v>
      </c>
      <c r="D40" s="77">
        <f t="shared" si="7"/>
        <v>2.0022194500000001</v>
      </c>
      <c r="E40" s="77">
        <f t="shared" si="8"/>
        <v>1.3676750000000002E-4</v>
      </c>
      <c r="F40" s="77">
        <f t="shared" si="9"/>
        <v>3.6131136000000001</v>
      </c>
      <c r="G40" s="77">
        <f t="shared" si="5"/>
        <v>2.9056000000000005E-2</v>
      </c>
      <c r="H40" s="77">
        <f t="shared" si="5"/>
        <v>1.0612250000000001</v>
      </c>
      <c r="I40" s="77">
        <f t="shared" si="5"/>
        <v>0.15152250000000003</v>
      </c>
      <c r="J40" s="77">
        <f t="shared" si="5"/>
        <v>2.3267500000000003E-3</v>
      </c>
      <c r="K40" s="77">
        <f t="shared" si="5"/>
        <v>5.0507500000000006E-3</v>
      </c>
      <c r="L40" s="77">
        <f t="shared" si="5"/>
        <v>0.35809250000000004</v>
      </c>
      <c r="M40" s="77">
        <f t="shared" si="5"/>
        <v>4.1881500000000002E-2</v>
      </c>
      <c r="N40" s="77">
        <f t="shared" si="5"/>
        <v>15.322500000000003</v>
      </c>
      <c r="O40" s="77">
        <f t="shared" si="5"/>
        <v>2582.125</v>
      </c>
      <c r="P40" s="77">
        <f t="shared" si="5"/>
        <v>0</v>
      </c>
      <c r="Q40" s="77">
        <f t="shared" si="10"/>
        <v>65.546250000000001</v>
      </c>
      <c r="R40" s="77">
        <f t="shared" si="11"/>
        <v>0</v>
      </c>
      <c r="S40" s="77">
        <f t="shared" si="11"/>
        <v>7.7179999999999999E-2</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1929A</v>
      </c>
      <c r="C57" s="8" t="str">
        <f t="shared" ref="C57:U57" si="13">D8</f>
        <v>1929B</v>
      </c>
      <c r="D57" s="8" t="str">
        <f t="shared" si="13"/>
        <v>2391A</v>
      </c>
      <c r="E57" s="8" t="str">
        <f t="shared" si="13"/>
        <v>2391B</v>
      </c>
      <c r="F57" s="8" t="str">
        <f t="shared" si="13"/>
        <v>8302A</v>
      </c>
      <c r="G57" s="8" t="str">
        <f t="shared" si="13"/>
        <v>8302B</v>
      </c>
      <c r="H57" s="8" t="str">
        <f t="shared" si="13"/>
        <v>1A</v>
      </c>
      <c r="I57" s="8" t="str">
        <f t="shared" si="13"/>
        <v>2A</v>
      </c>
      <c r="J57" s="8" t="str">
        <f t="shared" si="13"/>
        <v>5044A</v>
      </c>
      <c r="K57" s="8" t="str">
        <f t="shared" si="13"/>
        <v>5044B</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Arable</v>
      </c>
      <c r="C58" s="13" t="str">
        <f>D16&amp;" I "&amp;(VLOOKUP(D14,Table245[],6,FALSE))</f>
        <v>Medium/Clay I Arable</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Arable</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6.7</v>
      </c>
      <c r="C59" s="76">
        <f>VLOOKUP(D$14,Table245[],5,FALSE)</f>
        <v>6.7</v>
      </c>
      <c r="D59" s="76">
        <f>VLOOKUP(E$14,Table245[],5,FALSE)</f>
        <v>6.2</v>
      </c>
      <c r="E59" s="76">
        <f>VLOOKUP(F$14,Table245[],5,FALSE)</f>
        <v>6.2</v>
      </c>
      <c r="F59" s="76">
        <f>VLOOKUP(G$14,Table245[],5,FALSE)</f>
        <v>6.2</v>
      </c>
      <c r="G59" s="76">
        <f>VLOOKUP(H$14,Table245[],5,FALSE)</f>
        <v>6.7</v>
      </c>
      <c r="H59" s="76">
        <f>VLOOKUP(I$14,Table245[],5,FALSE)</f>
        <v>6.2</v>
      </c>
      <c r="I59" s="76">
        <f>VLOOKUP(J$14,Table245[],5,FALSE)</f>
        <v>6.2</v>
      </c>
      <c r="J59" s="76">
        <f>VLOOKUP(K$14,Table245[],5,FALSE)</f>
        <v>6.2</v>
      </c>
      <c r="K59" s="76">
        <f>VLOOKUP(L$14,Table245[],5,FALSE)</f>
        <v>6.2</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6.7</v>
      </c>
      <c r="C60" s="76">
        <f t="shared" ref="C60:U60" si="14">D10</f>
        <v>7.1</v>
      </c>
      <c r="D60" s="76">
        <f t="shared" si="14"/>
        <v>7.2</v>
      </c>
      <c r="E60" s="76">
        <f t="shared" si="14"/>
        <v>6.8</v>
      </c>
      <c r="F60" s="76">
        <f t="shared" si="14"/>
        <v>6.9</v>
      </c>
      <c r="G60" s="76">
        <f t="shared" si="14"/>
        <v>6.7</v>
      </c>
      <c r="H60" s="76">
        <f t="shared" si="14"/>
        <v>6.9</v>
      </c>
      <c r="I60" s="76">
        <f t="shared" si="14"/>
        <v>7.1</v>
      </c>
      <c r="J60" s="76">
        <f t="shared" si="14"/>
        <v>6.9</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6</v>
      </c>
      <c r="E61" s="76">
        <f t="shared" si="15"/>
        <v>6</v>
      </c>
      <c r="F61" s="76">
        <f t="shared" si="15"/>
        <v>6</v>
      </c>
      <c r="G61" s="76">
        <f t="shared" si="15"/>
        <v>8</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-3.1999999999999957</v>
      </c>
      <c r="D64" s="77">
        <f t="shared" si="17"/>
        <v>-6</v>
      </c>
      <c r="E64" s="77">
        <f t="shared" si="17"/>
        <v>-3.5999999999999979</v>
      </c>
      <c r="F64" s="77">
        <f t="shared" si="17"/>
        <v>-4.2000000000000011</v>
      </c>
      <c r="G64" s="77">
        <f t="shared" si="17"/>
        <v>0</v>
      </c>
      <c r="H64" s="77">
        <f t="shared" si="17"/>
        <v>-4.2000000000000011</v>
      </c>
      <c r="I64" s="77">
        <f t="shared" si="17"/>
        <v>-5.3999999999999968</v>
      </c>
      <c r="J64" s="77">
        <f t="shared" si="17"/>
        <v>-4.2000000000000011</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3.1999999999999957</v>
      </c>
      <c r="D65" s="77">
        <f t="shared" si="18"/>
        <v>6</v>
      </c>
      <c r="E65" s="77">
        <f t="shared" si="18"/>
        <v>3.5999999999999979</v>
      </c>
      <c r="F65" s="77">
        <f t="shared" si="18"/>
        <v>4.2000000000000011</v>
      </c>
      <c r="G65" s="77">
        <f t="shared" si="18"/>
        <v>0</v>
      </c>
      <c r="H65" s="77">
        <f t="shared" si="18"/>
        <v>4.2000000000000011</v>
      </c>
      <c r="I65" s="77">
        <f t="shared" si="18"/>
        <v>5.3999999999999968</v>
      </c>
      <c r="J65" s="77">
        <f t="shared" si="18"/>
        <v>4.2000000000000011</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S27" sqref="S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1" t="str">
        <f>'Field data and Alwen'!C1:D1</f>
        <v>PAN-023087</v>
      </c>
      <c r="D1" s="142"/>
      <c r="E1" s="93" t="s">
        <v>45</v>
      </c>
      <c r="F1" s="39">
        <f>'Field data and Alwen'!F1</f>
        <v>50</v>
      </c>
      <c r="G1" s="120" t="s">
        <v>43</v>
      </c>
      <c r="H1" s="121"/>
      <c r="I1" s="118">
        <v>6.8</v>
      </c>
      <c r="J1" s="119" t="s">
        <v>153</v>
      </c>
      <c r="K1" s="119"/>
      <c r="L1" s="97">
        <v>188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3" t="str">
        <f>'Field data and Alwen'!C2:D2</f>
        <v>EPR/GP3792SK</v>
      </c>
      <c r="D2" s="144"/>
      <c r="E2" s="93" t="s">
        <v>109</v>
      </c>
      <c r="F2" s="96">
        <v>190902</v>
      </c>
      <c r="G2" s="139" t="s">
        <v>110</v>
      </c>
      <c r="H2" s="140"/>
      <c r="I2" s="118"/>
      <c r="J2" s="119" t="s">
        <v>158</v>
      </c>
      <c r="K2" s="119"/>
      <c r="L2" s="97">
        <v>1.27</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3" t="str">
        <f>'Field data and Alwen'!C3:D3</f>
        <v>ByProduct Recovery Limited</v>
      </c>
      <c r="D3" s="144"/>
      <c r="E3" s="93" t="s">
        <v>108</v>
      </c>
      <c r="F3" s="31" t="s">
        <v>78</v>
      </c>
      <c r="G3" s="119" t="s">
        <v>159</v>
      </c>
      <c r="H3" s="119"/>
      <c r="I3" s="118"/>
      <c r="J3" s="120" t="s">
        <v>154</v>
      </c>
      <c r="K3" s="121"/>
      <c r="L3" s="97">
        <f>(L1/(L2*10000))*100</f>
        <v>1.4803149606299213</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1" t="str">
        <f>'Field data and Alwen'!C4:D4</f>
        <v>Maes Truan, Llanelidan, Ruthin. LL15 2RN</v>
      </c>
      <c r="D4" s="142"/>
      <c r="E4" s="94" t="s">
        <v>1</v>
      </c>
      <c r="F4" s="96" t="s">
        <v>168</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1" t="str">
        <f>'Field data and Alwen'!C5:D5</f>
        <v>Bryan Burn</v>
      </c>
      <c r="D5" s="142"/>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Alwen'!C8</f>
        <v>1929A</v>
      </c>
      <c r="D8" s="60" t="str">
        <f>'Field data and Alwen'!D8</f>
        <v>1929B</v>
      </c>
      <c r="E8" s="60" t="str">
        <f>'Field data and Alwen'!E8</f>
        <v>2391A</v>
      </c>
      <c r="F8" s="60" t="str">
        <f>'Field data and Alwen'!F8</f>
        <v>2391B</v>
      </c>
      <c r="G8" s="60" t="str">
        <f>'Field data and Alwen'!G8</f>
        <v>8302A</v>
      </c>
      <c r="H8" s="60" t="str">
        <f>'Field data and Alwen'!H8</f>
        <v>8302B</v>
      </c>
      <c r="I8" s="60" t="str">
        <f>'Field data and Alwen'!I8</f>
        <v>1A</v>
      </c>
      <c r="J8" s="60" t="str">
        <f>'Field data and Alwen'!J8</f>
        <v>2A</v>
      </c>
      <c r="K8" s="60" t="str">
        <f>'Field data and Alwen'!K8</f>
        <v>5044A</v>
      </c>
      <c r="L8" s="60" t="str">
        <f>'Field data and Alwen'!L8</f>
        <v>5044B</v>
      </c>
      <c r="M8" s="60">
        <f>'Field data and Alwen'!M8</f>
        <v>0</v>
      </c>
      <c r="N8" s="60">
        <f>'Field data and Alwen'!N8</f>
        <v>0</v>
      </c>
      <c r="O8" s="60">
        <f>'Field data and Alwen'!O8</f>
        <v>0</v>
      </c>
      <c r="P8" s="60">
        <f>'Field data and Alwen'!P8</f>
        <v>0</v>
      </c>
      <c r="Q8" s="60">
        <f>'Field data and Alwen'!Q8</f>
        <v>0</v>
      </c>
      <c r="R8" s="60">
        <f>'Field data and Alwen'!R8</f>
        <v>0</v>
      </c>
      <c r="S8" s="60">
        <f>'Field data and Alwen'!S8</f>
        <v>0</v>
      </c>
      <c r="T8" s="60">
        <f>'Field data and Alwen'!T8</f>
        <v>0</v>
      </c>
      <c r="U8" s="60">
        <f>'Field data and Alwen'!U8</f>
        <v>0</v>
      </c>
      <c r="V8" s="60">
        <f>'Field data and Alwen'!V8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Alwen'!C9</f>
        <v>1</v>
      </c>
      <c r="D9" s="60">
        <f>'Field data and Alwen'!D9</f>
        <v>1</v>
      </c>
      <c r="E9" s="60" t="str">
        <f>'Field data and Alwen'!E9</f>
        <v>M</v>
      </c>
      <c r="F9" s="60" t="str">
        <f>'Field data and Alwen'!F9</f>
        <v>M</v>
      </c>
      <c r="G9" s="60" t="str">
        <f>'Field data and Alwen'!G9</f>
        <v>M</v>
      </c>
      <c r="H9" s="60">
        <f>'Field data and Alwen'!H9</f>
        <v>1</v>
      </c>
      <c r="I9" s="60" t="str">
        <f>'Field data and Alwen'!I9</f>
        <v>M</v>
      </c>
      <c r="J9" s="60" t="str">
        <f>'Field data and Alwen'!J9</f>
        <v>M</v>
      </c>
      <c r="K9" s="60" t="str">
        <f>'Field data and Alwen'!K9</f>
        <v>M</v>
      </c>
      <c r="L9" s="60" t="str">
        <f>'Field data and Alwen'!L9</f>
        <v>M</v>
      </c>
      <c r="M9" s="60">
        <f>'Field data and Alwen'!M9</f>
        <v>0</v>
      </c>
      <c r="N9" s="60">
        <f>'Field data and Alwen'!N9</f>
        <v>0</v>
      </c>
      <c r="O9" s="60">
        <f>'Field data and Alwen'!O9</f>
        <v>0</v>
      </c>
      <c r="P9" s="60">
        <f>'Field data and Alwen'!P9</f>
        <v>0</v>
      </c>
      <c r="Q9" s="60">
        <f>'Field data and Alwen'!Q9</f>
        <v>0</v>
      </c>
      <c r="R9" s="60">
        <f>'Field data and Alwen'!R9</f>
        <v>0</v>
      </c>
      <c r="S9" s="60">
        <f>'Field data and Alwen'!S9</f>
        <v>0</v>
      </c>
      <c r="T9" s="60">
        <f>'Field data and Alwen'!T9</f>
        <v>0</v>
      </c>
      <c r="U9" s="60">
        <f>'Field data and Alwen'!U9</f>
        <v>0</v>
      </c>
      <c r="V9" s="60">
        <f>'Field data and Alwen'!V9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Alwen'!C10</f>
        <v>6.7</v>
      </c>
      <c r="D10" s="60">
        <f>'Field data and Alwen'!D10</f>
        <v>7.1</v>
      </c>
      <c r="E10" s="60">
        <f>'Field data and Alwen'!E10</f>
        <v>7.2</v>
      </c>
      <c r="F10" s="60">
        <f>'Field data and Alwen'!F10</f>
        <v>6.8</v>
      </c>
      <c r="G10" s="60">
        <f>'Field data and Alwen'!G10</f>
        <v>6.9</v>
      </c>
      <c r="H10" s="60">
        <f>'Field data and Alwen'!H10</f>
        <v>6.7</v>
      </c>
      <c r="I10" s="60">
        <f>'Field data and Alwen'!I10</f>
        <v>6.9</v>
      </c>
      <c r="J10" s="60">
        <f>'Field data and Alwen'!J10</f>
        <v>7.1</v>
      </c>
      <c r="K10" s="60">
        <f>'Field data and Alwen'!K10</f>
        <v>6.9</v>
      </c>
      <c r="L10" s="60">
        <f>'Field data and Alwen'!L10</f>
        <v>6.5</v>
      </c>
      <c r="M10" s="60">
        <f>'Field data and Alwen'!M10</f>
        <v>0</v>
      </c>
      <c r="N10" s="60">
        <f>'Field data and Alwen'!N10</f>
        <v>0</v>
      </c>
      <c r="O10" s="60">
        <f>'Field data and Alwen'!O10</f>
        <v>0</v>
      </c>
      <c r="P10" s="60">
        <f>'Field data and Alwen'!P10</f>
        <v>0</v>
      </c>
      <c r="Q10" s="60">
        <f>'Field data and Alwen'!Q10</f>
        <v>0</v>
      </c>
      <c r="R10" s="60">
        <f>'Field data and Alwen'!R10</f>
        <v>0</v>
      </c>
      <c r="S10" s="60">
        <f>'Field data and Alwen'!S10</f>
        <v>0</v>
      </c>
      <c r="T10" s="60">
        <f>'Field data and Alwen'!T10</f>
        <v>0</v>
      </c>
      <c r="U10" s="60">
        <f>'Field data and Alwen'!U10</f>
        <v>0</v>
      </c>
      <c r="V10" s="60">
        <f>'Field data and Alwen'!V10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Alwen'!C11</f>
        <v>4</v>
      </c>
      <c r="D11" s="60">
        <f>'Field data and Alwen'!D11</f>
        <v>4</v>
      </c>
      <c r="E11" s="60">
        <f>'Field data and Alwen'!E11</f>
        <v>4</v>
      </c>
      <c r="F11" s="60">
        <f>'Field data and Alwen'!F11</f>
        <v>3</v>
      </c>
      <c r="G11" s="60">
        <f>'Field data and Alwen'!G11</f>
        <v>2</v>
      </c>
      <c r="H11" s="60">
        <f>'Field data and Alwen'!H11</f>
        <v>3</v>
      </c>
      <c r="I11" s="60">
        <f>'Field data and Alwen'!I11</f>
        <v>4</v>
      </c>
      <c r="J11" s="60">
        <f>'Field data and Alwen'!J11</f>
        <v>3</v>
      </c>
      <c r="K11" s="60">
        <f>'Field data and Alwen'!K11</f>
        <v>4</v>
      </c>
      <c r="L11" s="60">
        <f>'Field data and Alwen'!L11</f>
        <v>3</v>
      </c>
      <c r="M11" s="60">
        <f>'Field data and Alwen'!M11</f>
        <v>0</v>
      </c>
      <c r="N11" s="60">
        <f>'Field data and Alwen'!N11</f>
        <v>0</v>
      </c>
      <c r="O11" s="60">
        <f>'Field data and Alwen'!O11</f>
        <v>0</v>
      </c>
      <c r="P11" s="60">
        <f>'Field data and Alwen'!P11</f>
        <v>0</v>
      </c>
      <c r="Q11" s="60">
        <f>'Field data and Alwen'!Q11</f>
        <v>0</v>
      </c>
      <c r="R11" s="60">
        <f>'Field data and Alwen'!R11</f>
        <v>0</v>
      </c>
      <c r="S11" s="60">
        <f>'Field data and Alwen'!S11</f>
        <v>0</v>
      </c>
      <c r="T11" s="60">
        <f>'Field data and Alwen'!T11</f>
        <v>0</v>
      </c>
      <c r="U11" s="60">
        <f>'Field data and Alwen'!U11</f>
        <v>0</v>
      </c>
      <c r="V11" s="60">
        <f>'Field data and Alwen'!V11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Alwen'!C12</f>
        <v>5</v>
      </c>
      <c r="D12" s="60">
        <f>'Field data and Alwen'!D12</f>
        <v>3</v>
      </c>
      <c r="E12" s="60">
        <f>'Field data and Alwen'!E12</f>
        <v>2</v>
      </c>
      <c r="F12" s="60">
        <f>'Field data and Alwen'!F12</f>
        <v>3</v>
      </c>
      <c r="G12" s="60">
        <f>'Field data and Alwen'!G12</f>
        <v>3</v>
      </c>
      <c r="H12" s="60">
        <f>'Field data and Alwen'!H12</f>
        <v>3</v>
      </c>
      <c r="I12" s="60">
        <f>'Field data and Alwen'!I12</f>
        <v>2</v>
      </c>
      <c r="J12" s="60">
        <f>'Field data and Alwen'!J12</f>
        <v>1</v>
      </c>
      <c r="K12" s="60">
        <f>'Field data and Alwen'!K12</f>
        <v>2</v>
      </c>
      <c r="L12" s="60">
        <f>'Field data and Alwen'!L12</f>
        <v>2</v>
      </c>
      <c r="M12" s="60">
        <f>'Field data and Alwen'!M12</f>
        <v>0</v>
      </c>
      <c r="N12" s="60">
        <f>'Field data and Alwen'!N12</f>
        <v>0</v>
      </c>
      <c r="O12" s="60">
        <f>'Field data and Alwen'!O12</f>
        <v>0</v>
      </c>
      <c r="P12" s="60">
        <f>'Field data and Alwen'!P12</f>
        <v>0</v>
      </c>
      <c r="Q12" s="60">
        <f>'Field data and Alwen'!Q12</f>
        <v>0</v>
      </c>
      <c r="R12" s="60">
        <f>'Field data and Alwen'!R12</f>
        <v>0</v>
      </c>
      <c r="S12" s="60">
        <f>'Field data and Alwen'!S12</f>
        <v>0</v>
      </c>
      <c r="T12" s="60">
        <f>'Field data and Alwen'!T12</f>
        <v>0</v>
      </c>
      <c r="U12" s="60">
        <f>'Field data and Alwen'!U12</f>
        <v>0</v>
      </c>
      <c r="V12" s="60">
        <f>'Field data and Alwen'!V12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Alwen'!C13</f>
        <v>3</v>
      </c>
      <c r="D13" s="60">
        <f>'Field data and Alwen'!D13</f>
        <v>2</v>
      </c>
      <c r="E13" s="60">
        <f>'Field data and Alwen'!E13</f>
        <v>2</v>
      </c>
      <c r="F13" s="60">
        <f>'Field data and Alwen'!F13</f>
        <v>2</v>
      </c>
      <c r="G13" s="60">
        <f>'Field data and Alwen'!G13</f>
        <v>2</v>
      </c>
      <c r="H13" s="60">
        <f>'Field data and Alwen'!H13</f>
        <v>2</v>
      </c>
      <c r="I13" s="60">
        <f>'Field data and Alwen'!I13</f>
        <v>2</v>
      </c>
      <c r="J13" s="60">
        <f>'Field data and Alwen'!J13</f>
        <v>2</v>
      </c>
      <c r="K13" s="60">
        <f>'Field data and Alwen'!K13</f>
        <v>2</v>
      </c>
      <c r="L13" s="60">
        <f>'Field data and Alwen'!L13</f>
        <v>2</v>
      </c>
      <c r="M13" s="60">
        <f>'Field data and Alwen'!M13</f>
        <v>0</v>
      </c>
      <c r="N13" s="60">
        <f>'Field data and Alwen'!N13</f>
        <v>0</v>
      </c>
      <c r="O13" s="60">
        <f>'Field data and Alwen'!O13</f>
        <v>0</v>
      </c>
      <c r="P13" s="60">
        <f>'Field data and Alwen'!P13</f>
        <v>0</v>
      </c>
      <c r="Q13" s="60">
        <f>'Field data and Alwen'!Q13</f>
        <v>0</v>
      </c>
      <c r="R13" s="60">
        <f>'Field data and Alwen'!R13</f>
        <v>0</v>
      </c>
      <c r="S13" s="60">
        <f>'Field data and Alwen'!S13</f>
        <v>0</v>
      </c>
      <c r="T13" s="60">
        <f>'Field data and Alwen'!T13</f>
        <v>0</v>
      </c>
      <c r="U13" s="60">
        <f>'Field data and Alwen'!U13</f>
        <v>0</v>
      </c>
      <c r="V13" s="60">
        <f>'Field data and Alwen'!V13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Alwen'!C14</f>
        <v>Swedes- roots only</v>
      </c>
      <c r="D14" s="102" t="str">
        <f>'Field data and Alwen'!D14</f>
        <v>Swedes- roots only</v>
      </c>
      <c r="E14" s="102" t="str">
        <f>'Field data and Alwen'!E14</f>
        <v xml:space="preserve">Grass Silage (30% DM) </v>
      </c>
      <c r="F14" s="102" t="str">
        <f>'Field data and Alwen'!F14</f>
        <v xml:space="preserve">Grass Silage (30% DM) </v>
      </c>
      <c r="G14" s="102" t="str">
        <f>'Field data and Alwen'!G14</f>
        <v xml:space="preserve">Grass Silage (30% DM) </v>
      </c>
      <c r="H14" s="102" t="str">
        <f>'Field data and Alwen'!H14</f>
        <v>Swedes- roots only</v>
      </c>
      <c r="I14" s="102" t="str">
        <f>'Field data and Alwen'!I14</f>
        <v xml:space="preserve">Grass Silage (30% DM) </v>
      </c>
      <c r="J14" s="102" t="str">
        <f>'Field data and Alwen'!J14</f>
        <v xml:space="preserve">Grass Silage (30% DM) </v>
      </c>
      <c r="K14" s="102" t="str">
        <f>'Field data and Alwen'!K14</f>
        <v xml:space="preserve">Grass Silage (30% DM) </v>
      </c>
      <c r="L14" s="102" t="str">
        <f>'Field data and Alwen'!L14</f>
        <v xml:space="preserve">Grass Silage (30% DM) </v>
      </c>
      <c r="M14" s="102">
        <f>'Field data and Alwen'!M14</f>
        <v>0</v>
      </c>
      <c r="N14" s="102">
        <f>'Field data and Alwen'!N14</f>
        <v>0</v>
      </c>
      <c r="O14" s="102">
        <f>'Field data and Alwen'!O14</f>
        <v>0</v>
      </c>
      <c r="P14" s="102">
        <f>'Field data and Alwen'!P14</f>
        <v>0</v>
      </c>
      <c r="Q14" s="102">
        <f>'Field data and Alwen'!Q14</f>
        <v>0</v>
      </c>
      <c r="R14" s="102">
        <f>'Field data and Alwen'!R14</f>
        <v>0</v>
      </c>
      <c r="S14" s="102">
        <f>'Field data and Alwen'!S14</f>
        <v>0</v>
      </c>
      <c r="T14" s="102">
        <f>'Field data and Alwen'!T14</f>
        <v>0</v>
      </c>
      <c r="U14" s="102">
        <f>'Field data and Alwen'!U14</f>
        <v>0</v>
      </c>
      <c r="V14" s="102">
        <f>'Field data and Alwen'!V14</f>
        <v>0</v>
      </c>
      <c r="AD14" s="30" t="s">
        <v>138</v>
      </c>
      <c r="AE14" s="30">
        <v>6</v>
      </c>
      <c r="AI14" s="53" t="s">
        <v>119</v>
      </c>
      <c r="AJ14" s="54">
        <v>0.8</v>
      </c>
      <c r="AK14" s="55">
        <v>1.7</v>
      </c>
      <c r="AL14" s="11">
        <v>12</v>
      </c>
      <c r="AM14" s="11">
        <v>6.7</v>
      </c>
      <c r="AN14" s="11" t="s">
        <v>135</v>
      </c>
    </row>
    <row r="15" spans="1:41" ht="13" x14ac:dyDescent="0.25">
      <c r="A15" s="130" t="s">
        <v>9</v>
      </c>
      <c r="B15" s="130"/>
      <c r="C15" s="60">
        <f>'Field data and Alwen'!C15</f>
        <v>48</v>
      </c>
      <c r="D15" s="60">
        <f>'Field data and Alwen'!D15</f>
        <v>48</v>
      </c>
      <c r="E15" s="60">
        <f>'Field data and Alwen'!E15</f>
        <v>38</v>
      </c>
      <c r="F15" s="60">
        <f>'Field data and Alwen'!F15</f>
        <v>38</v>
      </c>
      <c r="G15" s="60">
        <f>'Field data and Alwen'!G15</f>
        <v>38</v>
      </c>
      <c r="H15" s="60">
        <f>'Field data and Alwen'!H15</f>
        <v>48</v>
      </c>
      <c r="I15" s="60">
        <f>'Field data and Alwen'!I15</f>
        <v>38</v>
      </c>
      <c r="J15" s="60">
        <f>'Field data and Alwen'!J15</f>
        <v>38</v>
      </c>
      <c r="K15" s="60">
        <f>'Field data and Alwen'!K15</f>
        <v>38</v>
      </c>
      <c r="L15" s="60">
        <f>'Field data and Alwen'!L15</f>
        <v>38</v>
      </c>
      <c r="M15" s="60">
        <f>'Field data and Alwen'!M15</f>
        <v>0</v>
      </c>
      <c r="N15" s="60">
        <f>'Field data and Alwen'!N15</f>
        <v>0</v>
      </c>
      <c r="O15" s="60">
        <f>'Field data and Alwen'!O15</f>
        <v>0</v>
      </c>
      <c r="P15" s="60">
        <f>'Field data and Alwen'!P15</f>
        <v>0</v>
      </c>
      <c r="Q15" s="60">
        <f>'Field data and Alwen'!Q15</f>
        <v>0</v>
      </c>
      <c r="R15" s="60">
        <f>'Field data and Alwen'!R15</f>
        <v>0</v>
      </c>
      <c r="S15" s="60">
        <f>'Field data and Alwen'!S15</f>
        <v>0</v>
      </c>
      <c r="T15" s="60">
        <f>'Field data and Alwen'!T15</f>
        <v>0</v>
      </c>
      <c r="U15" s="60">
        <f>'Field data and Alwen'!U15</f>
        <v>0</v>
      </c>
      <c r="V15" s="60">
        <f>'Field data and Alwen'!V15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Alwen'!C16</f>
        <v>Medium/Clay</v>
      </c>
      <c r="D16" s="103" t="str">
        <f>'Field data and Alwen'!D16</f>
        <v>Medium/Clay</v>
      </c>
      <c r="E16" s="103" t="str">
        <f>'Field data and Alwen'!E16</f>
        <v>Medium/Clay</v>
      </c>
      <c r="F16" s="103" t="str">
        <f>'Field data and Alwen'!F16</f>
        <v>Medium/Clay</v>
      </c>
      <c r="G16" s="103" t="str">
        <f>'Field data and Alwen'!G16</f>
        <v>Medium/Clay</v>
      </c>
      <c r="H16" s="103" t="str">
        <f>'Field data and Alwen'!H16</f>
        <v>Medium/Clay</v>
      </c>
      <c r="I16" s="103" t="str">
        <f>'Field data and Alwen'!I16</f>
        <v>Medium/Clay</v>
      </c>
      <c r="J16" s="103" t="str">
        <f>'Field data and Alwen'!J16</f>
        <v>Medium/Clay</v>
      </c>
      <c r="K16" s="103" t="str">
        <f>'Field data and Alwen'!K16</f>
        <v>Medium/Clay</v>
      </c>
      <c r="L16" s="103" t="str">
        <f>'Field data and Alwen'!L16</f>
        <v>Medium/Clay</v>
      </c>
      <c r="M16" s="103">
        <f>'Field data and Alwen'!M16</f>
        <v>0</v>
      </c>
      <c r="N16" s="103">
        <f>'Field data and Alwen'!N16</f>
        <v>0</v>
      </c>
      <c r="O16" s="103">
        <f>'Field data and Alwen'!O16</f>
        <v>0</v>
      </c>
      <c r="P16" s="103">
        <f>'Field data and Alwen'!P16</f>
        <v>0</v>
      </c>
      <c r="Q16" s="103">
        <f>'Field data and Alwen'!Q16</f>
        <v>0</v>
      </c>
      <c r="R16" s="103">
        <f>'Field data and Alwen'!R16</f>
        <v>0</v>
      </c>
      <c r="S16" s="103">
        <f>'Field data and Alwen'!S16</f>
        <v>0</v>
      </c>
      <c r="T16" s="103">
        <f>'Field data and Alwen'!T16</f>
        <v>0</v>
      </c>
      <c r="U16" s="103">
        <f>'Field data and Alwen'!U16</f>
        <v>0</v>
      </c>
      <c r="V16" s="103">
        <f>'Field data and Alwen'!V16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33.599999999999994</v>
      </c>
      <c r="D17" s="28">
        <f t="shared" ref="D17:V17" si="0">(VLOOKUP(D$14,$AI2:$AK26,2,FALSE))*D$15</f>
        <v>33.599999999999994</v>
      </c>
      <c r="E17" s="28">
        <f t="shared" si="0"/>
        <v>79.8</v>
      </c>
      <c r="F17" s="28">
        <f t="shared" si="0"/>
        <v>79.8</v>
      </c>
      <c r="G17" s="28">
        <f t="shared" si="0"/>
        <v>79.8</v>
      </c>
      <c r="H17" s="28">
        <f t="shared" si="0"/>
        <v>33.599999999999994</v>
      </c>
      <c r="I17" s="28">
        <f t="shared" si="0"/>
        <v>79.8</v>
      </c>
      <c r="J17" s="28">
        <f t="shared" si="0"/>
        <v>79.8</v>
      </c>
      <c r="K17" s="28">
        <f t="shared" si="0"/>
        <v>79.8</v>
      </c>
      <c r="L17" s="28">
        <f t="shared" si="0"/>
        <v>79.8</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11.099895000000002</v>
      </c>
      <c r="D18" s="16">
        <f>$D32</f>
        <v>11.099895000000002</v>
      </c>
      <c r="E18" s="16">
        <f>$D33</f>
        <v>11.099895000000002</v>
      </c>
      <c r="F18" s="16">
        <f>$D34</f>
        <v>34.409674500000001</v>
      </c>
      <c r="G18" s="16">
        <f>$D35</f>
        <v>34.409674500000001</v>
      </c>
      <c r="H18" s="16">
        <f>$D36</f>
        <v>34.409674500000001</v>
      </c>
      <c r="I18" s="16">
        <f>$D37</f>
        <v>11.099895000000002</v>
      </c>
      <c r="J18" s="16">
        <f>$D38</f>
        <v>19.424816250000003</v>
      </c>
      <c r="K18" s="16">
        <f>$D39</f>
        <v>11.099895000000002</v>
      </c>
      <c r="L18" s="16">
        <f>$D40</f>
        <v>19.424816250000003</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-22.500104999999991</v>
      </c>
      <c r="D19" s="16">
        <f t="shared" ref="D19:V19" si="1">D18-D17</f>
        <v>-22.500104999999991</v>
      </c>
      <c r="E19" s="16">
        <f t="shared" si="1"/>
        <v>-68.700104999999994</v>
      </c>
      <c r="F19" s="16">
        <f t="shared" si="1"/>
        <v>-45.390325499999996</v>
      </c>
      <c r="G19" s="16">
        <f t="shared" si="1"/>
        <v>-45.390325499999996</v>
      </c>
      <c r="H19" s="16">
        <f t="shared" si="1"/>
        <v>0.80967450000000696</v>
      </c>
      <c r="I19" s="16">
        <f t="shared" si="1"/>
        <v>-68.700104999999994</v>
      </c>
      <c r="J19" s="16">
        <f t="shared" si="1"/>
        <v>-60.375183749999991</v>
      </c>
      <c r="K19" s="16">
        <f t="shared" si="1"/>
        <v>-68.700104999999994</v>
      </c>
      <c r="L19" s="16">
        <f t="shared" si="1"/>
        <v>-60.375183749999991</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INCREASE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115.19999999999999</v>
      </c>
      <c r="D21" s="28">
        <f t="shared" ref="D21:V21" si="2">(VLOOKUP(D$14,$AI2:$AK26,3,FALSE))*D$15</f>
        <v>115.19999999999999</v>
      </c>
      <c r="E21" s="28">
        <f t="shared" si="2"/>
        <v>273.60000000000002</v>
      </c>
      <c r="F21" s="28">
        <f t="shared" si="2"/>
        <v>273.60000000000002</v>
      </c>
      <c r="G21" s="28">
        <f t="shared" si="2"/>
        <v>273.60000000000002</v>
      </c>
      <c r="H21" s="28">
        <f t="shared" si="2"/>
        <v>115.19999999999999</v>
      </c>
      <c r="I21" s="28">
        <f t="shared" si="2"/>
        <v>273.60000000000002</v>
      </c>
      <c r="J21" s="28">
        <f t="shared" si="2"/>
        <v>273.60000000000002</v>
      </c>
      <c r="K21" s="28">
        <f t="shared" si="2"/>
        <v>273.60000000000002</v>
      </c>
      <c r="L21" s="28">
        <f t="shared" si="2"/>
        <v>273.60000000000002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2.4754074000000003E-5</v>
      </c>
      <c r="D22" s="16">
        <f>$E32</f>
        <v>2.4754074000000003E-5</v>
      </c>
      <c r="E22" s="16">
        <f>$E33</f>
        <v>2.4754074000000003E-5</v>
      </c>
      <c r="F22" s="16">
        <f>$E34</f>
        <v>7.6737629400000021E-5</v>
      </c>
      <c r="G22" s="16">
        <f>$E35</f>
        <v>7.6737629400000021E-5</v>
      </c>
      <c r="H22" s="16">
        <f>$E36</f>
        <v>7.6737629400000021E-5</v>
      </c>
      <c r="I22" s="16">
        <f>$E37</f>
        <v>2.4754074000000003E-5</v>
      </c>
      <c r="J22" s="16">
        <f>$E38</f>
        <v>4.3319629500000009E-5</v>
      </c>
      <c r="K22" s="16">
        <f>$E39</f>
        <v>2.4754074000000003E-5</v>
      </c>
      <c r="L22" s="16">
        <f>$E40</f>
        <v>4.3319629500000009E-5</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-115.19997524592598</v>
      </c>
      <c r="D23" s="16">
        <f t="shared" ref="D23:V23" si="3">D22-D21</f>
        <v>-115.19997524592598</v>
      </c>
      <c r="E23" s="16">
        <f t="shared" si="3"/>
        <v>-273.59997524592603</v>
      </c>
      <c r="F23" s="16">
        <f t="shared" si="3"/>
        <v>-273.59992326237062</v>
      </c>
      <c r="G23" s="16">
        <f t="shared" si="3"/>
        <v>-273.59992326237062</v>
      </c>
      <c r="H23" s="16">
        <f t="shared" si="3"/>
        <v>-115.19992326237059</v>
      </c>
      <c r="I23" s="16">
        <f t="shared" si="3"/>
        <v>-273.59997524592603</v>
      </c>
      <c r="J23" s="16">
        <f t="shared" si="3"/>
        <v>-273.5999566803705</v>
      </c>
      <c r="K23" s="16">
        <f t="shared" si="3"/>
        <v>-273.59997524592603</v>
      </c>
      <c r="L23" s="16">
        <f t="shared" si="3"/>
        <v>-273.5999566803705</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3.23</v>
      </c>
      <c r="C28" s="15">
        <v>1.27</v>
      </c>
      <c r="D28" s="15">
        <v>0.375</v>
      </c>
      <c r="E28" s="15">
        <v>1.5900000000000001E-2</v>
      </c>
      <c r="F28" s="15">
        <v>391</v>
      </c>
      <c r="G28" s="15">
        <v>78.5</v>
      </c>
      <c r="H28" s="15">
        <v>327</v>
      </c>
      <c r="I28" s="15">
        <v>4.05</v>
      </c>
      <c r="J28" s="15">
        <v>0.61</v>
      </c>
      <c r="K28" s="23">
        <v>0.63</v>
      </c>
      <c r="L28" s="15">
        <v>22.3</v>
      </c>
      <c r="M28" s="15">
        <v>4.3</v>
      </c>
      <c r="N28" s="15">
        <v>204000</v>
      </c>
      <c r="O28" s="15">
        <v>6140</v>
      </c>
      <c r="P28" s="15"/>
      <c r="Q28" s="15">
        <v>7250</v>
      </c>
      <c r="R28" s="15"/>
      <c r="S28" s="15">
        <v>24.3</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1929A</v>
      </c>
      <c r="B31" s="15">
        <v>40</v>
      </c>
      <c r="C31" s="77">
        <f>IF(C$27="%w/w SAR",((C$28*10)*$B31),IF(C$27="%w/w DM",(((C$28*10)*($B$28/100))*$B31),IF(C$27="kg/t SAR",(C$28*$B31),IF(C$27="kg/t DM",((C$28*($B$28/100))*$B31),IF(C$27="mg/kg SAR",((C$28*0.001)*$B31),IF(C$27="mg/kg DM",(((C$28*0.001)*($B$28/100))*$B31),0))))))</f>
        <v>16.4084</v>
      </c>
      <c r="D31" s="77">
        <f>(IF(D$27="%w/w SAR",((D$28*10)*$B31),IF(D$27="%w/w DM",(((D$28*10)*($B$28/100))*$B31),IF(D$27="kg/t SAR",(D$28*$B31),IF(D$27="kg/t DM",((D$28*($B$28/100))*$B31),IF(D$27="mg/kg SAR",((D$28*0.001)*$B31),IF(D$27="mg/kg DM",(((D$28*0.001)*($B$28/100))*$B31),"0")))))))*2.291</f>
        <v>11.099895000000002</v>
      </c>
      <c r="E31" s="77">
        <f>(IF(E$27="%w/w SAR",((E$28*10)*$B31),IF(E$27="%w/w DM",(((E$28*10)*($B$28/100))*$B31),IF(E$27="kg/t SAR",(E$28*$B31),IF(E$27="kg/t DM",((E$28*($B$28/100))*$B31),IF(E$27="mg/kg SAR",((E$28*0.001)*$B31),IF(E$27="mg/kg DM",(((E$28*0.001)*($B$28/100))*$B31),"0")))))))*1.205</f>
        <v>2.4754074000000003E-5</v>
      </c>
      <c r="F31" s="77">
        <f>(IF(F$27="%w/w SAR",((F$28*10)*$B31),IF(F$27="%w/w DM",(((F$28*10)*($B$28/100))*$B31),IF(F$27="kg/t SAR",(F$28*$B31),IF(F$27="kg/t DM",((F$28*($B$28/100))*$B31),IF(F$27="mg/kg SAR",((F$28*0.001)*$B31),IF(F$27="mg/kg DM",(((F$28*0.001)*($B$28/100))*$B31),"0")))))))*1.658</f>
        <v>0.83757517600000009</v>
      </c>
      <c r="G31" s="77">
        <f t="shared" ref="G31:P46" si="5">IF(G$27="%w/w SAR",((G$28*10)*$B31),IF(G$27="%w/w DM",(((G$28*10)*($B$28/100))*$B31),IF(G$27="kg/t SAR",(G$28*$B31),IF(G$27="kg/t DM",((G$28*($B$28/100))*$B31),IF(G$27="mg/kg SAR",((G$28*0.001)*$B31),IF(G$27="mg/kg DM",(((G$28*0.001)*($B$28/100))*$B31),0))))))</f>
        <v>0.10142200000000001</v>
      </c>
      <c r="H31" s="77">
        <f t="shared" si="5"/>
        <v>0.42248400000000008</v>
      </c>
      <c r="I31" s="77">
        <f t="shared" si="5"/>
        <v>5.2326000000000004E-3</v>
      </c>
      <c r="J31" s="77">
        <f t="shared" si="5"/>
        <v>7.8812000000000001E-4</v>
      </c>
      <c r="K31" s="77">
        <f t="shared" si="5"/>
        <v>8.1396000000000007E-4</v>
      </c>
      <c r="L31" s="77">
        <f t="shared" si="5"/>
        <v>2.8811600000000003E-2</v>
      </c>
      <c r="M31" s="77">
        <f t="shared" si="5"/>
        <v>5.5556000000000008E-3</v>
      </c>
      <c r="N31" s="77">
        <f t="shared" si="5"/>
        <v>263.56800000000004</v>
      </c>
      <c r="O31" s="77">
        <f t="shared" si="5"/>
        <v>7.9328800000000008</v>
      </c>
      <c r="P31" s="77">
        <f t="shared" si="5"/>
        <v>0</v>
      </c>
      <c r="Q31" s="77">
        <f>(IF(Q$27="%w/w SAR",((Q$28*10)*$B31),IF(Q$27="%w/w DM",(((Q$28*10)*($B$28/100))*$B31),IF(Q$27="kg/t SAR",(Q$28*$B31),IF(Q$27="kg/t DM",((Q$28*($B$28/100))*$B31),IF(Q$27="mg/kg SAR",((Q$28*0.001)*$B31),IF(Q$27="mg/kg DM",(((Q$28*0.001)*($B$28/100))*$B31),0)))))))*2.5</f>
        <v>23.417500000000004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3.1395600000000003E-2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1929B</v>
      </c>
      <c r="B32" s="15">
        <v>40</v>
      </c>
      <c r="C32" s="77">
        <f t="shared" ref="C32:C50" si="6">IF(C$27="%w/w SAR",((C$28*10)*$B32),IF(C$27="%w/w DM",(((C$28*10)*($B$28/100))*$B32),IF(C$27="kg/t SAR",(C$28*$B32),IF(C$27="kg/t DM",((C$28*($B$28/100))*$B32),IF(C$27="mg/kg SAR",((C$28*0.001)*$B32),IF(C$27="mg/kg DM",(((C$28*0.001)*($B$28/100))*$B32),0))))))</f>
        <v>16.4084</v>
      </c>
      <c r="D32" s="77">
        <f t="shared" ref="D32:D50" si="7">(IF(D$27="%w/w SAR",((D$28*10)*$B32),IF(D$27="%w/w DM",(((D$28*10)*($B$28/100))*$B32),IF(D$27="kg/t SAR",(D$28*$B32),IF(D$27="kg/t DM",((D$28*($B$28/100))*$B32),IF(D$27="mg/kg SAR",((D$28*0.001)*$B32),IF(D$27="mg/kg DM",(((D$28*0.001)*($B$28/100))*$B32),"0")))))))*2.291</f>
        <v>11.099895000000002</v>
      </c>
      <c r="E32" s="77">
        <f t="shared" ref="E32:E50" si="8">(IF(E$27="%w/w SAR",((E$28*10)*$B32),IF(E$27="%w/w DM",(((E$28*10)*($B$28/100))*$B32),IF(E$27="kg/t SAR",(E$28*$B32),IF(E$27="kg/t DM",((E$28*($B$28/100))*$B32),IF(E$27="mg/kg SAR",((E$28*0.001)*$B32),IF(E$27="mg/kg DM",(((E$28*0.001)*($B$28/100))*$B32),"0")))))))*1.205</f>
        <v>2.4754074000000003E-5</v>
      </c>
      <c r="F32" s="77">
        <f t="shared" ref="F32:F50" si="9">(IF(F$27="%w/w SAR",((F$28*10)*$B32),IF(F$27="%w/w DM",(((F$28*10)*($B$28/100))*$B32),IF(F$27="kg/t SAR",(F$28*$B32),IF(F$27="kg/t DM",((F$28*($B$28/100))*$B32),IF(F$27="mg/kg SAR",((F$28*0.001)*$B32),IF(F$27="mg/kg DM",(((F$28*0.001)*($B$28/100))*$B32),"0")))))))*1.658</f>
        <v>0.83757517600000009</v>
      </c>
      <c r="G32" s="77">
        <f t="shared" si="5"/>
        <v>0.10142200000000001</v>
      </c>
      <c r="H32" s="77">
        <f t="shared" si="5"/>
        <v>0.42248400000000008</v>
      </c>
      <c r="I32" s="77">
        <f t="shared" si="5"/>
        <v>5.2326000000000004E-3</v>
      </c>
      <c r="J32" s="77">
        <f t="shared" si="5"/>
        <v>7.8812000000000001E-4</v>
      </c>
      <c r="K32" s="77">
        <f t="shared" si="5"/>
        <v>8.1396000000000007E-4</v>
      </c>
      <c r="L32" s="77">
        <f t="shared" si="5"/>
        <v>2.8811600000000003E-2</v>
      </c>
      <c r="M32" s="77">
        <f t="shared" si="5"/>
        <v>5.5556000000000008E-3</v>
      </c>
      <c r="N32" s="77">
        <f t="shared" si="5"/>
        <v>263.56800000000004</v>
      </c>
      <c r="O32" s="77">
        <f t="shared" si="5"/>
        <v>7.9328800000000008</v>
      </c>
      <c r="P32" s="77">
        <f t="shared" si="5"/>
        <v>0</v>
      </c>
      <c r="Q32" s="77">
        <f t="shared" ref="Q32:Q50" si="10">(IF(Q$27="%w/w SAR",((Q$28*10)*$B32),IF(Q$27="%w/w DM",(((Q$28*10)*($B$28/100))*$B32),IF(Q$27="kg/t SAR",(Q$28*$B32),IF(Q$27="kg/t DM",((Q$28*($B$28/100))*$B32),IF(Q$27="mg/kg SAR",((Q$28*0.001)*$B32),IF(Q$27="mg/kg DM",(((Q$28*0.001)*($B$28/100))*$B32),0)))))))*2.5</f>
        <v>23.417500000000004</v>
      </c>
      <c r="R32" s="77">
        <f t="shared" ref="R32:U50" si="11">IF(R$27="%w/w SAR",((R$28*10)*$B32),IF(R$27="%w/w DM",(((R$28*10)*($B$28/100))*$B32),IF(R$27="kg/t SAR",(R$28*$B32),IF(R$27="kg/t DM",((R$28*($B$28/100))*$B32),IF(R$27="mg/kg SAR",((R$28*0.001)*$B32),IF(R$27="mg/kg DM",(((R$28*0.001)*($B$28/100))*$B32),0))))))</f>
        <v>0</v>
      </c>
      <c r="S32" s="77">
        <f t="shared" si="11"/>
        <v>3.1395600000000003E-2</v>
      </c>
      <c r="T32" s="77">
        <f t="shared" si="11"/>
        <v>0</v>
      </c>
      <c r="U32" s="77">
        <f t="shared" si="11"/>
        <v>0</v>
      </c>
      <c r="AB32" s="59"/>
      <c r="AC32" s="59"/>
      <c r="AD32" s="59"/>
      <c r="AE32" s="59"/>
      <c r="AF32" s="59"/>
      <c r="AG32" s="59"/>
      <c r="AH32" s="59"/>
      <c r="AI32" s="59"/>
    </row>
    <row r="33" spans="1:35" s="72" customFormat="1" ht="13" x14ac:dyDescent="0.35">
      <c r="A33" s="13" t="str">
        <f>E8</f>
        <v>2391A</v>
      </c>
      <c r="B33" s="15">
        <v>40</v>
      </c>
      <c r="C33" s="77">
        <f t="shared" si="6"/>
        <v>16.4084</v>
      </c>
      <c r="D33" s="77">
        <f t="shared" si="7"/>
        <v>11.099895000000002</v>
      </c>
      <c r="E33" s="77">
        <f t="shared" si="8"/>
        <v>2.4754074000000003E-5</v>
      </c>
      <c r="F33" s="77">
        <f t="shared" si="9"/>
        <v>0.83757517600000009</v>
      </c>
      <c r="G33" s="77">
        <f t="shared" si="5"/>
        <v>0.10142200000000001</v>
      </c>
      <c r="H33" s="77">
        <f t="shared" si="5"/>
        <v>0.42248400000000008</v>
      </c>
      <c r="I33" s="77">
        <f t="shared" si="5"/>
        <v>5.2326000000000004E-3</v>
      </c>
      <c r="J33" s="77">
        <f t="shared" si="5"/>
        <v>7.8812000000000001E-4</v>
      </c>
      <c r="K33" s="77">
        <f t="shared" si="5"/>
        <v>8.1396000000000007E-4</v>
      </c>
      <c r="L33" s="77">
        <f t="shared" si="5"/>
        <v>2.8811600000000003E-2</v>
      </c>
      <c r="M33" s="77">
        <f t="shared" si="5"/>
        <v>5.5556000000000008E-3</v>
      </c>
      <c r="N33" s="77">
        <f t="shared" si="5"/>
        <v>263.56800000000004</v>
      </c>
      <c r="O33" s="77">
        <f t="shared" si="5"/>
        <v>7.9328800000000008</v>
      </c>
      <c r="P33" s="77">
        <f t="shared" si="5"/>
        <v>0</v>
      </c>
      <c r="Q33" s="77">
        <f t="shared" si="10"/>
        <v>23.417500000000004</v>
      </c>
      <c r="R33" s="77">
        <f t="shared" si="11"/>
        <v>0</v>
      </c>
      <c r="S33" s="77">
        <f t="shared" si="11"/>
        <v>3.1395600000000003E-2</v>
      </c>
      <c r="T33" s="77">
        <f t="shared" si="11"/>
        <v>0</v>
      </c>
      <c r="U33" s="77">
        <f t="shared" si="11"/>
        <v>0</v>
      </c>
      <c r="AB33" s="59"/>
      <c r="AC33" s="59"/>
      <c r="AD33" s="59"/>
      <c r="AE33" s="59"/>
      <c r="AF33" s="59"/>
      <c r="AG33" s="59"/>
      <c r="AH33" s="59"/>
      <c r="AI33" s="59"/>
    </row>
    <row r="34" spans="1:35" s="72" customFormat="1" ht="13" x14ac:dyDescent="0.35">
      <c r="A34" s="13" t="str">
        <f>F8</f>
        <v>2391B</v>
      </c>
      <c r="B34" s="15">
        <v>124</v>
      </c>
      <c r="C34" s="77">
        <f t="shared" si="6"/>
        <v>50.866040000000005</v>
      </c>
      <c r="D34" s="77">
        <f t="shared" si="7"/>
        <v>34.409674500000001</v>
      </c>
      <c r="E34" s="77">
        <f t="shared" si="8"/>
        <v>7.6737629400000021E-5</v>
      </c>
      <c r="F34" s="77">
        <f t="shared" si="9"/>
        <v>2.5964830455999999</v>
      </c>
      <c r="G34" s="77">
        <f t="shared" si="5"/>
        <v>0.31440820000000003</v>
      </c>
      <c r="H34" s="77">
        <f t="shared" si="5"/>
        <v>1.3097004000000001</v>
      </c>
      <c r="I34" s="77">
        <f t="shared" si="5"/>
        <v>1.6221059999999999E-2</v>
      </c>
      <c r="J34" s="77">
        <f t="shared" si="5"/>
        <v>2.443172E-3</v>
      </c>
      <c r="K34" s="77">
        <f t="shared" si="5"/>
        <v>2.5232760000000001E-3</v>
      </c>
      <c r="L34" s="77">
        <f t="shared" si="5"/>
        <v>8.9315960000000014E-2</v>
      </c>
      <c r="M34" s="77">
        <f t="shared" si="5"/>
        <v>1.7222360000000003E-2</v>
      </c>
      <c r="N34" s="77">
        <f t="shared" si="5"/>
        <v>817.06080000000009</v>
      </c>
      <c r="O34" s="77">
        <f t="shared" si="5"/>
        <v>24.591928000000003</v>
      </c>
      <c r="P34" s="77">
        <f t="shared" si="5"/>
        <v>0</v>
      </c>
      <c r="Q34" s="77">
        <f t="shared" si="10"/>
        <v>72.594250000000002</v>
      </c>
      <c r="R34" s="77">
        <f t="shared" si="11"/>
        <v>0</v>
      </c>
      <c r="S34" s="77">
        <f t="shared" si="11"/>
        <v>9.7326360000000015E-2</v>
      </c>
      <c r="T34" s="77">
        <f t="shared" si="11"/>
        <v>0</v>
      </c>
      <c r="U34" s="77">
        <f t="shared" si="11"/>
        <v>0</v>
      </c>
      <c r="AB34" s="59"/>
      <c r="AC34" s="59"/>
      <c r="AD34" s="59"/>
      <c r="AE34" s="59"/>
      <c r="AF34" s="59"/>
      <c r="AG34" s="59"/>
      <c r="AH34" s="59"/>
      <c r="AI34" s="59"/>
    </row>
    <row r="35" spans="1:35" s="72" customFormat="1" ht="13" x14ac:dyDescent="0.35">
      <c r="A35" s="13" t="str">
        <f>G8</f>
        <v>8302A</v>
      </c>
      <c r="B35" s="15">
        <v>124</v>
      </c>
      <c r="C35" s="77">
        <f t="shared" si="6"/>
        <v>50.866040000000005</v>
      </c>
      <c r="D35" s="77">
        <f t="shared" si="7"/>
        <v>34.409674500000001</v>
      </c>
      <c r="E35" s="77">
        <f t="shared" si="8"/>
        <v>7.6737629400000021E-5</v>
      </c>
      <c r="F35" s="77">
        <f t="shared" si="9"/>
        <v>2.5964830455999999</v>
      </c>
      <c r="G35" s="77">
        <f t="shared" si="5"/>
        <v>0.31440820000000003</v>
      </c>
      <c r="H35" s="77">
        <f t="shared" si="5"/>
        <v>1.3097004000000001</v>
      </c>
      <c r="I35" s="77">
        <f t="shared" si="5"/>
        <v>1.6221059999999999E-2</v>
      </c>
      <c r="J35" s="77">
        <f t="shared" si="5"/>
        <v>2.443172E-3</v>
      </c>
      <c r="K35" s="77">
        <f t="shared" si="5"/>
        <v>2.5232760000000001E-3</v>
      </c>
      <c r="L35" s="77">
        <f t="shared" si="5"/>
        <v>8.9315960000000014E-2</v>
      </c>
      <c r="M35" s="77">
        <f t="shared" si="5"/>
        <v>1.7222360000000003E-2</v>
      </c>
      <c r="N35" s="77">
        <f t="shared" si="5"/>
        <v>817.06080000000009</v>
      </c>
      <c r="O35" s="77">
        <f t="shared" si="5"/>
        <v>24.591928000000003</v>
      </c>
      <c r="P35" s="77">
        <f t="shared" si="5"/>
        <v>0</v>
      </c>
      <c r="Q35" s="77">
        <f t="shared" si="10"/>
        <v>72.594250000000002</v>
      </c>
      <c r="R35" s="77">
        <f t="shared" si="11"/>
        <v>0</v>
      </c>
      <c r="S35" s="77">
        <f t="shared" si="11"/>
        <v>9.7326360000000015E-2</v>
      </c>
      <c r="T35" s="77">
        <f t="shared" si="11"/>
        <v>0</v>
      </c>
      <c r="U35" s="77">
        <f t="shared" si="11"/>
        <v>0</v>
      </c>
      <c r="AB35" s="59"/>
      <c r="AC35" s="59"/>
      <c r="AD35" s="59"/>
      <c r="AE35" s="59"/>
      <c r="AF35" s="59"/>
      <c r="AG35" s="59"/>
      <c r="AH35" s="59"/>
      <c r="AI35" s="59"/>
    </row>
    <row r="36" spans="1:35" s="72" customFormat="1" ht="13" x14ac:dyDescent="0.35">
      <c r="A36" s="13" t="str">
        <f>H8</f>
        <v>8302B</v>
      </c>
      <c r="B36" s="15">
        <v>124</v>
      </c>
      <c r="C36" s="77">
        <f t="shared" si="6"/>
        <v>50.866040000000005</v>
      </c>
      <c r="D36" s="77">
        <f t="shared" si="7"/>
        <v>34.409674500000001</v>
      </c>
      <c r="E36" s="77">
        <f t="shared" si="8"/>
        <v>7.6737629400000021E-5</v>
      </c>
      <c r="F36" s="77">
        <f t="shared" si="9"/>
        <v>2.5964830455999999</v>
      </c>
      <c r="G36" s="77">
        <f t="shared" si="5"/>
        <v>0.31440820000000003</v>
      </c>
      <c r="H36" s="77">
        <f t="shared" si="5"/>
        <v>1.3097004000000001</v>
      </c>
      <c r="I36" s="77">
        <f t="shared" si="5"/>
        <v>1.6221059999999999E-2</v>
      </c>
      <c r="J36" s="77">
        <f t="shared" si="5"/>
        <v>2.443172E-3</v>
      </c>
      <c r="K36" s="77">
        <f t="shared" si="5"/>
        <v>2.5232760000000001E-3</v>
      </c>
      <c r="L36" s="77">
        <f t="shared" si="5"/>
        <v>8.9315960000000014E-2</v>
      </c>
      <c r="M36" s="77">
        <f t="shared" si="5"/>
        <v>1.7222360000000003E-2</v>
      </c>
      <c r="N36" s="77">
        <f t="shared" si="5"/>
        <v>817.06080000000009</v>
      </c>
      <c r="O36" s="77">
        <f t="shared" si="5"/>
        <v>24.591928000000003</v>
      </c>
      <c r="P36" s="77">
        <f t="shared" si="5"/>
        <v>0</v>
      </c>
      <c r="Q36" s="77">
        <f t="shared" si="10"/>
        <v>72.594250000000002</v>
      </c>
      <c r="R36" s="77">
        <f t="shared" si="11"/>
        <v>0</v>
      </c>
      <c r="S36" s="77">
        <f t="shared" si="11"/>
        <v>9.7326360000000015E-2</v>
      </c>
      <c r="T36" s="77">
        <f t="shared" si="11"/>
        <v>0</v>
      </c>
      <c r="U36" s="77">
        <f t="shared" si="11"/>
        <v>0</v>
      </c>
      <c r="AB36" s="59"/>
      <c r="AC36" s="59"/>
      <c r="AD36" s="59"/>
      <c r="AE36" s="59"/>
      <c r="AF36" s="59"/>
      <c r="AG36" s="59"/>
      <c r="AH36" s="59"/>
      <c r="AI36" s="59"/>
    </row>
    <row r="37" spans="1:35" s="72" customFormat="1" ht="13" x14ac:dyDescent="0.35">
      <c r="A37" s="13" t="str">
        <f>I8</f>
        <v>1A</v>
      </c>
      <c r="B37" s="15">
        <v>40</v>
      </c>
      <c r="C37" s="77">
        <f t="shared" si="6"/>
        <v>16.4084</v>
      </c>
      <c r="D37" s="77">
        <f t="shared" si="7"/>
        <v>11.099895000000002</v>
      </c>
      <c r="E37" s="77">
        <f t="shared" si="8"/>
        <v>2.4754074000000003E-5</v>
      </c>
      <c r="F37" s="77">
        <f t="shared" si="9"/>
        <v>0.83757517600000009</v>
      </c>
      <c r="G37" s="77">
        <f t="shared" si="5"/>
        <v>0.10142200000000001</v>
      </c>
      <c r="H37" s="77">
        <f t="shared" si="5"/>
        <v>0.42248400000000008</v>
      </c>
      <c r="I37" s="77">
        <f t="shared" si="5"/>
        <v>5.2326000000000004E-3</v>
      </c>
      <c r="J37" s="77">
        <f t="shared" si="5"/>
        <v>7.8812000000000001E-4</v>
      </c>
      <c r="K37" s="77">
        <f t="shared" si="5"/>
        <v>8.1396000000000007E-4</v>
      </c>
      <c r="L37" s="77">
        <f t="shared" si="5"/>
        <v>2.8811600000000003E-2</v>
      </c>
      <c r="M37" s="77">
        <f t="shared" si="5"/>
        <v>5.5556000000000008E-3</v>
      </c>
      <c r="N37" s="77">
        <f t="shared" si="5"/>
        <v>263.56800000000004</v>
      </c>
      <c r="O37" s="77">
        <f t="shared" si="5"/>
        <v>7.9328800000000008</v>
      </c>
      <c r="P37" s="77">
        <f t="shared" si="5"/>
        <v>0</v>
      </c>
      <c r="Q37" s="77">
        <f t="shared" si="10"/>
        <v>23.417500000000004</v>
      </c>
      <c r="R37" s="77">
        <f t="shared" si="11"/>
        <v>0</v>
      </c>
      <c r="S37" s="77">
        <f t="shared" si="11"/>
        <v>3.1395600000000003E-2</v>
      </c>
      <c r="T37" s="77">
        <f t="shared" si="11"/>
        <v>0</v>
      </c>
      <c r="U37" s="77">
        <f t="shared" si="11"/>
        <v>0</v>
      </c>
      <c r="AB37" s="59"/>
      <c r="AC37" s="59"/>
      <c r="AD37" s="59"/>
      <c r="AE37" s="59"/>
      <c r="AF37" s="59"/>
      <c r="AG37" s="59"/>
      <c r="AH37" s="59"/>
      <c r="AI37" s="59"/>
    </row>
    <row r="38" spans="1:35" s="72" customFormat="1" ht="13" x14ac:dyDescent="0.35">
      <c r="A38" s="13" t="str">
        <f>J8</f>
        <v>2A</v>
      </c>
      <c r="B38" s="15">
        <v>70</v>
      </c>
      <c r="C38" s="77">
        <f t="shared" si="6"/>
        <v>28.714700000000001</v>
      </c>
      <c r="D38" s="77">
        <f t="shared" si="7"/>
        <v>19.424816250000003</v>
      </c>
      <c r="E38" s="77">
        <f t="shared" si="8"/>
        <v>4.3319629500000009E-5</v>
      </c>
      <c r="F38" s="77">
        <f t="shared" si="9"/>
        <v>1.4657565580000003</v>
      </c>
      <c r="G38" s="77">
        <f t="shared" si="5"/>
        <v>0.17748850000000002</v>
      </c>
      <c r="H38" s="77">
        <f t="shared" si="5"/>
        <v>0.73934700000000009</v>
      </c>
      <c r="I38" s="77">
        <f t="shared" si="5"/>
        <v>9.1570499999999999E-3</v>
      </c>
      <c r="J38" s="77">
        <f t="shared" si="5"/>
        <v>1.3792100000000001E-3</v>
      </c>
      <c r="K38" s="77">
        <f t="shared" si="5"/>
        <v>1.4244300000000002E-3</v>
      </c>
      <c r="L38" s="77">
        <f t="shared" si="5"/>
        <v>5.0420300000000001E-2</v>
      </c>
      <c r="M38" s="77">
        <f t="shared" si="5"/>
        <v>9.7223000000000014E-3</v>
      </c>
      <c r="N38" s="77">
        <f t="shared" si="5"/>
        <v>461.24400000000009</v>
      </c>
      <c r="O38" s="77">
        <f t="shared" si="5"/>
        <v>13.882540000000002</v>
      </c>
      <c r="P38" s="77">
        <f t="shared" si="5"/>
        <v>0</v>
      </c>
      <c r="Q38" s="77">
        <f t="shared" si="10"/>
        <v>40.980625000000003</v>
      </c>
      <c r="R38" s="77">
        <f t="shared" si="11"/>
        <v>0</v>
      </c>
      <c r="S38" s="77">
        <f t="shared" si="11"/>
        <v>5.4942300000000006E-2</v>
      </c>
      <c r="T38" s="77">
        <f t="shared" si="11"/>
        <v>0</v>
      </c>
      <c r="U38" s="77">
        <f t="shared" si="11"/>
        <v>0</v>
      </c>
      <c r="AB38" s="59"/>
      <c r="AC38" s="59"/>
      <c r="AD38" s="59"/>
      <c r="AE38" s="59"/>
      <c r="AF38" s="59"/>
      <c r="AG38" s="59"/>
      <c r="AH38" s="59"/>
      <c r="AI38" s="59"/>
    </row>
    <row r="39" spans="1:35" s="72" customFormat="1" ht="13" x14ac:dyDescent="0.35">
      <c r="A39" s="13" t="str">
        <f>K8</f>
        <v>5044A</v>
      </c>
      <c r="B39" s="15">
        <v>40</v>
      </c>
      <c r="C39" s="77">
        <f t="shared" si="6"/>
        <v>16.4084</v>
      </c>
      <c r="D39" s="77">
        <f t="shared" si="7"/>
        <v>11.099895000000002</v>
      </c>
      <c r="E39" s="77">
        <f t="shared" si="8"/>
        <v>2.4754074000000003E-5</v>
      </c>
      <c r="F39" s="77">
        <f t="shared" si="9"/>
        <v>0.83757517600000009</v>
      </c>
      <c r="G39" s="77">
        <f t="shared" si="5"/>
        <v>0.10142200000000001</v>
      </c>
      <c r="H39" s="77">
        <f t="shared" si="5"/>
        <v>0.42248400000000008</v>
      </c>
      <c r="I39" s="77">
        <f t="shared" si="5"/>
        <v>5.2326000000000004E-3</v>
      </c>
      <c r="J39" s="77">
        <f t="shared" si="5"/>
        <v>7.8812000000000001E-4</v>
      </c>
      <c r="K39" s="77">
        <f t="shared" si="5"/>
        <v>8.1396000000000007E-4</v>
      </c>
      <c r="L39" s="77">
        <f t="shared" si="5"/>
        <v>2.8811600000000003E-2</v>
      </c>
      <c r="M39" s="77">
        <f t="shared" si="5"/>
        <v>5.5556000000000008E-3</v>
      </c>
      <c r="N39" s="77">
        <f t="shared" si="5"/>
        <v>263.56800000000004</v>
      </c>
      <c r="O39" s="77">
        <f t="shared" si="5"/>
        <v>7.9328800000000008</v>
      </c>
      <c r="P39" s="77">
        <f t="shared" si="5"/>
        <v>0</v>
      </c>
      <c r="Q39" s="77">
        <f t="shared" si="10"/>
        <v>23.417500000000004</v>
      </c>
      <c r="R39" s="77">
        <f t="shared" si="11"/>
        <v>0</v>
      </c>
      <c r="S39" s="77">
        <f t="shared" si="11"/>
        <v>3.1395600000000003E-2</v>
      </c>
      <c r="T39" s="77">
        <f t="shared" si="11"/>
        <v>0</v>
      </c>
      <c r="U39" s="77">
        <f t="shared" si="11"/>
        <v>0</v>
      </c>
      <c r="AB39" s="59"/>
      <c r="AC39" s="59"/>
      <c r="AD39" s="59"/>
      <c r="AE39" s="59"/>
      <c r="AF39" s="59"/>
      <c r="AG39" s="59"/>
      <c r="AH39" s="59"/>
      <c r="AI39" s="59"/>
    </row>
    <row r="40" spans="1:35" s="72" customFormat="1" ht="13" x14ac:dyDescent="0.35">
      <c r="A40" s="13" t="str">
        <f>L8</f>
        <v>5044B</v>
      </c>
      <c r="B40" s="15">
        <v>70</v>
      </c>
      <c r="C40" s="77">
        <f t="shared" si="6"/>
        <v>28.714700000000001</v>
      </c>
      <c r="D40" s="77">
        <f t="shared" si="7"/>
        <v>19.424816250000003</v>
      </c>
      <c r="E40" s="77">
        <f t="shared" si="8"/>
        <v>4.3319629500000009E-5</v>
      </c>
      <c r="F40" s="77">
        <f t="shared" si="9"/>
        <v>1.4657565580000003</v>
      </c>
      <c r="G40" s="77">
        <f t="shared" si="5"/>
        <v>0.17748850000000002</v>
      </c>
      <c r="H40" s="77">
        <f t="shared" si="5"/>
        <v>0.73934700000000009</v>
      </c>
      <c r="I40" s="77">
        <f t="shared" si="5"/>
        <v>9.1570499999999999E-3</v>
      </c>
      <c r="J40" s="77">
        <f t="shared" si="5"/>
        <v>1.3792100000000001E-3</v>
      </c>
      <c r="K40" s="77">
        <f t="shared" si="5"/>
        <v>1.4244300000000002E-3</v>
      </c>
      <c r="L40" s="77">
        <f t="shared" si="5"/>
        <v>5.0420300000000001E-2</v>
      </c>
      <c r="M40" s="77">
        <f t="shared" si="5"/>
        <v>9.7223000000000014E-3</v>
      </c>
      <c r="N40" s="77">
        <f t="shared" si="5"/>
        <v>461.24400000000009</v>
      </c>
      <c r="O40" s="77">
        <f t="shared" si="5"/>
        <v>13.882540000000002</v>
      </c>
      <c r="P40" s="77">
        <f t="shared" si="5"/>
        <v>0</v>
      </c>
      <c r="Q40" s="77">
        <f t="shared" si="10"/>
        <v>40.980625000000003</v>
      </c>
      <c r="R40" s="77">
        <f t="shared" si="11"/>
        <v>0</v>
      </c>
      <c r="S40" s="77">
        <f t="shared" si="11"/>
        <v>5.4942300000000006E-2</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1929A</v>
      </c>
      <c r="C57" s="8" t="str">
        <f t="shared" ref="C57:U57" si="13">D8</f>
        <v>1929B</v>
      </c>
      <c r="D57" s="8" t="str">
        <f t="shared" si="13"/>
        <v>2391A</v>
      </c>
      <c r="E57" s="8" t="str">
        <f t="shared" si="13"/>
        <v>2391B</v>
      </c>
      <c r="F57" s="8" t="str">
        <f t="shared" si="13"/>
        <v>8302A</v>
      </c>
      <c r="G57" s="8" t="str">
        <f t="shared" si="13"/>
        <v>8302B</v>
      </c>
      <c r="H57" s="8" t="str">
        <f t="shared" si="13"/>
        <v>1A</v>
      </c>
      <c r="I57" s="8" t="str">
        <f t="shared" si="13"/>
        <v>2A</v>
      </c>
      <c r="J57" s="8" t="str">
        <f t="shared" si="13"/>
        <v>5044A</v>
      </c>
      <c r="K57" s="8" t="str">
        <f t="shared" si="13"/>
        <v>5044B</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Arable</v>
      </c>
      <c r="C58" s="13" t="str">
        <f>D16&amp;" I "&amp;(VLOOKUP(D14,Table24581112[],6,FALSE))</f>
        <v>Medium/Clay I Arable</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Arable</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6.7</v>
      </c>
      <c r="C59" s="76">
        <f>VLOOKUP(D$14,Table24581112[],5,FALSE)</f>
        <v>6.7</v>
      </c>
      <c r="D59" s="76">
        <f>VLOOKUP(E$14,Table24581112[],5,FALSE)</f>
        <v>6.2</v>
      </c>
      <c r="E59" s="76">
        <f>VLOOKUP(F$14,Table24581112[],5,FALSE)</f>
        <v>6.2</v>
      </c>
      <c r="F59" s="76">
        <f>VLOOKUP(G$14,Table24581112[],5,FALSE)</f>
        <v>6.2</v>
      </c>
      <c r="G59" s="76">
        <f>VLOOKUP(H$14,Table24581112[],5,FALSE)</f>
        <v>6.7</v>
      </c>
      <c r="H59" s="76">
        <f>VLOOKUP(I$14,Table24581112[],5,FALSE)</f>
        <v>6.2</v>
      </c>
      <c r="I59" s="76">
        <f>VLOOKUP(J$14,Table24581112[],5,FALSE)</f>
        <v>6.2</v>
      </c>
      <c r="J59" s="76">
        <f>VLOOKUP(K$14,Table24581112[],5,FALSE)</f>
        <v>6.2</v>
      </c>
      <c r="K59" s="76">
        <f>VLOOKUP(L$14,Table24581112[],5,FALSE)</f>
        <v>6.2</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6.7</v>
      </c>
      <c r="C60" s="76">
        <f t="shared" ref="C60:U60" si="14">D10</f>
        <v>7.1</v>
      </c>
      <c r="D60" s="76">
        <f t="shared" si="14"/>
        <v>7.2</v>
      </c>
      <c r="E60" s="76">
        <f t="shared" si="14"/>
        <v>6.8</v>
      </c>
      <c r="F60" s="76">
        <f t="shared" si="14"/>
        <v>6.9</v>
      </c>
      <c r="G60" s="76">
        <f t="shared" si="14"/>
        <v>6.7</v>
      </c>
      <c r="H60" s="76">
        <f t="shared" si="14"/>
        <v>6.9</v>
      </c>
      <c r="I60" s="76">
        <f t="shared" si="14"/>
        <v>7.1</v>
      </c>
      <c r="J60" s="76">
        <f t="shared" si="14"/>
        <v>6.9</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6</v>
      </c>
      <c r="E61" s="76">
        <f t="shared" si="15"/>
        <v>6</v>
      </c>
      <c r="F61" s="76">
        <f t="shared" si="15"/>
        <v>6</v>
      </c>
      <c r="G61" s="76">
        <f t="shared" si="15"/>
        <v>8</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40</v>
      </c>
      <c r="C62" s="77">
        <f>B32</f>
        <v>40</v>
      </c>
      <c r="D62" s="77">
        <f>B33</f>
        <v>40</v>
      </c>
      <c r="E62" s="77">
        <f>B34</f>
        <v>124</v>
      </c>
      <c r="F62" s="77">
        <f>B35</f>
        <v>124</v>
      </c>
      <c r="G62" s="77">
        <f>B36</f>
        <v>124</v>
      </c>
      <c r="H62" s="77">
        <f>B37</f>
        <v>40</v>
      </c>
      <c r="I62" s="77">
        <f>B38</f>
        <v>70</v>
      </c>
      <c r="J62" s="77">
        <f>B39</f>
        <v>40</v>
      </c>
      <c r="K62" s="77">
        <f>B40</f>
        <v>70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-3.1999999999999957</v>
      </c>
      <c r="D64" s="77">
        <f t="shared" si="17"/>
        <v>-6</v>
      </c>
      <c r="E64" s="77">
        <f t="shared" si="17"/>
        <v>-3.5999999999999979</v>
      </c>
      <c r="F64" s="77">
        <f t="shared" si="17"/>
        <v>-4.2000000000000011</v>
      </c>
      <c r="G64" s="77">
        <f t="shared" si="17"/>
        <v>0</v>
      </c>
      <c r="H64" s="77">
        <f t="shared" si="17"/>
        <v>-4.2000000000000011</v>
      </c>
      <c r="I64" s="77">
        <f t="shared" si="17"/>
        <v>-5.3999999999999968</v>
      </c>
      <c r="J64" s="77">
        <f t="shared" si="17"/>
        <v>-4.2000000000000011</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3.1999999999999957</v>
      </c>
      <c r="D65" s="77">
        <f t="shared" si="18"/>
        <v>6</v>
      </c>
      <c r="E65" s="77">
        <f t="shared" si="18"/>
        <v>3.5999999999999979</v>
      </c>
      <c r="F65" s="77">
        <f t="shared" si="18"/>
        <v>4.2000000000000011</v>
      </c>
      <c r="G65" s="77">
        <f t="shared" si="18"/>
        <v>0</v>
      </c>
      <c r="H65" s="77">
        <f t="shared" si="18"/>
        <v>4.2000000000000011</v>
      </c>
      <c r="I65" s="77">
        <f t="shared" si="18"/>
        <v>5.3999999999999968</v>
      </c>
      <c r="J65" s="77">
        <f t="shared" si="18"/>
        <v>4.2000000000000011</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B44" sqref="B4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1" t="str">
        <f>'Field data and Alwen'!C1:D1</f>
        <v>PAN-023087</v>
      </c>
      <c r="D1" s="142"/>
      <c r="E1" s="93" t="s">
        <v>45</v>
      </c>
      <c r="F1" s="39">
        <f>'Field data and Alwen'!F1</f>
        <v>50</v>
      </c>
      <c r="G1" s="120" t="s">
        <v>43</v>
      </c>
      <c r="H1" s="121"/>
      <c r="I1" s="118">
        <v>6.6</v>
      </c>
      <c r="J1" s="119" t="s">
        <v>153</v>
      </c>
      <c r="K1" s="119"/>
      <c r="L1" s="97">
        <v>438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3" t="str">
        <f>'Field data and Alwen'!C2:D2</f>
        <v>EPR/GP3792SK</v>
      </c>
      <c r="D2" s="144"/>
      <c r="E2" s="93" t="s">
        <v>109</v>
      </c>
      <c r="F2" s="96">
        <v>190902</v>
      </c>
      <c r="G2" s="139" t="s">
        <v>110</v>
      </c>
      <c r="H2" s="140"/>
      <c r="I2" s="118"/>
      <c r="J2" s="119" t="s">
        <v>158</v>
      </c>
      <c r="K2" s="119"/>
      <c r="L2" s="97">
        <v>0.80500000000000005</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3" t="str">
        <f>'Field data and Alwen'!C3:D3</f>
        <v>ByProduct Recovery Limited</v>
      </c>
      <c r="D3" s="144"/>
      <c r="E3" s="93" t="s">
        <v>108</v>
      </c>
      <c r="F3" s="31" t="s">
        <v>78</v>
      </c>
      <c r="G3" s="119" t="s">
        <v>159</v>
      </c>
      <c r="H3" s="119"/>
      <c r="I3" s="118"/>
      <c r="J3" s="120" t="s">
        <v>154</v>
      </c>
      <c r="K3" s="121"/>
      <c r="L3" s="97">
        <f>(L1/(L2*10000))*100</f>
        <v>5.4409937888198749</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1" t="str">
        <f>'Field data and Alwen'!C4:D4</f>
        <v>Maes Truan, Llanelidan, Ruthin. LL15 2RN</v>
      </c>
      <c r="D4" s="142"/>
      <c r="E4" s="94" t="s">
        <v>1</v>
      </c>
      <c r="F4" s="96" t="s">
        <v>169</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1" t="str">
        <f>'Field data and Alwen'!C5:D5</f>
        <v>Bryan Burn</v>
      </c>
      <c r="D5" s="142"/>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Alwen'!C8</f>
        <v>1929A</v>
      </c>
      <c r="D8" s="60" t="str">
        <f>'Field data and Alwen'!D8</f>
        <v>1929B</v>
      </c>
      <c r="E8" s="60" t="str">
        <f>'Field data and Alwen'!E8</f>
        <v>2391A</v>
      </c>
      <c r="F8" s="60" t="str">
        <f>'Field data and Alwen'!F8</f>
        <v>2391B</v>
      </c>
      <c r="G8" s="60" t="str">
        <f>'Field data and Alwen'!G8</f>
        <v>8302A</v>
      </c>
      <c r="H8" s="60" t="str">
        <f>'Field data and Alwen'!H8</f>
        <v>8302B</v>
      </c>
      <c r="I8" s="60" t="str">
        <f>'Field data and Alwen'!I8</f>
        <v>1A</v>
      </c>
      <c r="J8" s="60" t="str">
        <f>'Field data and Alwen'!J8</f>
        <v>2A</v>
      </c>
      <c r="K8" s="60" t="str">
        <f>'Field data and Alwen'!K8</f>
        <v>5044A</v>
      </c>
      <c r="L8" s="60" t="str">
        <f>'Field data and Alwen'!L8</f>
        <v>5044B</v>
      </c>
      <c r="M8" s="60">
        <f>'Field data and Alwen'!M8</f>
        <v>0</v>
      </c>
      <c r="N8" s="60">
        <f>'Field data and Alwen'!N8</f>
        <v>0</v>
      </c>
      <c r="O8" s="60">
        <f>'Field data and Alwen'!O8</f>
        <v>0</v>
      </c>
      <c r="P8" s="60">
        <f>'Field data and Alwen'!P8</f>
        <v>0</v>
      </c>
      <c r="Q8" s="60">
        <f>'Field data and Alwen'!Q8</f>
        <v>0</v>
      </c>
      <c r="R8" s="60">
        <f>'Field data and Alwen'!R8</f>
        <v>0</v>
      </c>
      <c r="S8" s="60">
        <f>'Field data and Alwen'!S8</f>
        <v>0</v>
      </c>
      <c r="T8" s="60">
        <f>'Field data and Alwen'!T8</f>
        <v>0</v>
      </c>
      <c r="U8" s="60">
        <f>'Field data and Alwen'!U8</f>
        <v>0</v>
      </c>
      <c r="V8" s="60">
        <f>'Field data and Alwen'!V8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Alwen'!C9</f>
        <v>1</v>
      </c>
      <c r="D9" s="60">
        <f>'Field data and Alwen'!D9</f>
        <v>1</v>
      </c>
      <c r="E9" s="60" t="str">
        <f>'Field data and Alwen'!E9</f>
        <v>M</v>
      </c>
      <c r="F9" s="60" t="str">
        <f>'Field data and Alwen'!F9</f>
        <v>M</v>
      </c>
      <c r="G9" s="60" t="str">
        <f>'Field data and Alwen'!G9</f>
        <v>M</v>
      </c>
      <c r="H9" s="60">
        <f>'Field data and Alwen'!H9</f>
        <v>1</v>
      </c>
      <c r="I9" s="60" t="str">
        <f>'Field data and Alwen'!I9</f>
        <v>M</v>
      </c>
      <c r="J9" s="60" t="str">
        <f>'Field data and Alwen'!J9</f>
        <v>M</v>
      </c>
      <c r="K9" s="60" t="str">
        <f>'Field data and Alwen'!K9</f>
        <v>M</v>
      </c>
      <c r="L9" s="60" t="str">
        <f>'Field data and Alwen'!L9</f>
        <v>M</v>
      </c>
      <c r="M9" s="60">
        <f>'Field data and Alwen'!M9</f>
        <v>0</v>
      </c>
      <c r="N9" s="60">
        <f>'Field data and Alwen'!N9</f>
        <v>0</v>
      </c>
      <c r="O9" s="60">
        <f>'Field data and Alwen'!O9</f>
        <v>0</v>
      </c>
      <c r="P9" s="60">
        <f>'Field data and Alwen'!P9</f>
        <v>0</v>
      </c>
      <c r="Q9" s="60">
        <f>'Field data and Alwen'!Q9</f>
        <v>0</v>
      </c>
      <c r="R9" s="60">
        <f>'Field data and Alwen'!R9</f>
        <v>0</v>
      </c>
      <c r="S9" s="60">
        <f>'Field data and Alwen'!S9</f>
        <v>0</v>
      </c>
      <c r="T9" s="60">
        <f>'Field data and Alwen'!T9</f>
        <v>0</v>
      </c>
      <c r="U9" s="60">
        <f>'Field data and Alwen'!U9</f>
        <v>0</v>
      </c>
      <c r="V9" s="60">
        <f>'Field data and Alwen'!V9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Alwen'!C10</f>
        <v>6.7</v>
      </c>
      <c r="D10" s="60">
        <f>'Field data and Alwen'!D10</f>
        <v>7.1</v>
      </c>
      <c r="E10" s="60">
        <f>'Field data and Alwen'!E10</f>
        <v>7.2</v>
      </c>
      <c r="F10" s="60">
        <f>'Field data and Alwen'!F10</f>
        <v>6.8</v>
      </c>
      <c r="G10" s="60">
        <f>'Field data and Alwen'!G10</f>
        <v>6.9</v>
      </c>
      <c r="H10" s="60">
        <f>'Field data and Alwen'!H10</f>
        <v>6.7</v>
      </c>
      <c r="I10" s="60">
        <f>'Field data and Alwen'!I10</f>
        <v>6.9</v>
      </c>
      <c r="J10" s="60">
        <f>'Field data and Alwen'!J10</f>
        <v>7.1</v>
      </c>
      <c r="K10" s="60">
        <f>'Field data and Alwen'!K10</f>
        <v>6.9</v>
      </c>
      <c r="L10" s="60">
        <f>'Field data and Alwen'!L10</f>
        <v>6.5</v>
      </c>
      <c r="M10" s="60">
        <f>'Field data and Alwen'!M10</f>
        <v>0</v>
      </c>
      <c r="N10" s="60">
        <f>'Field data and Alwen'!N10</f>
        <v>0</v>
      </c>
      <c r="O10" s="60">
        <f>'Field data and Alwen'!O10</f>
        <v>0</v>
      </c>
      <c r="P10" s="60">
        <f>'Field data and Alwen'!P10</f>
        <v>0</v>
      </c>
      <c r="Q10" s="60">
        <f>'Field data and Alwen'!Q10</f>
        <v>0</v>
      </c>
      <c r="R10" s="60">
        <f>'Field data and Alwen'!R10</f>
        <v>0</v>
      </c>
      <c r="S10" s="60">
        <f>'Field data and Alwen'!S10</f>
        <v>0</v>
      </c>
      <c r="T10" s="60">
        <f>'Field data and Alwen'!T10</f>
        <v>0</v>
      </c>
      <c r="U10" s="60">
        <f>'Field data and Alwen'!U10</f>
        <v>0</v>
      </c>
      <c r="V10" s="60">
        <f>'Field data and Alwen'!V10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Alwen'!C11</f>
        <v>4</v>
      </c>
      <c r="D11" s="60">
        <f>'Field data and Alwen'!D11</f>
        <v>4</v>
      </c>
      <c r="E11" s="60">
        <f>'Field data and Alwen'!E11</f>
        <v>4</v>
      </c>
      <c r="F11" s="60">
        <f>'Field data and Alwen'!F11</f>
        <v>3</v>
      </c>
      <c r="G11" s="60">
        <f>'Field data and Alwen'!G11</f>
        <v>2</v>
      </c>
      <c r="H11" s="60">
        <f>'Field data and Alwen'!H11</f>
        <v>3</v>
      </c>
      <c r="I11" s="60">
        <f>'Field data and Alwen'!I11</f>
        <v>4</v>
      </c>
      <c r="J11" s="60">
        <f>'Field data and Alwen'!J11</f>
        <v>3</v>
      </c>
      <c r="K11" s="60">
        <f>'Field data and Alwen'!K11</f>
        <v>4</v>
      </c>
      <c r="L11" s="60">
        <f>'Field data and Alwen'!L11</f>
        <v>3</v>
      </c>
      <c r="M11" s="60">
        <f>'Field data and Alwen'!M11</f>
        <v>0</v>
      </c>
      <c r="N11" s="60">
        <f>'Field data and Alwen'!N11</f>
        <v>0</v>
      </c>
      <c r="O11" s="60">
        <f>'Field data and Alwen'!O11</f>
        <v>0</v>
      </c>
      <c r="P11" s="60">
        <f>'Field data and Alwen'!P11</f>
        <v>0</v>
      </c>
      <c r="Q11" s="60">
        <f>'Field data and Alwen'!Q11</f>
        <v>0</v>
      </c>
      <c r="R11" s="60">
        <f>'Field data and Alwen'!R11</f>
        <v>0</v>
      </c>
      <c r="S11" s="60">
        <f>'Field data and Alwen'!S11</f>
        <v>0</v>
      </c>
      <c r="T11" s="60">
        <f>'Field data and Alwen'!T11</f>
        <v>0</v>
      </c>
      <c r="U11" s="60">
        <f>'Field data and Alwen'!U11</f>
        <v>0</v>
      </c>
      <c r="V11" s="60">
        <f>'Field data and Alwen'!V11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Alwen'!C12</f>
        <v>5</v>
      </c>
      <c r="D12" s="60">
        <f>'Field data and Alwen'!D12</f>
        <v>3</v>
      </c>
      <c r="E12" s="60">
        <f>'Field data and Alwen'!E12</f>
        <v>2</v>
      </c>
      <c r="F12" s="60">
        <f>'Field data and Alwen'!F12</f>
        <v>3</v>
      </c>
      <c r="G12" s="60">
        <f>'Field data and Alwen'!G12</f>
        <v>3</v>
      </c>
      <c r="H12" s="60">
        <f>'Field data and Alwen'!H12</f>
        <v>3</v>
      </c>
      <c r="I12" s="60">
        <f>'Field data and Alwen'!I12</f>
        <v>2</v>
      </c>
      <c r="J12" s="60">
        <f>'Field data and Alwen'!J12</f>
        <v>1</v>
      </c>
      <c r="K12" s="60">
        <f>'Field data and Alwen'!K12</f>
        <v>2</v>
      </c>
      <c r="L12" s="60">
        <f>'Field data and Alwen'!L12</f>
        <v>2</v>
      </c>
      <c r="M12" s="60">
        <f>'Field data and Alwen'!M12</f>
        <v>0</v>
      </c>
      <c r="N12" s="60">
        <f>'Field data and Alwen'!N12</f>
        <v>0</v>
      </c>
      <c r="O12" s="60">
        <f>'Field data and Alwen'!O12</f>
        <v>0</v>
      </c>
      <c r="P12" s="60">
        <f>'Field data and Alwen'!P12</f>
        <v>0</v>
      </c>
      <c r="Q12" s="60">
        <f>'Field data and Alwen'!Q12</f>
        <v>0</v>
      </c>
      <c r="R12" s="60">
        <f>'Field data and Alwen'!R12</f>
        <v>0</v>
      </c>
      <c r="S12" s="60">
        <f>'Field data and Alwen'!S12</f>
        <v>0</v>
      </c>
      <c r="T12" s="60">
        <f>'Field data and Alwen'!T12</f>
        <v>0</v>
      </c>
      <c r="U12" s="60">
        <f>'Field data and Alwen'!U12</f>
        <v>0</v>
      </c>
      <c r="V12" s="60">
        <f>'Field data and Alwen'!V12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Alwen'!C13</f>
        <v>3</v>
      </c>
      <c r="D13" s="60">
        <f>'Field data and Alwen'!D13</f>
        <v>2</v>
      </c>
      <c r="E13" s="60">
        <f>'Field data and Alwen'!E13</f>
        <v>2</v>
      </c>
      <c r="F13" s="60">
        <f>'Field data and Alwen'!F13</f>
        <v>2</v>
      </c>
      <c r="G13" s="60">
        <f>'Field data and Alwen'!G13</f>
        <v>2</v>
      </c>
      <c r="H13" s="60">
        <f>'Field data and Alwen'!H13</f>
        <v>2</v>
      </c>
      <c r="I13" s="60">
        <f>'Field data and Alwen'!I13</f>
        <v>2</v>
      </c>
      <c r="J13" s="60">
        <f>'Field data and Alwen'!J13</f>
        <v>2</v>
      </c>
      <c r="K13" s="60">
        <f>'Field data and Alwen'!K13</f>
        <v>2</v>
      </c>
      <c r="L13" s="60">
        <f>'Field data and Alwen'!L13</f>
        <v>2</v>
      </c>
      <c r="M13" s="60">
        <f>'Field data and Alwen'!M13</f>
        <v>0</v>
      </c>
      <c r="N13" s="60">
        <f>'Field data and Alwen'!N13</f>
        <v>0</v>
      </c>
      <c r="O13" s="60">
        <f>'Field data and Alwen'!O13</f>
        <v>0</v>
      </c>
      <c r="P13" s="60">
        <f>'Field data and Alwen'!P13</f>
        <v>0</v>
      </c>
      <c r="Q13" s="60">
        <f>'Field data and Alwen'!Q13</f>
        <v>0</v>
      </c>
      <c r="R13" s="60">
        <f>'Field data and Alwen'!R13</f>
        <v>0</v>
      </c>
      <c r="S13" s="60">
        <f>'Field data and Alwen'!S13</f>
        <v>0</v>
      </c>
      <c r="T13" s="60">
        <f>'Field data and Alwen'!T13</f>
        <v>0</v>
      </c>
      <c r="U13" s="60">
        <f>'Field data and Alwen'!U13</f>
        <v>0</v>
      </c>
      <c r="V13" s="60">
        <f>'Field data and Alwen'!V13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Alwen'!C14</f>
        <v>Swedes- roots only</v>
      </c>
      <c r="D14" s="102" t="str">
        <f>'Field data and Alwen'!D14</f>
        <v>Swedes- roots only</v>
      </c>
      <c r="E14" s="102" t="str">
        <f>'Field data and Alwen'!E14</f>
        <v xml:space="preserve">Grass Silage (30% DM) </v>
      </c>
      <c r="F14" s="102" t="str">
        <f>'Field data and Alwen'!F14</f>
        <v xml:space="preserve">Grass Silage (30% DM) </v>
      </c>
      <c r="G14" s="102" t="str">
        <f>'Field data and Alwen'!G14</f>
        <v xml:space="preserve">Grass Silage (30% DM) </v>
      </c>
      <c r="H14" s="102" t="str">
        <f>'Field data and Alwen'!H14</f>
        <v>Swedes- roots only</v>
      </c>
      <c r="I14" s="102" t="str">
        <f>'Field data and Alwen'!I14</f>
        <v xml:space="preserve">Grass Silage (30% DM) </v>
      </c>
      <c r="J14" s="102" t="str">
        <f>'Field data and Alwen'!J14</f>
        <v xml:space="preserve">Grass Silage (30% DM) </v>
      </c>
      <c r="K14" s="102" t="str">
        <f>'Field data and Alwen'!K14</f>
        <v xml:space="preserve">Grass Silage (30% DM) </v>
      </c>
      <c r="L14" s="102" t="str">
        <f>'Field data and Alwen'!L14</f>
        <v xml:space="preserve">Grass Silage (30% DM) </v>
      </c>
      <c r="M14" s="102">
        <f>'Field data and Alwen'!M14</f>
        <v>0</v>
      </c>
      <c r="N14" s="102">
        <f>'Field data and Alwen'!N14</f>
        <v>0</v>
      </c>
      <c r="O14" s="102">
        <f>'Field data and Alwen'!O14</f>
        <v>0</v>
      </c>
      <c r="P14" s="102">
        <f>'Field data and Alwen'!P14</f>
        <v>0</v>
      </c>
      <c r="Q14" s="102">
        <f>'Field data and Alwen'!Q14</f>
        <v>0</v>
      </c>
      <c r="R14" s="102">
        <f>'Field data and Alwen'!R14</f>
        <v>0</v>
      </c>
      <c r="S14" s="102">
        <f>'Field data and Alwen'!S14</f>
        <v>0</v>
      </c>
      <c r="T14" s="102">
        <f>'Field data and Alwen'!T14</f>
        <v>0</v>
      </c>
      <c r="U14" s="102">
        <f>'Field data and Alwen'!U14</f>
        <v>0</v>
      </c>
      <c r="V14" s="102">
        <f>'Field data and Alwen'!V14</f>
        <v>0</v>
      </c>
      <c r="AD14" s="30" t="s">
        <v>138</v>
      </c>
      <c r="AE14" s="30">
        <v>6</v>
      </c>
      <c r="AI14" s="53" t="s">
        <v>119</v>
      </c>
      <c r="AJ14" s="54">
        <v>0.8</v>
      </c>
      <c r="AK14" s="55">
        <v>1.7</v>
      </c>
      <c r="AL14" s="11">
        <v>12</v>
      </c>
      <c r="AM14" s="11">
        <v>6.7</v>
      </c>
      <c r="AN14" s="11" t="s">
        <v>135</v>
      </c>
    </row>
    <row r="15" spans="1:41" ht="13" x14ac:dyDescent="0.25">
      <c r="A15" s="130" t="s">
        <v>9</v>
      </c>
      <c r="B15" s="130"/>
      <c r="C15" s="60">
        <f>'Field data and Alwen'!C15</f>
        <v>48</v>
      </c>
      <c r="D15" s="60">
        <f>'Field data and Alwen'!D15</f>
        <v>48</v>
      </c>
      <c r="E15" s="60">
        <f>'Field data and Alwen'!E15</f>
        <v>38</v>
      </c>
      <c r="F15" s="60">
        <f>'Field data and Alwen'!F15</f>
        <v>38</v>
      </c>
      <c r="G15" s="60">
        <f>'Field data and Alwen'!G15</f>
        <v>38</v>
      </c>
      <c r="H15" s="60">
        <f>'Field data and Alwen'!H15</f>
        <v>48</v>
      </c>
      <c r="I15" s="60">
        <f>'Field data and Alwen'!I15</f>
        <v>38</v>
      </c>
      <c r="J15" s="60">
        <f>'Field data and Alwen'!J15</f>
        <v>38</v>
      </c>
      <c r="K15" s="60">
        <f>'Field data and Alwen'!K15</f>
        <v>38</v>
      </c>
      <c r="L15" s="60">
        <f>'Field data and Alwen'!L15</f>
        <v>38</v>
      </c>
      <c r="M15" s="60">
        <f>'Field data and Alwen'!M15</f>
        <v>0</v>
      </c>
      <c r="N15" s="60">
        <f>'Field data and Alwen'!N15</f>
        <v>0</v>
      </c>
      <c r="O15" s="60">
        <f>'Field data and Alwen'!O15</f>
        <v>0</v>
      </c>
      <c r="P15" s="60">
        <f>'Field data and Alwen'!P15</f>
        <v>0</v>
      </c>
      <c r="Q15" s="60">
        <f>'Field data and Alwen'!Q15</f>
        <v>0</v>
      </c>
      <c r="R15" s="60">
        <f>'Field data and Alwen'!R15</f>
        <v>0</v>
      </c>
      <c r="S15" s="60">
        <f>'Field data and Alwen'!S15</f>
        <v>0</v>
      </c>
      <c r="T15" s="60">
        <f>'Field data and Alwen'!T15</f>
        <v>0</v>
      </c>
      <c r="U15" s="60">
        <f>'Field data and Alwen'!U15</f>
        <v>0</v>
      </c>
      <c r="V15" s="60">
        <f>'Field data and Alwen'!V15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Alwen'!C16</f>
        <v>Medium/Clay</v>
      </c>
      <c r="D16" s="103" t="str">
        <f>'Field data and Alwen'!D16</f>
        <v>Medium/Clay</v>
      </c>
      <c r="E16" s="103" t="str">
        <f>'Field data and Alwen'!E16</f>
        <v>Medium/Clay</v>
      </c>
      <c r="F16" s="103" t="str">
        <f>'Field data and Alwen'!F16</f>
        <v>Medium/Clay</v>
      </c>
      <c r="G16" s="103" t="str">
        <f>'Field data and Alwen'!G16</f>
        <v>Medium/Clay</v>
      </c>
      <c r="H16" s="103" t="str">
        <f>'Field data and Alwen'!H16</f>
        <v>Medium/Clay</v>
      </c>
      <c r="I16" s="103" t="str">
        <f>'Field data and Alwen'!I16</f>
        <v>Medium/Clay</v>
      </c>
      <c r="J16" s="103" t="str">
        <f>'Field data and Alwen'!J16</f>
        <v>Medium/Clay</v>
      </c>
      <c r="K16" s="103" t="str">
        <f>'Field data and Alwen'!K16</f>
        <v>Medium/Clay</v>
      </c>
      <c r="L16" s="103" t="str">
        <f>'Field data and Alwen'!L16</f>
        <v>Medium/Clay</v>
      </c>
      <c r="M16" s="103">
        <f>'Field data and Alwen'!M16</f>
        <v>0</v>
      </c>
      <c r="N16" s="103">
        <f>'Field data and Alwen'!N16</f>
        <v>0</v>
      </c>
      <c r="O16" s="103">
        <f>'Field data and Alwen'!O16</f>
        <v>0</v>
      </c>
      <c r="P16" s="103">
        <f>'Field data and Alwen'!P16</f>
        <v>0</v>
      </c>
      <c r="Q16" s="103">
        <f>'Field data and Alwen'!Q16</f>
        <v>0</v>
      </c>
      <c r="R16" s="103">
        <f>'Field data and Alwen'!R16</f>
        <v>0</v>
      </c>
      <c r="S16" s="103">
        <f>'Field data and Alwen'!S16</f>
        <v>0</v>
      </c>
      <c r="T16" s="103">
        <f>'Field data and Alwen'!T16</f>
        <v>0</v>
      </c>
      <c r="U16" s="103">
        <f>'Field data and Alwen'!U16</f>
        <v>0</v>
      </c>
      <c r="V16" s="103">
        <f>'Field data and Alwen'!V16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33.599999999999994</v>
      </c>
      <c r="D17" s="28">
        <f t="shared" ref="D17:V17" si="0">(VLOOKUP(D$14,$AI2:$AK26,2,FALSE))*D$15</f>
        <v>33.599999999999994</v>
      </c>
      <c r="E17" s="28">
        <f t="shared" si="0"/>
        <v>79.8</v>
      </c>
      <c r="F17" s="28">
        <f t="shared" si="0"/>
        <v>79.8</v>
      </c>
      <c r="G17" s="28">
        <f t="shared" si="0"/>
        <v>79.8</v>
      </c>
      <c r="H17" s="28">
        <f t="shared" si="0"/>
        <v>33.599999999999994</v>
      </c>
      <c r="I17" s="28">
        <f t="shared" si="0"/>
        <v>79.8</v>
      </c>
      <c r="J17" s="28">
        <f t="shared" si="0"/>
        <v>79.8</v>
      </c>
      <c r="K17" s="28">
        <f t="shared" si="0"/>
        <v>79.8</v>
      </c>
      <c r="L17" s="28">
        <f t="shared" si="0"/>
        <v>79.8</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18.843474999999994</v>
      </c>
      <c r="D18" s="16">
        <f>$D32</f>
        <v>18.843474999999994</v>
      </c>
      <c r="E18" s="16">
        <f>$D33</f>
        <v>18.843474999999994</v>
      </c>
      <c r="F18" s="16">
        <f>$D34</f>
        <v>18.843474999999994</v>
      </c>
      <c r="G18" s="16">
        <f>$D35</f>
        <v>18.843474999999994</v>
      </c>
      <c r="H18" s="16">
        <f>$D36</f>
        <v>18.843474999999994</v>
      </c>
      <c r="I18" s="16">
        <f>$D37</f>
        <v>18.843474999999994</v>
      </c>
      <c r="J18" s="16">
        <f>$D38</f>
        <v>18.843474999999994</v>
      </c>
      <c r="K18" s="16">
        <f>$D39</f>
        <v>18.843474999999994</v>
      </c>
      <c r="L18" s="16">
        <f>$D40</f>
        <v>18.843474999999994</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-14.756525</v>
      </c>
      <c r="D19" s="16">
        <f t="shared" ref="D19:V19" si="1">D18-D17</f>
        <v>-14.756525</v>
      </c>
      <c r="E19" s="16">
        <f t="shared" si="1"/>
        <v>-60.956524999999999</v>
      </c>
      <c r="F19" s="16">
        <f t="shared" si="1"/>
        <v>-60.956524999999999</v>
      </c>
      <c r="G19" s="16">
        <f t="shared" si="1"/>
        <v>-60.956524999999999</v>
      </c>
      <c r="H19" s="16">
        <f t="shared" si="1"/>
        <v>-14.756525</v>
      </c>
      <c r="I19" s="16">
        <f t="shared" si="1"/>
        <v>-60.956524999999999</v>
      </c>
      <c r="J19" s="16">
        <f t="shared" si="1"/>
        <v>-60.956524999999999</v>
      </c>
      <c r="K19" s="16">
        <f t="shared" si="1"/>
        <v>-60.956524999999999</v>
      </c>
      <c r="L19" s="16">
        <f t="shared" si="1"/>
        <v>-60.956524999999999</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115.19999999999999</v>
      </c>
      <c r="D21" s="28">
        <f t="shared" ref="D21:V21" si="2">(VLOOKUP(D$14,$AI2:$AK26,3,FALSE))*D$15</f>
        <v>115.19999999999999</v>
      </c>
      <c r="E21" s="28">
        <f t="shared" si="2"/>
        <v>273.60000000000002</v>
      </c>
      <c r="F21" s="28">
        <f t="shared" si="2"/>
        <v>273.60000000000002</v>
      </c>
      <c r="G21" s="28">
        <f t="shared" si="2"/>
        <v>273.60000000000002</v>
      </c>
      <c r="H21" s="28">
        <f t="shared" si="2"/>
        <v>115.19999999999999</v>
      </c>
      <c r="I21" s="28">
        <f t="shared" si="2"/>
        <v>273.60000000000002</v>
      </c>
      <c r="J21" s="28">
        <f t="shared" si="2"/>
        <v>273.60000000000002</v>
      </c>
      <c r="K21" s="28">
        <f t="shared" si="2"/>
        <v>273.60000000000002</v>
      </c>
      <c r="L21" s="28">
        <f t="shared" si="2"/>
        <v>273.60000000000002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7.1697500000000009E-5</v>
      </c>
      <c r="D22" s="16">
        <f>$E32</f>
        <v>7.1697500000000009E-5</v>
      </c>
      <c r="E22" s="16">
        <f>$E33</f>
        <v>7.1697500000000009E-5</v>
      </c>
      <c r="F22" s="16">
        <f>$E34</f>
        <v>7.1697500000000009E-5</v>
      </c>
      <c r="G22" s="16">
        <f>$E35</f>
        <v>7.1697500000000009E-5</v>
      </c>
      <c r="H22" s="16">
        <f>$E36</f>
        <v>7.1697500000000009E-5</v>
      </c>
      <c r="I22" s="16">
        <f>$E37</f>
        <v>7.1697500000000009E-5</v>
      </c>
      <c r="J22" s="16">
        <f>$E38</f>
        <v>7.1697500000000009E-5</v>
      </c>
      <c r="K22" s="16">
        <f>$E39</f>
        <v>7.1697500000000009E-5</v>
      </c>
      <c r="L22" s="16">
        <f>$E40</f>
        <v>7.1697500000000009E-5</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-115.19992830249998</v>
      </c>
      <c r="D23" s="16">
        <f t="shared" ref="D23:V23" si="3">D22-D21</f>
        <v>-115.19992830249998</v>
      </c>
      <c r="E23" s="16">
        <f t="shared" si="3"/>
        <v>-273.59992830250002</v>
      </c>
      <c r="F23" s="16">
        <f t="shared" si="3"/>
        <v>-273.59992830250002</v>
      </c>
      <c r="G23" s="16">
        <f t="shared" si="3"/>
        <v>-273.59992830250002</v>
      </c>
      <c r="H23" s="16">
        <f t="shared" si="3"/>
        <v>-115.19992830249998</v>
      </c>
      <c r="I23" s="16">
        <f t="shared" si="3"/>
        <v>-273.59992830250002</v>
      </c>
      <c r="J23" s="16">
        <f t="shared" si="3"/>
        <v>-273.59992830250002</v>
      </c>
      <c r="K23" s="16">
        <f t="shared" si="3"/>
        <v>-273.59992830250002</v>
      </c>
      <c r="L23" s="16">
        <f t="shared" si="3"/>
        <v>-273.59992830250002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1.4</v>
      </c>
      <c r="C28" s="15">
        <v>0.80500000000000005</v>
      </c>
      <c r="D28" s="15">
        <v>0.23499999999999999</v>
      </c>
      <c r="E28" s="15">
        <v>1.7000000000000001E-2</v>
      </c>
      <c r="F28" s="15">
        <v>193</v>
      </c>
      <c r="G28" s="15">
        <v>51.6</v>
      </c>
      <c r="H28" s="15">
        <v>394</v>
      </c>
      <c r="I28" s="15">
        <v>9.27</v>
      </c>
      <c r="J28" s="15">
        <v>2.0299999999999998</v>
      </c>
      <c r="K28" s="23">
        <v>1.43</v>
      </c>
      <c r="L28" s="15">
        <v>24.4</v>
      </c>
      <c r="M28" s="15">
        <v>4.8499999999999996</v>
      </c>
      <c r="N28" s="15">
        <v>268000</v>
      </c>
      <c r="O28" s="15">
        <v>3920</v>
      </c>
      <c r="P28" s="15"/>
      <c r="Q28" s="15">
        <v>13900</v>
      </c>
      <c r="R28" s="15"/>
      <c r="S28" s="15">
        <v>27.7</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1929A</v>
      </c>
      <c r="B31" s="15">
        <v>250</v>
      </c>
      <c r="C31" s="77">
        <f>IF(C$27="%w/w SAR",((C$28*10)*$B31),IF(C$27="%w/w DM",(((C$28*10)*($B$28/100))*$B31),IF(C$27="kg/t SAR",(C$28*$B31),IF(C$27="kg/t DM",((C$28*($B$28/100))*$B31),IF(C$27="mg/kg SAR",((C$28*0.001)*$B31),IF(C$27="mg/kg DM",(((C$28*0.001)*($B$28/100))*$B31),0))))))</f>
        <v>28.174999999999997</v>
      </c>
      <c r="D31" s="77">
        <f>(IF(D$27="%w/w SAR",((D$28*10)*$B31),IF(D$27="%w/w DM",(((D$28*10)*($B$28/100))*$B31),IF(D$27="kg/t SAR",(D$28*$B31),IF(D$27="kg/t DM",((D$28*($B$28/100))*$B31),IF(D$27="mg/kg SAR",((D$28*0.001)*$B31),IF(D$27="mg/kg DM",(((D$28*0.001)*($B$28/100))*$B31),"0")))))))*2.291</f>
        <v>18.843474999999994</v>
      </c>
      <c r="E31" s="77">
        <f>(IF(E$27="%w/w SAR",((E$28*10)*$B31),IF(E$27="%w/w DM",(((E$28*10)*($B$28/100))*$B31),IF(E$27="kg/t SAR",(E$28*$B31),IF(E$27="kg/t DM",((E$28*($B$28/100))*$B31),IF(E$27="mg/kg SAR",((E$28*0.001)*$B31),IF(E$27="mg/kg DM",(((E$28*0.001)*($B$28/100))*$B31),"0")))))))*1.205</f>
        <v>7.1697500000000009E-5</v>
      </c>
      <c r="F31" s="77">
        <f>(IF(F$27="%w/w SAR",((F$28*10)*$B31),IF(F$27="%w/w DM",(((F$28*10)*($B$28/100))*$B31),IF(F$27="kg/t SAR",(F$28*$B31),IF(F$27="kg/t DM",((F$28*($B$28/100))*$B31),IF(F$27="mg/kg SAR",((F$28*0.001)*$B31),IF(F$27="mg/kg DM",(((F$28*0.001)*($B$28/100))*$B31),"0")))))))*1.658</f>
        <v>1.1199789999999998</v>
      </c>
      <c r="G31" s="77">
        <f t="shared" ref="G31:P46" si="5">IF(G$27="%w/w SAR",((G$28*10)*$B31),IF(G$27="%w/w DM",(((G$28*10)*($B$28/100))*$B31),IF(G$27="kg/t SAR",(G$28*$B31),IF(G$27="kg/t DM",((G$28*($B$28/100))*$B31),IF(G$27="mg/kg SAR",((G$28*0.001)*$B31),IF(G$27="mg/kg DM",(((G$28*0.001)*($B$28/100))*$B31),0))))))</f>
        <v>0.18059999999999998</v>
      </c>
      <c r="H31" s="77">
        <f t="shared" si="5"/>
        <v>1.379</v>
      </c>
      <c r="I31" s="77">
        <f t="shared" si="5"/>
        <v>3.2445000000000002E-2</v>
      </c>
      <c r="J31" s="77">
        <f t="shared" si="5"/>
        <v>7.1049999999999985E-3</v>
      </c>
      <c r="K31" s="77">
        <f t="shared" si="5"/>
        <v>5.0049999999999999E-3</v>
      </c>
      <c r="L31" s="77">
        <f t="shared" si="5"/>
        <v>8.539999999999999E-2</v>
      </c>
      <c r="M31" s="77">
        <f t="shared" si="5"/>
        <v>1.6975000000000001E-2</v>
      </c>
      <c r="N31" s="77">
        <f t="shared" si="5"/>
        <v>938</v>
      </c>
      <c r="O31" s="77">
        <f t="shared" si="5"/>
        <v>13.719999999999997</v>
      </c>
      <c r="P31" s="77">
        <f t="shared" si="5"/>
        <v>0</v>
      </c>
      <c r="Q31" s="77">
        <f>(IF(Q$27="%w/w SAR",((Q$28*10)*$B31),IF(Q$27="%w/w DM",(((Q$28*10)*($B$28/100))*$B31),IF(Q$27="kg/t SAR",(Q$28*$B31),IF(Q$27="kg/t DM",((Q$28*($B$28/100))*$B31),IF(Q$27="mg/kg SAR",((Q$28*0.001)*$B31),IF(Q$27="mg/kg DM",(((Q$28*0.001)*($B$28/100))*$B31),0)))))))*2.5</f>
        <v>121.625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9.6949999999999981E-2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1929B</v>
      </c>
      <c r="B32" s="15">
        <v>250</v>
      </c>
      <c r="C32" s="77">
        <f t="shared" ref="C32:C50" si="6">IF(C$27="%w/w SAR",((C$28*10)*$B32),IF(C$27="%w/w DM",(((C$28*10)*($B$28/100))*$B32),IF(C$27="kg/t SAR",(C$28*$B32),IF(C$27="kg/t DM",((C$28*($B$28/100))*$B32),IF(C$27="mg/kg SAR",((C$28*0.001)*$B32),IF(C$27="mg/kg DM",(((C$28*0.001)*($B$28/100))*$B32),0))))))</f>
        <v>28.174999999999997</v>
      </c>
      <c r="D32" s="77">
        <f t="shared" ref="D32:D50" si="7">(IF(D$27="%w/w SAR",((D$28*10)*$B32),IF(D$27="%w/w DM",(((D$28*10)*($B$28/100))*$B32),IF(D$27="kg/t SAR",(D$28*$B32),IF(D$27="kg/t DM",((D$28*($B$28/100))*$B32),IF(D$27="mg/kg SAR",((D$28*0.001)*$B32),IF(D$27="mg/kg DM",(((D$28*0.001)*($B$28/100))*$B32),"0")))))))*2.291</f>
        <v>18.843474999999994</v>
      </c>
      <c r="E32" s="77">
        <f t="shared" ref="E32:E50" si="8">(IF(E$27="%w/w SAR",((E$28*10)*$B32),IF(E$27="%w/w DM",(((E$28*10)*($B$28/100))*$B32),IF(E$27="kg/t SAR",(E$28*$B32),IF(E$27="kg/t DM",((E$28*($B$28/100))*$B32),IF(E$27="mg/kg SAR",((E$28*0.001)*$B32),IF(E$27="mg/kg DM",(((E$28*0.001)*($B$28/100))*$B32),"0")))))))*1.205</f>
        <v>7.1697500000000009E-5</v>
      </c>
      <c r="F32" s="77">
        <f t="shared" ref="F32:F50" si="9">(IF(F$27="%w/w SAR",((F$28*10)*$B32),IF(F$27="%w/w DM",(((F$28*10)*($B$28/100))*$B32),IF(F$27="kg/t SAR",(F$28*$B32),IF(F$27="kg/t DM",((F$28*($B$28/100))*$B32),IF(F$27="mg/kg SAR",((F$28*0.001)*$B32),IF(F$27="mg/kg DM",(((F$28*0.001)*($B$28/100))*$B32),"0")))))))*1.658</f>
        <v>1.1199789999999998</v>
      </c>
      <c r="G32" s="77">
        <f t="shared" si="5"/>
        <v>0.18059999999999998</v>
      </c>
      <c r="H32" s="77">
        <f t="shared" si="5"/>
        <v>1.379</v>
      </c>
      <c r="I32" s="77">
        <f t="shared" si="5"/>
        <v>3.2445000000000002E-2</v>
      </c>
      <c r="J32" s="77">
        <f t="shared" si="5"/>
        <v>7.1049999999999985E-3</v>
      </c>
      <c r="K32" s="77">
        <f t="shared" si="5"/>
        <v>5.0049999999999999E-3</v>
      </c>
      <c r="L32" s="77">
        <f t="shared" si="5"/>
        <v>8.539999999999999E-2</v>
      </c>
      <c r="M32" s="77">
        <f t="shared" si="5"/>
        <v>1.6975000000000001E-2</v>
      </c>
      <c r="N32" s="77">
        <f t="shared" si="5"/>
        <v>938</v>
      </c>
      <c r="O32" s="77">
        <f t="shared" si="5"/>
        <v>13.719999999999997</v>
      </c>
      <c r="P32" s="77">
        <f t="shared" si="5"/>
        <v>0</v>
      </c>
      <c r="Q32" s="77">
        <f t="shared" ref="Q32:Q50" si="10">(IF(Q$27="%w/w SAR",((Q$28*10)*$B32),IF(Q$27="%w/w DM",(((Q$28*10)*($B$28/100))*$B32),IF(Q$27="kg/t SAR",(Q$28*$B32),IF(Q$27="kg/t DM",((Q$28*($B$28/100))*$B32),IF(Q$27="mg/kg SAR",((Q$28*0.001)*$B32),IF(Q$27="mg/kg DM",(((Q$28*0.001)*($B$28/100))*$B32),0)))))))*2.5</f>
        <v>121.625</v>
      </c>
      <c r="R32" s="77">
        <f t="shared" ref="R32:U50" si="11">IF(R$27="%w/w SAR",((R$28*10)*$B32),IF(R$27="%w/w DM",(((R$28*10)*($B$28/100))*$B32),IF(R$27="kg/t SAR",(R$28*$B32),IF(R$27="kg/t DM",((R$28*($B$28/100))*$B32),IF(R$27="mg/kg SAR",((R$28*0.001)*$B32),IF(R$27="mg/kg DM",(((R$28*0.001)*($B$28/100))*$B32),0))))))</f>
        <v>0</v>
      </c>
      <c r="S32" s="77">
        <f t="shared" si="11"/>
        <v>9.6949999999999981E-2</v>
      </c>
      <c r="T32" s="77">
        <f t="shared" si="11"/>
        <v>0</v>
      </c>
      <c r="U32" s="77">
        <f t="shared" si="11"/>
        <v>0</v>
      </c>
      <c r="AB32" s="59"/>
      <c r="AC32" s="59"/>
      <c r="AD32" s="59"/>
      <c r="AE32" s="59"/>
      <c r="AF32" s="59"/>
      <c r="AG32" s="59"/>
      <c r="AH32" s="59"/>
      <c r="AI32" s="59"/>
    </row>
    <row r="33" spans="1:35" s="72" customFormat="1" ht="13" x14ac:dyDescent="0.35">
      <c r="A33" s="13" t="str">
        <f>E8</f>
        <v>2391A</v>
      </c>
      <c r="B33" s="15">
        <v>250</v>
      </c>
      <c r="C33" s="77">
        <f t="shared" si="6"/>
        <v>28.174999999999997</v>
      </c>
      <c r="D33" s="77">
        <f t="shared" si="7"/>
        <v>18.843474999999994</v>
      </c>
      <c r="E33" s="77">
        <f t="shared" si="8"/>
        <v>7.1697500000000009E-5</v>
      </c>
      <c r="F33" s="77">
        <f t="shared" si="9"/>
        <v>1.1199789999999998</v>
      </c>
      <c r="G33" s="77">
        <f t="shared" si="5"/>
        <v>0.18059999999999998</v>
      </c>
      <c r="H33" s="77">
        <f t="shared" si="5"/>
        <v>1.379</v>
      </c>
      <c r="I33" s="77">
        <f t="shared" si="5"/>
        <v>3.2445000000000002E-2</v>
      </c>
      <c r="J33" s="77">
        <f t="shared" si="5"/>
        <v>7.1049999999999985E-3</v>
      </c>
      <c r="K33" s="77">
        <f t="shared" si="5"/>
        <v>5.0049999999999999E-3</v>
      </c>
      <c r="L33" s="77">
        <f t="shared" si="5"/>
        <v>8.539999999999999E-2</v>
      </c>
      <c r="M33" s="77">
        <f t="shared" si="5"/>
        <v>1.6975000000000001E-2</v>
      </c>
      <c r="N33" s="77">
        <f t="shared" si="5"/>
        <v>938</v>
      </c>
      <c r="O33" s="77">
        <f t="shared" si="5"/>
        <v>13.719999999999997</v>
      </c>
      <c r="P33" s="77">
        <f t="shared" si="5"/>
        <v>0</v>
      </c>
      <c r="Q33" s="77">
        <f t="shared" si="10"/>
        <v>121.625</v>
      </c>
      <c r="R33" s="77">
        <f t="shared" si="11"/>
        <v>0</v>
      </c>
      <c r="S33" s="77">
        <f t="shared" si="11"/>
        <v>9.6949999999999981E-2</v>
      </c>
      <c r="T33" s="77">
        <f t="shared" si="11"/>
        <v>0</v>
      </c>
      <c r="U33" s="77">
        <f t="shared" si="11"/>
        <v>0</v>
      </c>
      <c r="AB33" s="59"/>
      <c r="AC33" s="59"/>
      <c r="AD33" s="59"/>
      <c r="AE33" s="59"/>
      <c r="AF33" s="59"/>
      <c r="AG33" s="59"/>
      <c r="AH33" s="59"/>
      <c r="AI33" s="59"/>
    </row>
    <row r="34" spans="1:35" s="72" customFormat="1" ht="13" x14ac:dyDescent="0.35">
      <c r="A34" s="13" t="str">
        <f>F8</f>
        <v>2391B</v>
      </c>
      <c r="B34" s="15">
        <v>250</v>
      </c>
      <c r="C34" s="77">
        <f t="shared" si="6"/>
        <v>28.174999999999997</v>
      </c>
      <c r="D34" s="77">
        <f t="shared" si="7"/>
        <v>18.843474999999994</v>
      </c>
      <c r="E34" s="77">
        <f t="shared" si="8"/>
        <v>7.1697500000000009E-5</v>
      </c>
      <c r="F34" s="77">
        <f t="shared" si="9"/>
        <v>1.1199789999999998</v>
      </c>
      <c r="G34" s="77">
        <f t="shared" si="5"/>
        <v>0.18059999999999998</v>
      </c>
      <c r="H34" s="77">
        <f t="shared" si="5"/>
        <v>1.379</v>
      </c>
      <c r="I34" s="77">
        <f t="shared" si="5"/>
        <v>3.2445000000000002E-2</v>
      </c>
      <c r="J34" s="77">
        <f t="shared" si="5"/>
        <v>7.1049999999999985E-3</v>
      </c>
      <c r="K34" s="77">
        <f t="shared" si="5"/>
        <v>5.0049999999999999E-3</v>
      </c>
      <c r="L34" s="77">
        <f t="shared" si="5"/>
        <v>8.539999999999999E-2</v>
      </c>
      <c r="M34" s="77">
        <f t="shared" si="5"/>
        <v>1.6975000000000001E-2</v>
      </c>
      <c r="N34" s="77">
        <f t="shared" si="5"/>
        <v>938</v>
      </c>
      <c r="O34" s="77">
        <f t="shared" si="5"/>
        <v>13.719999999999997</v>
      </c>
      <c r="P34" s="77">
        <f t="shared" si="5"/>
        <v>0</v>
      </c>
      <c r="Q34" s="77">
        <f t="shared" si="10"/>
        <v>121.625</v>
      </c>
      <c r="R34" s="77">
        <f t="shared" si="11"/>
        <v>0</v>
      </c>
      <c r="S34" s="77">
        <f t="shared" si="11"/>
        <v>9.6949999999999981E-2</v>
      </c>
      <c r="T34" s="77">
        <f t="shared" si="11"/>
        <v>0</v>
      </c>
      <c r="U34" s="77">
        <f t="shared" si="11"/>
        <v>0</v>
      </c>
      <c r="AB34" s="59"/>
      <c r="AC34" s="59"/>
      <c r="AD34" s="59"/>
      <c r="AE34" s="59"/>
      <c r="AF34" s="59"/>
      <c r="AG34" s="59"/>
      <c r="AH34" s="59"/>
      <c r="AI34" s="59"/>
    </row>
    <row r="35" spans="1:35" s="72" customFormat="1" ht="13" x14ac:dyDescent="0.35">
      <c r="A35" s="13" t="str">
        <f>G8</f>
        <v>8302A</v>
      </c>
      <c r="B35" s="15">
        <v>250</v>
      </c>
      <c r="C35" s="77">
        <f t="shared" si="6"/>
        <v>28.174999999999997</v>
      </c>
      <c r="D35" s="77">
        <f t="shared" si="7"/>
        <v>18.843474999999994</v>
      </c>
      <c r="E35" s="77">
        <f t="shared" si="8"/>
        <v>7.1697500000000009E-5</v>
      </c>
      <c r="F35" s="77">
        <f t="shared" si="9"/>
        <v>1.1199789999999998</v>
      </c>
      <c r="G35" s="77">
        <f t="shared" si="5"/>
        <v>0.18059999999999998</v>
      </c>
      <c r="H35" s="77">
        <f t="shared" si="5"/>
        <v>1.379</v>
      </c>
      <c r="I35" s="77">
        <f t="shared" si="5"/>
        <v>3.2445000000000002E-2</v>
      </c>
      <c r="J35" s="77">
        <f t="shared" si="5"/>
        <v>7.1049999999999985E-3</v>
      </c>
      <c r="K35" s="77">
        <f t="shared" si="5"/>
        <v>5.0049999999999999E-3</v>
      </c>
      <c r="L35" s="77">
        <f t="shared" si="5"/>
        <v>8.539999999999999E-2</v>
      </c>
      <c r="M35" s="77">
        <f t="shared" si="5"/>
        <v>1.6975000000000001E-2</v>
      </c>
      <c r="N35" s="77">
        <f t="shared" si="5"/>
        <v>938</v>
      </c>
      <c r="O35" s="77">
        <f t="shared" si="5"/>
        <v>13.719999999999997</v>
      </c>
      <c r="P35" s="77">
        <f t="shared" si="5"/>
        <v>0</v>
      </c>
      <c r="Q35" s="77">
        <f t="shared" si="10"/>
        <v>121.625</v>
      </c>
      <c r="R35" s="77">
        <f t="shared" si="11"/>
        <v>0</v>
      </c>
      <c r="S35" s="77">
        <f t="shared" si="11"/>
        <v>9.6949999999999981E-2</v>
      </c>
      <c r="T35" s="77">
        <f t="shared" si="11"/>
        <v>0</v>
      </c>
      <c r="U35" s="77">
        <f t="shared" si="11"/>
        <v>0</v>
      </c>
      <c r="AB35" s="59"/>
      <c r="AC35" s="59"/>
      <c r="AD35" s="59"/>
      <c r="AE35" s="59"/>
      <c r="AF35" s="59"/>
      <c r="AG35" s="59"/>
      <c r="AH35" s="59"/>
      <c r="AI35" s="59"/>
    </row>
    <row r="36" spans="1:35" s="72" customFormat="1" ht="13" x14ac:dyDescent="0.35">
      <c r="A36" s="13" t="str">
        <f>H8</f>
        <v>8302B</v>
      </c>
      <c r="B36" s="15">
        <v>250</v>
      </c>
      <c r="C36" s="77">
        <f t="shared" si="6"/>
        <v>28.174999999999997</v>
      </c>
      <c r="D36" s="77">
        <f t="shared" si="7"/>
        <v>18.843474999999994</v>
      </c>
      <c r="E36" s="77">
        <f t="shared" si="8"/>
        <v>7.1697500000000009E-5</v>
      </c>
      <c r="F36" s="77">
        <f t="shared" si="9"/>
        <v>1.1199789999999998</v>
      </c>
      <c r="G36" s="77">
        <f t="shared" si="5"/>
        <v>0.18059999999999998</v>
      </c>
      <c r="H36" s="77">
        <f t="shared" si="5"/>
        <v>1.379</v>
      </c>
      <c r="I36" s="77">
        <f t="shared" si="5"/>
        <v>3.2445000000000002E-2</v>
      </c>
      <c r="J36" s="77">
        <f t="shared" si="5"/>
        <v>7.1049999999999985E-3</v>
      </c>
      <c r="K36" s="77">
        <f t="shared" si="5"/>
        <v>5.0049999999999999E-3</v>
      </c>
      <c r="L36" s="77">
        <f t="shared" si="5"/>
        <v>8.539999999999999E-2</v>
      </c>
      <c r="M36" s="77">
        <f t="shared" si="5"/>
        <v>1.6975000000000001E-2</v>
      </c>
      <c r="N36" s="77">
        <f t="shared" si="5"/>
        <v>938</v>
      </c>
      <c r="O36" s="77">
        <f t="shared" si="5"/>
        <v>13.719999999999997</v>
      </c>
      <c r="P36" s="77">
        <f t="shared" si="5"/>
        <v>0</v>
      </c>
      <c r="Q36" s="77">
        <f t="shared" si="10"/>
        <v>121.625</v>
      </c>
      <c r="R36" s="77">
        <f t="shared" si="11"/>
        <v>0</v>
      </c>
      <c r="S36" s="77">
        <f t="shared" si="11"/>
        <v>9.6949999999999981E-2</v>
      </c>
      <c r="T36" s="77">
        <f t="shared" si="11"/>
        <v>0</v>
      </c>
      <c r="U36" s="77">
        <f t="shared" si="11"/>
        <v>0</v>
      </c>
      <c r="AB36" s="59"/>
      <c r="AC36" s="59"/>
      <c r="AD36" s="59"/>
      <c r="AE36" s="59"/>
      <c r="AF36" s="59"/>
      <c r="AG36" s="59"/>
      <c r="AH36" s="59"/>
      <c r="AI36" s="59"/>
    </row>
    <row r="37" spans="1:35" s="72" customFormat="1" ht="13" x14ac:dyDescent="0.35">
      <c r="A37" s="13" t="str">
        <f>I8</f>
        <v>1A</v>
      </c>
      <c r="B37" s="15">
        <v>250</v>
      </c>
      <c r="C37" s="77">
        <f t="shared" si="6"/>
        <v>28.174999999999997</v>
      </c>
      <c r="D37" s="77">
        <f t="shared" si="7"/>
        <v>18.843474999999994</v>
      </c>
      <c r="E37" s="77">
        <f t="shared" si="8"/>
        <v>7.1697500000000009E-5</v>
      </c>
      <c r="F37" s="77">
        <f t="shared" si="9"/>
        <v>1.1199789999999998</v>
      </c>
      <c r="G37" s="77">
        <f t="shared" si="5"/>
        <v>0.18059999999999998</v>
      </c>
      <c r="H37" s="77">
        <f t="shared" si="5"/>
        <v>1.379</v>
      </c>
      <c r="I37" s="77">
        <f t="shared" si="5"/>
        <v>3.2445000000000002E-2</v>
      </c>
      <c r="J37" s="77">
        <f t="shared" si="5"/>
        <v>7.1049999999999985E-3</v>
      </c>
      <c r="K37" s="77">
        <f t="shared" si="5"/>
        <v>5.0049999999999999E-3</v>
      </c>
      <c r="L37" s="77">
        <f t="shared" si="5"/>
        <v>8.539999999999999E-2</v>
      </c>
      <c r="M37" s="77">
        <f t="shared" si="5"/>
        <v>1.6975000000000001E-2</v>
      </c>
      <c r="N37" s="77">
        <f t="shared" si="5"/>
        <v>938</v>
      </c>
      <c r="O37" s="77">
        <f t="shared" si="5"/>
        <v>13.719999999999997</v>
      </c>
      <c r="P37" s="77">
        <f t="shared" si="5"/>
        <v>0</v>
      </c>
      <c r="Q37" s="77">
        <f t="shared" si="10"/>
        <v>121.625</v>
      </c>
      <c r="R37" s="77">
        <f t="shared" si="11"/>
        <v>0</v>
      </c>
      <c r="S37" s="77">
        <f t="shared" si="11"/>
        <v>9.6949999999999981E-2</v>
      </c>
      <c r="T37" s="77">
        <f t="shared" si="11"/>
        <v>0</v>
      </c>
      <c r="U37" s="77">
        <f t="shared" si="11"/>
        <v>0</v>
      </c>
      <c r="AB37" s="59"/>
      <c r="AC37" s="59"/>
      <c r="AD37" s="59"/>
      <c r="AE37" s="59"/>
      <c r="AF37" s="59"/>
      <c r="AG37" s="59"/>
      <c r="AH37" s="59"/>
      <c r="AI37" s="59"/>
    </row>
    <row r="38" spans="1:35" s="72" customFormat="1" ht="13" x14ac:dyDescent="0.35">
      <c r="A38" s="13" t="str">
        <f>J8</f>
        <v>2A</v>
      </c>
      <c r="B38" s="15">
        <v>250</v>
      </c>
      <c r="C38" s="77">
        <f t="shared" si="6"/>
        <v>28.174999999999997</v>
      </c>
      <c r="D38" s="77">
        <f t="shared" si="7"/>
        <v>18.843474999999994</v>
      </c>
      <c r="E38" s="77">
        <f t="shared" si="8"/>
        <v>7.1697500000000009E-5</v>
      </c>
      <c r="F38" s="77">
        <f t="shared" si="9"/>
        <v>1.1199789999999998</v>
      </c>
      <c r="G38" s="77">
        <f t="shared" si="5"/>
        <v>0.18059999999999998</v>
      </c>
      <c r="H38" s="77">
        <f t="shared" si="5"/>
        <v>1.379</v>
      </c>
      <c r="I38" s="77">
        <f t="shared" si="5"/>
        <v>3.2445000000000002E-2</v>
      </c>
      <c r="J38" s="77">
        <f t="shared" si="5"/>
        <v>7.1049999999999985E-3</v>
      </c>
      <c r="K38" s="77">
        <f t="shared" si="5"/>
        <v>5.0049999999999999E-3</v>
      </c>
      <c r="L38" s="77">
        <f t="shared" si="5"/>
        <v>8.539999999999999E-2</v>
      </c>
      <c r="M38" s="77">
        <f t="shared" si="5"/>
        <v>1.6975000000000001E-2</v>
      </c>
      <c r="N38" s="77">
        <f t="shared" si="5"/>
        <v>938</v>
      </c>
      <c r="O38" s="77">
        <f t="shared" si="5"/>
        <v>13.719999999999997</v>
      </c>
      <c r="P38" s="77">
        <f t="shared" si="5"/>
        <v>0</v>
      </c>
      <c r="Q38" s="77">
        <f t="shared" si="10"/>
        <v>121.625</v>
      </c>
      <c r="R38" s="77">
        <f t="shared" si="11"/>
        <v>0</v>
      </c>
      <c r="S38" s="77">
        <f t="shared" si="11"/>
        <v>9.6949999999999981E-2</v>
      </c>
      <c r="T38" s="77">
        <f t="shared" si="11"/>
        <v>0</v>
      </c>
      <c r="U38" s="77">
        <f t="shared" si="11"/>
        <v>0</v>
      </c>
      <c r="AB38" s="59"/>
      <c r="AC38" s="59"/>
      <c r="AD38" s="59"/>
      <c r="AE38" s="59"/>
      <c r="AF38" s="59"/>
      <c r="AG38" s="59"/>
      <c r="AH38" s="59"/>
      <c r="AI38" s="59"/>
    </row>
    <row r="39" spans="1:35" s="72" customFormat="1" ht="13" x14ac:dyDescent="0.35">
      <c r="A39" s="13" t="str">
        <f>K8</f>
        <v>5044A</v>
      </c>
      <c r="B39" s="15">
        <v>250</v>
      </c>
      <c r="C39" s="77">
        <f t="shared" si="6"/>
        <v>28.174999999999997</v>
      </c>
      <c r="D39" s="77">
        <f t="shared" si="7"/>
        <v>18.843474999999994</v>
      </c>
      <c r="E39" s="77">
        <f t="shared" si="8"/>
        <v>7.1697500000000009E-5</v>
      </c>
      <c r="F39" s="77">
        <f t="shared" si="9"/>
        <v>1.1199789999999998</v>
      </c>
      <c r="G39" s="77">
        <f t="shared" si="5"/>
        <v>0.18059999999999998</v>
      </c>
      <c r="H39" s="77">
        <f t="shared" si="5"/>
        <v>1.379</v>
      </c>
      <c r="I39" s="77">
        <f t="shared" si="5"/>
        <v>3.2445000000000002E-2</v>
      </c>
      <c r="J39" s="77">
        <f t="shared" si="5"/>
        <v>7.1049999999999985E-3</v>
      </c>
      <c r="K39" s="77">
        <f t="shared" si="5"/>
        <v>5.0049999999999999E-3</v>
      </c>
      <c r="L39" s="77">
        <f t="shared" si="5"/>
        <v>8.539999999999999E-2</v>
      </c>
      <c r="M39" s="77">
        <f t="shared" si="5"/>
        <v>1.6975000000000001E-2</v>
      </c>
      <c r="N39" s="77">
        <f t="shared" si="5"/>
        <v>938</v>
      </c>
      <c r="O39" s="77">
        <f t="shared" si="5"/>
        <v>13.719999999999997</v>
      </c>
      <c r="P39" s="77">
        <f t="shared" si="5"/>
        <v>0</v>
      </c>
      <c r="Q39" s="77">
        <f t="shared" si="10"/>
        <v>121.625</v>
      </c>
      <c r="R39" s="77">
        <f t="shared" si="11"/>
        <v>0</v>
      </c>
      <c r="S39" s="77">
        <f t="shared" si="11"/>
        <v>9.6949999999999981E-2</v>
      </c>
      <c r="T39" s="77">
        <f t="shared" si="11"/>
        <v>0</v>
      </c>
      <c r="U39" s="77">
        <f t="shared" si="11"/>
        <v>0</v>
      </c>
      <c r="AB39" s="59"/>
      <c r="AC39" s="59"/>
      <c r="AD39" s="59"/>
      <c r="AE39" s="59"/>
      <c r="AF39" s="59"/>
      <c r="AG39" s="59"/>
      <c r="AH39" s="59"/>
      <c r="AI39" s="59"/>
    </row>
    <row r="40" spans="1:35" s="72" customFormat="1" ht="13" x14ac:dyDescent="0.35">
      <c r="A40" s="13" t="str">
        <f>L8</f>
        <v>5044B</v>
      </c>
      <c r="B40" s="15">
        <v>250</v>
      </c>
      <c r="C40" s="77">
        <f t="shared" si="6"/>
        <v>28.174999999999997</v>
      </c>
      <c r="D40" s="77">
        <f t="shared" si="7"/>
        <v>18.843474999999994</v>
      </c>
      <c r="E40" s="77">
        <f t="shared" si="8"/>
        <v>7.1697500000000009E-5</v>
      </c>
      <c r="F40" s="77">
        <f t="shared" si="9"/>
        <v>1.1199789999999998</v>
      </c>
      <c r="G40" s="77">
        <f t="shared" si="5"/>
        <v>0.18059999999999998</v>
      </c>
      <c r="H40" s="77">
        <f t="shared" si="5"/>
        <v>1.379</v>
      </c>
      <c r="I40" s="77">
        <f t="shared" si="5"/>
        <v>3.2445000000000002E-2</v>
      </c>
      <c r="J40" s="77">
        <f t="shared" si="5"/>
        <v>7.1049999999999985E-3</v>
      </c>
      <c r="K40" s="77">
        <f t="shared" si="5"/>
        <v>5.0049999999999999E-3</v>
      </c>
      <c r="L40" s="77">
        <f t="shared" si="5"/>
        <v>8.539999999999999E-2</v>
      </c>
      <c r="M40" s="77">
        <f t="shared" si="5"/>
        <v>1.6975000000000001E-2</v>
      </c>
      <c r="N40" s="77">
        <f t="shared" si="5"/>
        <v>938</v>
      </c>
      <c r="O40" s="77">
        <f t="shared" si="5"/>
        <v>13.719999999999997</v>
      </c>
      <c r="P40" s="77">
        <f t="shared" si="5"/>
        <v>0</v>
      </c>
      <c r="Q40" s="77">
        <f t="shared" si="10"/>
        <v>121.625</v>
      </c>
      <c r="R40" s="77">
        <f t="shared" si="11"/>
        <v>0</v>
      </c>
      <c r="S40" s="77">
        <f t="shared" si="11"/>
        <v>9.6949999999999981E-2</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1929A</v>
      </c>
      <c r="C57" s="8" t="str">
        <f t="shared" ref="C57:U57" si="13">D8</f>
        <v>1929B</v>
      </c>
      <c r="D57" s="8" t="str">
        <f t="shared" si="13"/>
        <v>2391A</v>
      </c>
      <c r="E57" s="8" t="str">
        <f t="shared" si="13"/>
        <v>2391B</v>
      </c>
      <c r="F57" s="8" t="str">
        <f t="shared" si="13"/>
        <v>8302A</v>
      </c>
      <c r="G57" s="8" t="str">
        <f t="shared" si="13"/>
        <v>8302B</v>
      </c>
      <c r="H57" s="8" t="str">
        <f t="shared" si="13"/>
        <v>1A</v>
      </c>
      <c r="I57" s="8" t="str">
        <f t="shared" si="13"/>
        <v>2A</v>
      </c>
      <c r="J57" s="8" t="str">
        <f t="shared" si="13"/>
        <v>5044A</v>
      </c>
      <c r="K57" s="8" t="str">
        <f t="shared" si="13"/>
        <v>5044B</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Arable</v>
      </c>
      <c r="C58" s="13" t="str">
        <f>D16&amp;" I "&amp;(VLOOKUP(D14,Table24581114[],6,FALSE))</f>
        <v>Medium/Clay I Arable</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Arable</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6.7</v>
      </c>
      <c r="C59" s="76">
        <f>VLOOKUP(D$14,Table24581114[],5,FALSE)</f>
        <v>6.7</v>
      </c>
      <c r="D59" s="76">
        <f>VLOOKUP(E$14,Table24581114[],5,FALSE)</f>
        <v>6.2</v>
      </c>
      <c r="E59" s="76">
        <f>VLOOKUP(F$14,Table24581114[],5,FALSE)</f>
        <v>6.2</v>
      </c>
      <c r="F59" s="76">
        <f>VLOOKUP(G$14,Table24581114[],5,FALSE)</f>
        <v>6.2</v>
      </c>
      <c r="G59" s="76">
        <f>VLOOKUP(H$14,Table24581114[],5,FALSE)</f>
        <v>6.7</v>
      </c>
      <c r="H59" s="76">
        <f>VLOOKUP(I$14,Table24581114[],5,FALSE)</f>
        <v>6.2</v>
      </c>
      <c r="I59" s="76">
        <f>VLOOKUP(J$14,Table24581114[],5,FALSE)</f>
        <v>6.2</v>
      </c>
      <c r="J59" s="76">
        <f>VLOOKUP(K$14,Table24581114[],5,FALSE)</f>
        <v>6.2</v>
      </c>
      <c r="K59" s="76">
        <f>VLOOKUP(L$14,Table24581114[],5,FALSE)</f>
        <v>6.2</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6.7</v>
      </c>
      <c r="C60" s="76">
        <f t="shared" ref="C60:U60" si="14">D10</f>
        <v>7.1</v>
      </c>
      <c r="D60" s="76">
        <f t="shared" si="14"/>
        <v>7.2</v>
      </c>
      <c r="E60" s="76">
        <f t="shared" si="14"/>
        <v>6.8</v>
      </c>
      <c r="F60" s="76">
        <f t="shared" si="14"/>
        <v>6.9</v>
      </c>
      <c r="G60" s="76">
        <f t="shared" si="14"/>
        <v>6.7</v>
      </c>
      <c r="H60" s="76">
        <f t="shared" si="14"/>
        <v>6.9</v>
      </c>
      <c r="I60" s="76">
        <f t="shared" si="14"/>
        <v>7.1</v>
      </c>
      <c r="J60" s="76">
        <f t="shared" si="14"/>
        <v>6.9</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6</v>
      </c>
      <c r="E61" s="76">
        <f t="shared" si="15"/>
        <v>6</v>
      </c>
      <c r="F61" s="76">
        <f t="shared" si="15"/>
        <v>6</v>
      </c>
      <c r="G61" s="76">
        <f t="shared" si="15"/>
        <v>8</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-3.1999999999999957</v>
      </c>
      <c r="D64" s="77">
        <f t="shared" si="17"/>
        <v>-6</v>
      </c>
      <c r="E64" s="77">
        <f t="shared" si="17"/>
        <v>-3.5999999999999979</v>
      </c>
      <c r="F64" s="77">
        <f t="shared" si="17"/>
        <v>-4.2000000000000011</v>
      </c>
      <c r="G64" s="77">
        <f t="shared" si="17"/>
        <v>0</v>
      </c>
      <c r="H64" s="77">
        <f t="shared" si="17"/>
        <v>-4.2000000000000011</v>
      </c>
      <c r="I64" s="77">
        <f t="shared" si="17"/>
        <v>-5.3999999999999968</v>
      </c>
      <c r="J64" s="77">
        <f t="shared" si="17"/>
        <v>-4.2000000000000011</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3.1999999999999957</v>
      </c>
      <c r="D65" s="77">
        <f t="shared" si="18"/>
        <v>6</v>
      </c>
      <c r="E65" s="77">
        <f t="shared" si="18"/>
        <v>3.5999999999999979</v>
      </c>
      <c r="F65" s="77">
        <f t="shared" si="18"/>
        <v>4.2000000000000011</v>
      </c>
      <c r="G65" s="77">
        <f t="shared" si="18"/>
        <v>0</v>
      </c>
      <c r="H65" s="77">
        <f t="shared" si="18"/>
        <v>4.2000000000000011</v>
      </c>
      <c r="I65" s="77">
        <f t="shared" si="18"/>
        <v>5.3999999999999968</v>
      </c>
      <c r="J65" s="77">
        <f t="shared" si="18"/>
        <v>4.2000000000000011</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B43" sqref="B4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1" t="str">
        <f>'Field data and Alwen'!C1:D1</f>
        <v>PAN-023087</v>
      </c>
      <c r="D1" s="142"/>
      <c r="E1" s="93" t="s">
        <v>45</v>
      </c>
      <c r="F1" s="39">
        <f>'Field data and Alwen'!F1</f>
        <v>50</v>
      </c>
      <c r="G1" s="120" t="s">
        <v>43</v>
      </c>
      <c r="H1" s="121"/>
      <c r="I1" s="118">
        <v>5.5</v>
      </c>
      <c r="J1" s="119" t="s">
        <v>153</v>
      </c>
      <c r="K1" s="119"/>
      <c r="L1" s="97">
        <v>77.7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3" t="str">
        <f>'Field data and Alwen'!C2:D2</f>
        <v>EPR/GP3792SK</v>
      </c>
      <c r="D2" s="144"/>
      <c r="E2" s="93" t="s">
        <v>109</v>
      </c>
      <c r="F2" s="96">
        <v>190902</v>
      </c>
      <c r="G2" s="139" t="s">
        <v>110</v>
      </c>
      <c r="H2" s="140"/>
      <c r="I2" s="118"/>
      <c r="J2" s="119" t="s">
        <v>158</v>
      </c>
      <c r="K2" s="119"/>
      <c r="L2" s="97">
        <v>0.83499999999999996</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3" t="str">
        <f>'Field data and Alwen'!C3:D3</f>
        <v>ByProduct Recovery Limited</v>
      </c>
      <c r="D3" s="144"/>
      <c r="E3" s="93" t="s">
        <v>108</v>
      </c>
      <c r="F3" s="31" t="s">
        <v>104</v>
      </c>
      <c r="G3" s="119" t="s">
        <v>159</v>
      </c>
      <c r="H3" s="119"/>
      <c r="I3" s="118"/>
      <c r="J3" s="120" t="s">
        <v>154</v>
      </c>
      <c r="K3" s="121"/>
      <c r="L3" s="97">
        <f>(L1/(L2*10000))*100</f>
        <v>0.93053892215568867</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1" t="str">
        <f>'Field data and Alwen'!C4:D4</f>
        <v>Maes Truan, Llanelidan, Ruthin. LL15 2RN</v>
      </c>
      <c r="D4" s="142"/>
      <c r="E4" s="94" t="s">
        <v>1</v>
      </c>
      <c r="F4" s="96" t="s">
        <v>170</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1" t="str">
        <f>'Field data and Alwen'!C5:D5</f>
        <v>Bryan Burn</v>
      </c>
      <c r="D5" s="142"/>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Alwen'!C8</f>
        <v>1929A</v>
      </c>
      <c r="D8" s="60" t="str">
        <f>'Field data and Alwen'!D8</f>
        <v>1929B</v>
      </c>
      <c r="E8" s="60" t="str">
        <f>'Field data and Alwen'!E8</f>
        <v>2391A</v>
      </c>
      <c r="F8" s="60" t="str">
        <f>'Field data and Alwen'!F8</f>
        <v>2391B</v>
      </c>
      <c r="G8" s="60" t="str">
        <f>'Field data and Alwen'!G8</f>
        <v>8302A</v>
      </c>
      <c r="H8" s="60" t="str">
        <f>'Field data and Alwen'!H8</f>
        <v>8302B</v>
      </c>
      <c r="I8" s="60" t="str">
        <f>'Field data and Alwen'!I8</f>
        <v>1A</v>
      </c>
      <c r="J8" s="60" t="str">
        <f>'Field data and Alwen'!J8</f>
        <v>2A</v>
      </c>
      <c r="K8" s="60" t="str">
        <f>'Field data and Alwen'!K8</f>
        <v>5044A</v>
      </c>
      <c r="L8" s="60" t="str">
        <f>'Field data and Alwen'!L8</f>
        <v>5044B</v>
      </c>
      <c r="M8" s="60">
        <f>'Field data and Alwen'!M8</f>
        <v>0</v>
      </c>
      <c r="N8" s="60">
        <f>'Field data and Alwen'!N8</f>
        <v>0</v>
      </c>
      <c r="O8" s="60">
        <f>'Field data and Alwen'!O8</f>
        <v>0</v>
      </c>
      <c r="P8" s="60">
        <f>'Field data and Alwen'!P8</f>
        <v>0</v>
      </c>
      <c r="Q8" s="60">
        <f>'Field data and Alwen'!Q8</f>
        <v>0</v>
      </c>
      <c r="R8" s="60">
        <f>'Field data and Alwen'!R8</f>
        <v>0</v>
      </c>
      <c r="S8" s="60">
        <f>'Field data and Alwen'!S8</f>
        <v>0</v>
      </c>
      <c r="T8" s="60">
        <f>'Field data and Alwen'!T8</f>
        <v>0</v>
      </c>
      <c r="U8" s="60">
        <f>'Field data and Alwen'!U8</f>
        <v>0</v>
      </c>
      <c r="V8" s="60">
        <f>'Field data and Alwen'!V8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Alwen'!C9</f>
        <v>1</v>
      </c>
      <c r="D9" s="60">
        <f>'Field data and Alwen'!D9</f>
        <v>1</v>
      </c>
      <c r="E9" s="60" t="str">
        <f>'Field data and Alwen'!E9</f>
        <v>M</v>
      </c>
      <c r="F9" s="60" t="str">
        <f>'Field data and Alwen'!F9</f>
        <v>M</v>
      </c>
      <c r="G9" s="60" t="str">
        <f>'Field data and Alwen'!G9</f>
        <v>M</v>
      </c>
      <c r="H9" s="60">
        <f>'Field data and Alwen'!H9</f>
        <v>1</v>
      </c>
      <c r="I9" s="60" t="str">
        <f>'Field data and Alwen'!I9</f>
        <v>M</v>
      </c>
      <c r="J9" s="60" t="str">
        <f>'Field data and Alwen'!J9</f>
        <v>M</v>
      </c>
      <c r="K9" s="60" t="str">
        <f>'Field data and Alwen'!K9</f>
        <v>M</v>
      </c>
      <c r="L9" s="60" t="str">
        <f>'Field data and Alwen'!L9</f>
        <v>M</v>
      </c>
      <c r="M9" s="60">
        <f>'Field data and Alwen'!M9</f>
        <v>0</v>
      </c>
      <c r="N9" s="60">
        <f>'Field data and Alwen'!N9</f>
        <v>0</v>
      </c>
      <c r="O9" s="60">
        <f>'Field data and Alwen'!O9</f>
        <v>0</v>
      </c>
      <c r="P9" s="60">
        <f>'Field data and Alwen'!P9</f>
        <v>0</v>
      </c>
      <c r="Q9" s="60">
        <f>'Field data and Alwen'!Q9</f>
        <v>0</v>
      </c>
      <c r="R9" s="60">
        <f>'Field data and Alwen'!R9</f>
        <v>0</v>
      </c>
      <c r="S9" s="60">
        <f>'Field data and Alwen'!S9</f>
        <v>0</v>
      </c>
      <c r="T9" s="60">
        <f>'Field data and Alwen'!T9</f>
        <v>0</v>
      </c>
      <c r="U9" s="60">
        <f>'Field data and Alwen'!U9</f>
        <v>0</v>
      </c>
      <c r="V9" s="60">
        <f>'Field data and Alwen'!V9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Alwen'!C10</f>
        <v>6.7</v>
      </c>
      <c r="D10" s="60">
        <f>'Field data and Alwen'!D10</f>
        <v>7.1</v>
      </c>
      <c r="E10" s="60">
        <f>'Field data and Alwen'!E10</f>
        <v>7.2</v>
      </c>
      <c r="F10" s="60">
        <f>'Field data and Alwen'!F10</f>
        <v>6.8</v>
      </c>
      <c r="G10" s="60">
        <f>'Field data and Alwen'!G10</f>
        <v>6.9</v>
      </c>
      <c r="H10" s="60">
        <f>'Field data and Alwen'!H10</f>
        <v>6.7</v>
      </c>
      <c r="I10" s="60">
        <f>'Field data and Alwen'!I10</f>
        <v>6.9</v>
      </c>
      <c r="J10" s="60">
        <f>'Field data and Alwen'!J10</f>
        <v>7.1</v>
      </c>
      <c r="K10" s="60">
        <f>'Field data and Alwen'!K10</f>
        <v>6.9</v>
      </c>
      <c r="L10" s="60">
        <f>'Field data and Alwen'!L10</f>
        <v>6.5</v>
      </c>
      <c r="M10" s="60">
        <f>'Field data and Alwen'!M10</f>
        <v>0</v>
      </c>
      <c r="N10" s="60">
        <f>'Field data and Alwen'!N10</f>
        <v>0</v>
      </c>
      <c r="O10" s="60">
        <f>'Field data and Alwen'!O10</f>
        <v>0</v>
      </c>
      <c r="P10" s="60">
        <f>'Field data and Alwen'!P10</f>
        <v>0</v>
      </c>
      <c r="Q10" s="60">
        <f>'Field data and Alwen'!Q10</f>
        <v>0</v>
      </c>
      <c r="R10" s="60">
        <f>'Field data and Alwen'!R10</f>
        <v>0</v>
      </c>
      <c r="S10" s="60">
        <f>'Field data and Alwen'!S10</f>
        <v>0</v>
      </c>
      <c r="T10" s="60">
        <f>'Field data and Alwen'!T10</f>
        <v>0</v>
      </c>
      <c r="U10" s="60">
        <f>'Field data and Alwen'!U10</f>
        <v>0</v>
      </c>
      <c r="V10" s="60">
        <f>'Field data and Alwen'!V10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Alwen'!C11</f>
        <v>4</v>
      </c>
      <c r="D11" s="60">
        <f>'Field data and Alwen'!D11</f>
        <v>4</v>
      </c>
      <c r="E11" s="60">
        <f>'Field data and Alwen'!E11</f>
        <v>4</v>
      </c>
      <c r="F11" s="60">
        <f>'Field data and Alwen'!F11</f>
        <v>3</v>
      </c>
      <c r="G11" s="60">
        <f>'Field data and Alwen'!G11</f>
        <v>2</v>
      </c>
      <c r="H11" s="60">
        <f>'Field data and Alwen'!H11</f>
        <v>3</v>
      </c>
      <c r="I11" s="60">
        <f>'Field data and Alwen'!I11</f>
        <v>4</v>
      </c>
      <c r="J11" s="60">
        <f>'Field data and Alwen'!J11</f>
        <v>3</v>
      </c>
      <c r="K11" s="60">
        <f>'Field data and Alwen'!K11</f>
        <v>4</v>
      </c>
      <c r="L11" s="60">
        <f>'Field data and Alwen'!L11</f>
        <v>3</v>
      </c>
      <c r="M11" s="60">
        <f>'Field data and Alwen'!M11</f>
        <v>0</v>
      </c>
      <c r="N11" s="60">
        <f>'Field data and Alwen'!N11</f>
        <v>0</v>
      </c>
      <c r="O11" s="60">
        <f>'Field data and Alwen'!O11</f>
        <v>0</v>
      </c>
      <c r="P11" s="60">
        <f>'Field data and Alwen'!P11</f>
        <v>0</v>
      </c>
      <c r="Q11" s="60">
        <f>'Field data and Alwen'!Q11</f>
        <v>0</v>
      </c>
      <c r="R11" s="60">
        <f>'Field data and Alwen'!R11</f>
        <v>0</v>
      </c>
      <c r="S11" s="60">
        <f>'Field data and Alwen'!S11</f>
        <v>0</v>
      </c>
      <c r="T11" s="60">
        <f>'Field data and Alwen'!T11</f>
        <v>0</v>
      </c>
      <c r="U11" s="60">
        <f>'Field data and Alwen'!U11</f>
        <v>0</v>
      </c>
      <c r="V11" s="60">
        <f>'Field data and Alwen'!V11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Alwen'!C12</f>
        <v>5</v>
      </c>
      <c r="D12" s="60">
        <f>'Field data and Alwen'!D12</f>
        <v>3</v>
      </c>
      <c r="E12" s="60">
        <f>'Field data and Alwen'!E12</f>
        <v>2</v>
      </c>
      <c r="F12" s="60">
        <f>'Field data and Alwen'!F12</f>
        <v>3</v>
      </c>
      <c r="G12" s="60">
        <f>'Field data and Alwen'!G12</f>
        <v>3</v>
      </c>
      <c r="H12" s="60">
        <f>'Field data and Alwen'!H12</f>
        <v>3</v>
      </c>
      <c r="I12" s="60">
        <f>'Field data and Alwen'!I12</f>
        <v>2</v>
      </c>
      <c r="J12" s="60">
        <f>'Field data and Alwen'!J12</f>
        <v>1</v>
      </c>
      <c r="K12" s="60">
        <f>'Field data and Alwen'!K12</f>
        <v>2</v>
      </c>
      <c r="L12" s="60">
        <f>'Field data and Alwen'!L12</f>
        <v>2</v>
      </c>
      <c r="M12" s="60">
        <f>'Field data and Alwen'!M12</f>
        <v>0</v>
      </c>
      <c r="N12" s="60">
        <f>'Field data and Alwen'!N12</f>
        <v>0</v>
      </c>
      <c r="O12" s="60">
        <f>'Field data and Alwen'!O12</f>
        <v>0</v>
      </c>
      <c r="P12" s="60">
        <f>'Field data and Alwen'!P12</f>
        <v>0</v>
      </c>
      <c r="Q12" s="60">
        <f>'Field data and Alwen'!Q12</f>
        <v>0</v>
      </c>
      <c r="R12" s="60">
        <f>'Field data and Alwen'!R12</f>
        <v>0</v>
      </c>
      <c r="S12" s="60">
        <f>'Field data and Alwen'!S12</f>
        <v>0</v>
      </c>
      <c r="T12" s="60">
        <f>'Field data and Alwen'!T12</f>
        <v>0</v>
      </c>
      <c r="U12" s="60">
        <f>'Field data and Alwen'!U12</f>
        <v>0</v>
      </c>
      <c r="V12" s="60">
        <f>'Field data and Alwen'!V12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Alwen'!C13</f>
        <v>3</v>
      </c>
      <c r="D13" s="60">
        <f>'Field data and Alwen'!D13</f>
        <v>2</v>
      </c>
      <c r="E13" s="60">
        <f>'Field data and Alwen'!E13</f>
        <v>2</v>
      </c>
      <c r="F13" s="60">
        <f>'Field data and Alwen'!F13</f>
        <v>2</v>
      </c>
      <c r="G13" s="60">
        <f>'Field data and Alwen'!G13</f>
        <v>2</v>
      </c>
      <c r="H13" s="60">
        <f>'Field data and Alwen'!H13</f>
        <v>2</v>
      </c>
      <c r="I13" s="60">
        <f>'Field data and Alwen'!I13</f>
        <v>2</v>
      </c>
      <c r="J13" s="60">
        <f>'Field data and Alwen'!J13</f>
        <v>2</v>
      </c>
      <c r="K13" s="60">
        <f>'Field data and Alwen'!K13</f>
        <v>2</v>
      </c>
      <c r="L13" s="60">
        <f>'Field data and Alwen'!L13</f>
        <v>2</v>
      </c>
      <c r="M13" s="60">
        <f>'Field data and Alwen'!M13</f>
        <v>0</v>
      </c>
      <c r="N13" s="60">
        <f>'Field data and Alwen'!N13</f>
        <v>0</v>
      </c>
      <c r="O13" s="60">
        <f>'Field data and Alwen'!O13</f>
        <v>0</v>
      </c>
      <c r="P13" s="60">
        <f>'Field data and Alwen'!P13</f>
        <v>0</v>
      </c>
      <c r="Q13" s="60">
        <f>'Field data and Alwen'!Q13</f>
        <v>0</v>
      </c>
      <c r="R13" s="60">
        <f>'Field data and Alwen'!R13</f>
        <v>0</v>
      </c>
      <c r="S13" s="60">
        <f>'Field data and Alwen'!S13</f>
        <v>0</v>
      </c>
      <c r="T13" s="60">
        <f>'Field data and Alwen'!T13</f>
        <v>0</v>
      </c>
      <c r="U13" s="60">
        <f>'Field data and Alwen'!U13</f>
        <v>0</v>
      </c>
      <c r="V13" s="60">
        <f>'Field data and Alwen'!V13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Alwen'!C14</f>
        <v>Swedes- roots only</v>
      </c>
      <c r="D14" s="102" t="str">
        <f>'Field data and Alwen'!D14</f>
        <v>Swedes- roots only</v>
      </c>
      <c r="E14" s="102" t="str">
        <f>'Field data and Alwen'!E14</f>
        <v xml:space="preserve">Grass Silage (30% DM) </v>
      </c>
      <c r="F14" s="102" t="str">
        <f>'Field data and Alwen'!F14</f>
        <v xml:space="preserve">Grass Silage (30% DM) </v>
      </c>
      <c r="G14" s="102" t="str">
        <f>'Field data and Alwen'!G14</f>
        <v xml:space="preserve">Grass Silage (30% DM) </v>
      </c>
      <c r="H14" s="102" t="str">
        <f>'Field data and Alwen'!H14</f>
        <v>Swedes- roots only</v>
      </c>
      <c r="I14" s="102" t="str">
        <f>'Field data and Alwen'!I14</f>
        <v xml:space="preserve">Grass Silage (30% DM) </v>
      </c>
      <c r="J14" s="102" t="str">
        <f>'Field data and Alwen'!J14</f>
        <v xml:space="preserve">Grass Silage (30% DM) </v>
      </c>
      <c r="K14" s="102" t="str">
        <f>'Field data and Alwen'!K14</f>
        <v xml:space="preserve">Grass Silage (30% DM) </v>
      </c>
      <c r="L14" s="102" t="str">
        <f>'Field data and Alwen'!L14</f>
        <v xml:space="preserve">Grass Silage (30% DM) </v>
      </c>
      <c r="M14" s="102">
        <f>'Field data and Alwen'!M14</f>
        <v>0</v>
      </c>
      <c r="N14" s="102">
        <f>'Field data and Alwen'!N14</f>
        <v>0</v>
      </c>
      <c r="O14" s="102">
        <f>'Field data and Alwen'!O14</f>
        <v>0</v>
      </c>
      <c r="P14" s="102">
        <f>'Field data and Alwen'!P14</f>
        <v>0</v>
      </c>
      <c r="Q14" s="102">
        <f>'Field data and Alwen'!Q14</f>
        <v>0</v>
      </c>
      <c r="R14" s="102">
        <f>'Field data and Alwen'!R14</f>
        <v>0</v>
      </c>
      <c r="S14" s="102">
        <f>'Field data and Alwen'!S14</f>
        <v>0</v>
      </c>
      <c r="T14" s="102">
        <f>'Field data and Alwen'!T14</f>
        <v>0</v>
      </c>
      <c r="U14" s="102">
        <f>'Field data and Alwen'!U14</f>
        <v>0</v>
      </c>
      <c r="V14" s="102">
        <f>'Field data and Alwen'!V14</f>
        <v>0</v>
      </c>
      <c r="AD14" s="30" t="s">
        <v>138</v>
      </c>
      <c r="AE14" s="30">
        <v>6</v>
      </c>
      <c r="AI14" s="53" t="s">
        <v>119</v>
      </c>
      <c r="AJ14" s="54">
        <v>0.8</v>
      </c>
      <c r="AK14" s="55">
        <v>1.7</v>
      </c>
      <c r="AL14" s="11">
        <v>12</v>
      </c>
      <c r="AM14" s="11">
        <v>6.7</v>
      </c>
      <c r="AN14" s="11" t="s">
        <v>135</v>
      </c>
    </row>
    <row r="15" spans="1:41" ht="13" x14ac:dyDescent="0.25">
      <c r="A15" s="130" t="s">
        <v>9</v>
      </c>
      <c r="B15" s="130"/>
      <c r="C15" s="60">
        <f>'Field data and Alwen'!C15</f>
        <v>48</v>
      </c>
      <c r="D15" s="60">
        <f>'Field data and Alwen'!D15</f>
        <v>48</v>
      </c>
      <c r="E15" s="60">
        <f>'Field data and Alwen'!E15</f>
        <v>38</v>
      </c>
      <c r="F15" s="60">
        <f>'Field data and Alwen'!F15</f>
        <v>38</v>
      </c>
      <c r="G15" s="60">
        <f>'Field data and Alwen'!G15</f>
        <v>38</v>
      </c>
      <c r="H15" s="60">
        <f>'Field data and Alwen'!H15</f>
        <v>48</v>
      </c>
      <c r="I15" s="60">
        <f>'Field data and Alwen'!I15</f>
        <v>38</v>
      </c>
      <c r="J15" s="60">
        <f>'Field data and Alwen'!J15</f>
        <v>38</v>
      </c>
      <c r="K15" s="60">
        <f>'Field data and Alwen'!K15</f>
        <v>38</v>
      </c>
      <c r="L15" s="60">
        <f>'Field data and Alwen'!L15</f>
        <v>38</v>
      </c>
      <c r="M15" s="60">
        <f>'Field data and Alwen'!M15</f>
        <v>0</v>
      </c>
      <c r="N15" s="60">
        <f>'Field data and Alwen'!N15</f>
        <v>0</v>
      </c>
      <c r="O15" s="60">
        <f>'Field data and Alwen'!O15</f>
        <v>0</v>
      </c>
      <c r="P15" s="60">
        <f>'Field data and Alwen'!P15</f>
        <v>0</v>
      </c>
      <c r="Q15" s="60">
        <f>'Field data and Alwen'!Q15</f>
        <v>0</v>
      </c>
      <c r="R15" s="60">
        <f>'Field data and Alwen'!R15</f>
        <v>0</v>
      </c>
      <c r="S15" s="60">
        <f>'Field data and Alwen'!S15</f>
        <v>0</v>
      </c>
      <c r="T15" s="60">
        <f>'Field data and Alwen'!T15</f>
        <v>0</v>
      </c>
      <c r="U15" s="60">
        <f>'Field data and Alwen'!U15</f>
        <v>0</v>
      </c>
      <c r="V15" s="60">
        <f>'Field data and Alwen'!V15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Alwen'!C16</f>
        <v>Medium/Clay</v>
      </c>
      <c r="D16" s="103" t="str">
        <f>'Field data and Alwen'!D16</f>
        <v>Medium/Clay</v>
      </c>
      <c r="E16" s="103" t="str">
        <f>'Field data and Alwen'!E16</f>
        <v>Medium/Clay</v>
      </c>
      <c r="F16" s="103" t="str">
        <f>'Field data and Alwen'!F16</f>
        <v>Medium/Clay</v>
      </c>
      <c r="G16" s="103" t="str">
        <f>'Field data and Alwen'!G16</f>
        <v>Medium/Clay</v>
      </c>
      <c r="H16" s="103" t="str">
        <f>'Field data and Alwen'!H16</f>
        <v>Medium/Clay</v>
      </c>
      <c r="I16" s="103" t="str">
        <f>'Field data and Alwen'!I16</f>
        <v>Medium/Clay</v>
      </c>
      <c r="J16" s="103" t="str">
        <f>'Field data and Alwen'!J16</f>
        <v>Medium/Clay</v>
      </c>
      <c r="K16" s="103" t="str">
        <f>'Field data and Alwen'!K16</f>
        <v>Medium/Clay</v>
      </c>
      <c r="L16" s="103" t="str">
        <f>'Field data and Alwen'!L16</f>
        <v>Medium/Clay</v>
      </c>
      <c r="M16" s="103">
        <f>'Field data and Alwen'!M16</f>
        <v>0</v>
      </c>
      <c r="N16" s="103">
        <f>'Field data and Alwen'!N16</f>
        <v>0</v>
      </c>
      <c r="O16" s="103">
        <f>'Field data and Alwen'!O16</f>
        <v>0</v>
      </c>
      <c r="P16" s="103">
        <f>'Field data and Alwen'!P16</f>
        <v>0</v>
      </c>
      <c r="Q16" s="103">
        <f>'Field data and Alwen'!Q16</f>
        <v>0</v>
      </c>
      <c r="R16" s="103">
        <f>'Field data and Alwen'!R16</f>
        <v>0</v>
      </c>
      <c r="S16" s="103">
        <f>'Field data and Alwen'!S16</f>
        <v>0</v>
      </c>
      <c r="T16" s="103">
        <f>'Field data and Alwen'!T16</f>
        <v>0</v>
      </c>
      <c r="U16" s="103">
        <f>'Field data and Alwen'!U16</f>
        <v>0</v>
      </c>
      <c r="V16" s="103">
        <f>'Field data and Alwen'!V16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33.599999999999994</v>
      </c>
      <c r="D17" s="28">
        <f t="shared" ref="D17:V17" si="0">(VLOOKUP(D$14,$AI2:$AK26,2,FALSE))*D$15</f>
        <v>33.599999999999994</v>
      </c>
      <c r="E17" s="28">
        <f t="shared" si="0"/>
        <v>79.8</v>
      </c>
      <c r="F17" s="28">
        <f t="shared" si="0"/>
        <v>79.8</v>
      </c>
      <c r="G17" s="28">
        <f t="shared" si="0"/>
        <v>79.8</v>
      </c>
      <c r="H17" s="28">
        <f t="shared" si="0"/>
        <v>33.599999999999994</v>
      </c>
      <c r="I17" s="28">
        <f t="shared" si="0"/>
        <v>79.8</v>
      </c>
      <c r="J17" s="28">
        <f t="shared" si="0"/>
        <v>79.8</v>
      </c>
      <c r="K17" s="28">
        <f t="shared" si="0"/>
        <v>79.8</v>
      </c>
      <c r="L17" s="28">
        <f t="shared" si="0"/>
        <v>79.8</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10.4105331</v>
      </c>
      <c r="D18" s="16">
        <f>$D32</f>
        <v>10.4105331</v>
      </c>
      <c r="E18" s="16">
        <f>$D33</f>
        <v>10.4105331</v>
      </c>
      <c r="F18" s="16">
        <f>$D34</f>
        <v>34.123414050000001</v>
      </c>
      <c r="G18" s="16">
        <f>$D35</f>
        <v>34.123414050000001</v>
      </c>
      <c r="H18" s="16">
        <f>$D36</f>
        <v>34.123414050000001</v>
      </c>
      <c r="I18" s="16">
        <f>$D37</f>
        <v>10.4105331</v>
      </c>
      <c r="J18" s="16">
        <f>$D38</f>
        <v>19.664340299999999</v>
      </c>
      <c r="K18" s="16">
        <f>$D39</f>
        <v>10.4105331</v>
      </c>
      <c r="L18" s="16">
        <f>$D40</f>
        <v>19.664340299999999</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-23.189466899999992</v>
      </c>
      <c r="D19" s="16">
        <f t="shared" ref="D19:V19" si="1">D18-D17</f>
        <v>-23.189466899999992</v>
      </c>
      <c r="E19" s="16">
        <f t="shared" si="1"/>
        <v>-69.389466900000002</v>
      </c>
      <c r="F19" s="16">
        <f t="shared" si="1"/>
        <v>-45.676585949999996</v>
      </c>
      <c r="G19" s="16">
        <f t="shared" si="1"/>
        <v>-45.676585949999996</v>
      </c>
      <c r="H19" s="16">
        <f t="shared" si="1"/>
        <v>0.52341405000000663</v>
      </c>
      <c r="I19" s="16">
        <f t="shared" si="1"/>
        <v>-69.389466900000002</v>
      </c>
      <c r="J19" s="16">
        <f t="shared" si="1"/>
        <v>-60.135659699999998</v>
      </c>
      <c r="K19" s="16">
        <f t="shared" si="1"/>
        <v>-69.389466900000002</v>
      </c>
      <c r="L19" s="16">
        <f t="shared" si="1"/>
        <v>-60.135659699999998</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INCREASE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115.19999999999999</v>
      </c>
      <c r="D21" s="28">
        <f t="shared" ref="D21:V21" si="2">(VLOOKUP(D$14,$AI2:$AK26,3,FALSE))*D$15</f>
        <v>115.19999999999999</v>
      </c>
      <c r="E21" s="28">
        <f t="shared" si="2"/>
        <v>273.60000000000002</v>
      </c>
      <c r="F21" s="28">
        <f t="shared" si="2"/>
        <v>273.60000000000002</v>
      </c>
      <c r="G21" s="28">
        <f t="shared" si="2"/>
        <v>273.60000000000002</v>
      </c>
      <c r="H21" s="28">
        <f t="shared" si="2"/>
        <v>115.19999999999999</v>
      </c>
      <c r="I21" s="28">
        <f t="shared" si="2"/>
        <v>273.60000000000002</v>
      </c>
      <c r="J21" s="28">
        <f t="shared" si="2"/>
        <v>273.60000000000002</v>
      </c>
      <c r="K21" s="28">
        <f t="shared" si="2"/>
        <v>273.60000000000002</v>
      </c>
      <c r="L21" s="28">
        <f t="shared" si="2"/>
        <v>273.60000000000002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5.6747547000000007E-5</v>
      </c>
      <c r="D22" s="16">
        <f>$E32</f>
        <v>5.6747547000000007E-5</v>
      </c>
      <c r="E22" s="16">
        <f>$E33</f>
        <v>5.6747547000000007E-5</v>
      </c>
      <c r="F22" s="16">
        <f>$E34</f>
        <v>1.8600584850000004E-4</v>
      </c>
      <c r="G22" s="16">
        <f>$E35</f>
        <v>1.8600584850000004E-4</v>
      </c>
      <c r="H22" s="16">
        <f>$E36</f>
        <v>1.8600584850000004E-4</v>
      </c>
      <c r="I22" s="16">
        <f>$E37</f>
        <v>5.6747547000000007E-5</v>
      </c>
      <c r="J22" s="16">
        <f>$E38</f>
        <v>1.0718981100000001E-4</v>
      </c>
      <c r="K22" s="16">
        <f>$E39</f>
        <v>5.6747547000000007E-5</v>
      </c>
      <c r="L22" s="16">
        <f>$E40</f>
        <v>1.0718981100000001E-4</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-115.19994325245298</v>
      </c>
      <c r="D23" s="16">
        <f t="shared" ref="D23:V23" si="3">D22-D21</f>
        <v>-115.19994325245298</v>
      </c>
      <c r="E23" s="16">
        <f t="shared" si="3"/>
        <v>-273.59994325245304</v>
      </c>
      <c r="F23" s="16">
        <f t="shared" si="3"/>
        <v>-273.59981399415153</v>
      </c>
      <c r="G23" s="16">
        <f t="shared" si="3"/>
        <v>-273.59981399415153</v>
      </c>
      <c r="H23" s="16">
        <f t="shared" si="3"/>
        <v>-115.19981399415148</v>
      </c>
      <c r="I23" s="16">
        <f t="shared" si="3"/>
        <v>-273.59994325245304</v>
      </c>
      <c r="J23" s="16">
        <f t="shared" si="3"/>
        <v>-273.59989281018903</v>
      </c>
      <c r="K23" s="16">
        <f t="shared" si="3"/>
        <v>-273.59994325245304</v>
      </c>
      <c r="L23" s="16">
        <f t="shared" si="3"/>
        <v>-273.59989281018903</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15.3</v>
      </c>
      <c r="C28" s="15">
        <v>0.83499999999999996</v>
      </c>
      <c r="D28" s="15">
        <v>0.16500000000000001</v>
      </c>
      <c r="E28" s="15">
        <v>1.7100000000000001E-2</v>
      </c>
      <c r="F28" s="15">
        <v>680</v>
      </c>
      <c r="G28" s="15">
        <v>24.4</v>
      </c>
      <c r="H28" s="15">
        <v>127</v>
      </c>
      <c r="I28" s="15">
        <v>38.5</v>
      </c>
      <c r="J28" s="15">
        <v>0.15</v>
      </c>
      <c r="K28" s="23">
        <v>0.32</v>
      </c>
      <c r="L28" s="15">
        <v>34.4</v>
      </c>
      <c r="M28" s="15">
        <v>7.47</v>
      </c>
      <c r="N28" s="15">
        <v>2560</v>
      </c>
      <c r="O28" s="15">
        <v>432000</v>
      </c>
      <c r="P28" s="15"/>
      <c r="Q28" s="15">
        <v>5140</v>
      </c>
      <c r="R28" s="15"/>
      <c r="S28" s="15">
        <v>9.6</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1929A</v>
      </c>
      <c r="B31" s="15">
        <v>18</v>
      </c>
      <c r="C31" s="77">
        <f>IF(C$27="%w/w SAR",((C$28*10)*$B31),IF(C$27="%w/w DM",(((C$28*10)*($B$28/100))*$B31),IF(C$27="kg/t SAR",(C$28*$B31),IF(C$27="kg/t DM",((C$28*($B$28/100))*$B31),IF(C$27="mg/kg SAR",((C$28*0.001)*$B31),IF(C$27="mg/kg DM",(((C$28*0.001)*($B$28/100))*$B31),0))))))</f>
        <v>22.995899999999999</v>
      </c>
      <c r="D31" s="77">
        <f>(IF(D$27="%w/w SAR",((D$28*10)*$B31),IF(D$27="%w/w DM",(((D$28*10)*($B$28/100))*$B31),IF(D$27="kg/t SAR",(D$28*$B31),IF(D$27="kg/t DM",((D$28*($B$28/100))*$B31),IF(D$27="mg/kg SAR",((D$28*0.001)*$B31),IF(D$27="mg/kg DM",(((D$28*0.001)*($B$28/100))*$B31),"0")))))))*2.291</f>
        <v>10.4105331</v>
      </c>
      <c r="E31" s="77">
        <f>(IF(E$27="%w/w SAR",((E$28*10)*$B31),IF(E$27="%w/w DM",(((E$28*10)*($B$28/100))*$B31),IF(E$27="kg/t SAR",(E$28*$B31),IF(E$27="kg/t DM",((E$28*($B$28/100))*$B31),IF(E$27="mg/kg SAR",((E$28*0.001)*$B31),IF(E$27="mg/kg DM",(((E$28*0.001)*($B$28/100))*$B31),"0")))))))*1.205</f>
        <v>5.6747547000000007E-5</v>
      </c>
      <c r="F31" s="77">
        <f>(IF(F$27="%w/w SAR",((F$28*10)*$B31),IF(F$27="%w/w DM",(((F$28*10)*($B$28/100))*$B31),IF(F$27="kg/t SAR",(F$28*$B31),IF(F$27="kg/t DM",((F$28*($B$28/100))*$B31),IF(F$27="mg/kg SAR",((F$28*0.001)*$B31),IF(F$27="mg/kg DM",(((F$28*0.001)*($B$28/100))*$B31),"0")))))))*1.658</f>
        <v>3.1049697599999999</v>
      </c>
      <c r="G31" s="77">
        <f t="shared" ref="G31:P46" si="5">IF(G$27="%w/w SAR",((G$28*10)*$B31),IF(G$27="%w/w DM",(((G$28*10)*($B$28/100))*$B31),IF(G$27="kg/t SAR",(G$28*$B31),IF(G$27="kg/t DM",((G$28*($B$28/100))*$B31),IF(G$27="mg/kg SAR",((G$28*0.001)*$B31),IF(G$27="mg/kg DM",(((G$28*0.001)*($B$28/100))*$B31),0))))))</f>
        <v>6.7197599999999996E-2</v>
      </c>
      <c r="H31" s="77">
        <f t="shared" si="5"/>
        <v>0.34975800000000001</v>
      </c>
      <c r="I31" s="77">
        <f t="shared" si="5"/>
        <v>0.106029</v>
      </c>
      <c r="J31" s="77">
        <f t="shared" si="5"/>
        <v>4.1309999999999996E-4</v>
      </c>
      <c r="K31" s="77">
        <f t="shared" si="5"/>
        <v>8.8128000000000013E-4</v>
      </c>
      <c r="L31" s="77">
        <f t="shared" si="5"/>
        <v>9.4737600000000005E-2</v>
      </c>
      <c r="M31" s="77">
        <f t="shared" si="5"/>
        <v>2.0572380000000001E-2</v>
      </c>
      <c r="N31" s="77">
        <f t="shared" si="5"/>
        <v>7.0502400000000005</v>
      </c>
      <c r="O31" s="77">
        <f t="shared" si="5"/>
        <v>1189.7280000000001</v>
      </c>
      <c r="P31" s="77">
        <f t="shared" si="5"/>
        <v>0</v>
      </c>
      <c r="Q31" s="77">
        <f>(IF(Q$27="%w/w SAR",((Q$28*10)*$B31),IF(Q$27="%w/w DM",(((Q$28*10)*($B$28/100))*$B31),IF(Q$27="kg/t SAR",(Q$28*$B31),IF(Q$27="kg/t DM",((Q$28*($B$28/100))*$B31),IF(Q$27="mg/kg SAR",((Q$28*0.001)*$B31),IF(Q$27="mg/kg DM",(((Q$28*0.001)*($B$28/100))*$B31),0)))))))*2.5</f>
        <v>35.388899999999992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2.6438399999999997E-2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1929B</v>
      </c>
      <c r="B32" s="15">
        <v>18</v>
      </c>
      <c r="C32" s="77">
        <f t="shared" ref="C32:C50" si="6">IF(C$27="%w/w SAR",((C$28*10)*$B32),IF(C$27="%w/w DM",(((C$28*10)*($B$28/100))*$B32),IF(C$27="kg/t SAR",(C$28*$B32),IF(C$27="kg/t DM",((C$28*($B$28/100))*$B32),IF(C$27="mg/kg SAR",((C$28*0.001)*$B32),IF(C$27="mg/kg DM",(((C$28*0.001)*($B$28/100))*$B32),0))))))</f>
        <v>22.995899999999999</v>
      </c>
      <c r="D32" s="77">
        <f t="shared" ref="D32:D50" si="7">(IF(D$27="%w/w SAR",((D$28*10)*$B32),IF(D$27="%w/w DM",(((D$28*10)*($B$28/100))*$B32),IF(D$27="kg/t SAR",(D$28*$B32),IF(D$27="kg/t DM",((D$28*($B$28/100))*$B32),IF(D$27="mg/kg SAR",((D$28*0.001)*$B32),IF(D$27="mg/kg DM",(((D$28*0.001)*($B$28/100))*$B32),"0")))))))*2.291</f>
        <v>10.4105331</v>
      </c>
      <c r="E32" s="77">
        <f t="shared" ref="E32:E50" si="8">(IF(E$27="%w/w SAR",((E$28*10)*$B32),IF(E$27="%w/w DM",(((E$28*10)*($B$28/100))*$B32),IF(E$27="kg/t SAR",(E$28*$B32),IF(E$27="kg/t DM",((E$28*($B$28/100))*$B32),IF(E$27="mg/kg SAR",((E$28*0.001)*$B32),IF(E$27="mg/kg DM",(((E$28*0.001)*($B$28/100))*$B32),"0")))))))*1.205</f>
        <v>5.6747547000000007E-5</v>
      </c>
      <c r="F32" s="77">
        <f t="shared" ref="F32:F50" si="9">(IF(F$27="%w/w SAR",((F$28*10)*$B32),IF(F$27="%w/w DM",(((F$28*10)*($B$28/100))*$B32),IF(F$27="kg/t SAR",(F$28*$B32),IF(F$27="kg/t DM",((F$28*($B$28/100))*$B32),IF(F$27="mg/kg SAR",((F$28*0.001)*$B32),IF(F$27="mg/kg DM",(((F$28*0.001)*($B$28/100))*$B32),"0")))))))*1.658</f>
        <v>3.1049697599999999</v>
      </c>
      <c r="G32" s="77">
        <f t="shared" si="5"/>
        <v>6.7197599999999996E-2</v>
      </c>
      <c r="H32" s="77">
        <f t="shared" si="5"/>
        <v>0.34975800000000001</v>
      </c>
      <c r="I32" s="77">
        <f t="shared" si="5"/>
        <v>0.106029</v>
      </c>
      <c r="J32" s="77">
        <f t="shared" si="5"/>
        <v>4.1309999999999996E-4</v>
      </c>
      <c r="K32" s="77">
        <f t="shared" si="5"/>
        <v>8.8128000000000013E-4</v>
      </c>
      <c r="L32" s="77">
        <f t="shared" si="5"/>
        <v>9.4737600000000005E-2</v>
      </c>
      <c r="M32" s="77">
        <f t="shared" si="5"/>
        <v>2.0572380000000001E-2</v>
      </c>
      <c r="N32" s="77">
        <f t="shared" si="5"/>
        <v>7.0502400000000005</v>
      </c>
      <c r="O32" s="77">
        <f t="shared" si="5"/>
        <v>1189.7280000000001</v>
      </c>
      <c r="P32" s="77">
        <f t="shared" si="5"/>
        <v>0</v>
      </c>
      <c r="Q32" s="77">
        <f t="shared" ref="Q32:Q50" si="10">(IF(Q$27="%w/w SAR",((Q$28*10)*$B32),IF(Q$27="%w/w DM",(((Q$28*10)*($B$28/100))*$B32),IF(Q$27="kg/t SAR",(Q$28*$B32),IF(Q$27="kg/t DM",((Q$28*($B$28/100))*$B32),IF(Q$27="mg/kg SAR",((Q$28*0.001)*$B32),IF(Q$27="mg/kg DM",(((Q$28*0.001)*($B$28/100))*$B32),0)))))))*2.5</f>
        <v>35.388899999999992</v>
      </c>
      <c r="R32" s="77">
        <f t="shared" ref="R32:U50" si="11">IF(R$27="%w/w SAR",((R$28*10)*$B32),IF(R$27="%w/w DM",(((R$28*10)*($B$28/100))*$B32),IF(R$27="kg/t SAR",(R$28*$B32),IF(R$27="kg/t DM",((R$28*($B$28/100))*$B32),IF(R$27="mg/kg SAR",((R$28*0.001)*$B32),IF(R$27="mg/kg DM",(((R$28*0.001)*($B$28/100))*$B32),0))))))</f>
        <v>0</v>
      </c>
      <c r="S32" s="77">
        <f t="shared" si="11"/>
        <v>2.6438399999999997E-2</v>
      </c>
      <c r="T32" s="77">
        <f t="shared" si="11"/>
        <v>0</v>
      </c>
      <c r="U32" s="77">
        <f t="shared" si="11"/>
        <v>0</v>
      </c>
      <c r="AB32" s="59"/>
      <c r="AC32" s="59"/>
      <c r="AD32" s="59"/>
      <c r="AE32" s="59"/>
      <c r="AF32" s="59"/>
      <c r="AG32" s="59"/>
      <c r="AH32" s="59"/>
      <c r="AI32" s="59"/>
    </row>
    <row r="33" spans="1:35" s="72" customFormat="1" ht="13" x14ac:dyDescent="0.35">
      <c r="A33" s="13" t="str">
        <f>E8</f>
        <v>2391A</v>
      </c>
      <c r="B33" s="15">
        <v>18</v>
      </c>
      <c r="C33" s="77">
        <f t="shared" si="6"/>
        <v>22.995899999999999</v>
      </c>
      <c r="D33" s="77">
        <f t="shared" si="7"/>
        <v>10.4105331</v>
      </c>
      <c r="E33" s="77">
        <f t="shared" si="8"/>
        <v>5.6747547000000007E-5</v>
      </c>
      <c r="F33" s="77">
        <f t="shared" si="9"/>
        <v>3.1049697599999999</v>
      </c>
      <c r="G33" s="77">
        <f t="shared" si="5"/>
        <v>6.7197599999999996E-2</v>
      </c>
      <c r="H33" s="77">
        <f t="shared" si="5"/>
        <v>0.34975800000000001</v>
      </c>
      <c r="I33" s="77">
        <f t="shared" si="5"/>
        <v>0.106029</v>
      </c>
      <c r="J33" s="77">
        <f t="shared" si="5"/>
        <v>4.1309999999999996E-4</v>
      </c>
      <c r="K33" s="77">
        <f t="shared" si="5"/>
        <v>8.8128000000000013E-4</v>
      </c>
      <c r="L33" s="77">
        <f t="shared" si="5"/>
        <v>9.4737600000000005E-2</v>
      </c>
      <c r="M33" s="77">
        <f t="shared" si="5"/>
        <v>2.0572380000000001E-2</v>
      </c>
      <c r="N33" s="77">
        <f t="shared" si="5"/>
        <v>7.0502400000000005</v>
      </c>
      <c r="O33" s="77">
        <f t="shared" si="5"/>
        <v>1189.7280000000001</v>
      </c>
      <c r="P33" s="77">
        <f t="shared" si="5"/>
        <v>0</v>
      </c>
      <c r="Q33" s="77">
        <f t="shared" si="10"/>
        <v>35.388899999999992</v>
      </c>
      <c r="R33" s="77">
        <f t="shared" si="11"/>
        <v>0</v>
      </c>
      <c r="S33" s="77">
        <f t="shared" si="11"/>
        <v>2.6438399999999997E-2</v>
      </c>
      <c r="T33" s="77">
        <f t="shared" si="11"/>
        <v>0</v>
      </c>
      <c r="U33" s="77">
        <f t="shared" si="11"/>
        <v>0</v>
      </c>
      <c r="AB33" s="59"/>
      <c r="AC33" s="59"/>
      <c r="AD33" s="59"/>
      <c r="AE33" s="59"/>
      <c r="AF33" s="59"/>
      <c r="AG33" s="59"/>
      <c r="AH33" s="59"/>
      <c r="AI33" s="59"/>
    </row>
    <row r="34" spans="1:35" s="72" customFormat="1" ht="13" x14ac:dyDescent="0.35">
      <c r="A34" s="13" t="str">
        <f>F8</f>
        <v>2391B</v>
      </c>
      <c r="B34" s="15">
        <v>59</v>
      </c>
      <c r="C34" s="77">
        <f t="shared" si="6"/>
        <v>75.375450000000001</v>
      </c>
      <c r="D34" s="77">
        <f t="shared" si="7"/>
        <v>34.123414050000001</v>
      </c>
      <c r="E34" s="77">
        <f t="shared" si="8"/>
        <v>1.8600584850000004E-4</v>
      </c>
      <c r="F34" s="77">
        <f t="shared" si="9"/>
        <v>10.17740088</v>
      </c>
      <c r="G34" s="77">
        <f t="shared" si="5"/>
        <v>0.22025879999999998</v>
      </c>
      <c r="H34" s="77">
        <f t="shared" si="5"/>
        <v>1.1464289999999999</v>
      </c>
      <c r="I34" s="77">
        <f t="shared" si="5"/>
        <v>0.3475395</v>
      </c>
      <c r="J34" s="77">
        <f t="shared" si="5"/>
        <v>1.3540499999999999E-3</v>
      </c>
      <c r="K34" s="77">
        <f t="shared" si="5"/>
        <v>2.8886400000000005E-3</v>
      </c>
      <c r="L34" s="77">
        <f t="shared" si="5"/>
        <v>0.31052879999999999</v>
      </c>
      <c r="M34" s="77">
        <f t="shared" si="5"/>
        <v>6.7431690000000002E-2</v>
      </c>
      <c r="N34" s="77">
        <f t="shared" si="5"/>
        <v>23.109120000000001</v>
      </c>
      <c r="O34" s="77">
        <f t="shared" si="5"/>
        <v>3899.6640000000002</v>
      </c>
      <c r="P34" s="77">
        <f t="shared" si="5"/>
        <v>0</v>
      </c>
      <c r="Q34" s="77">
        <f t="shared" si="10"/>
        <v>115.99694999999998</v>
      </c>
      <c r="R34" s="77">
        <f t="shared" si="11"/>
        <v>0</v>
      </c>
      <c r="S34" s="77">
        <f t="shared" si="11"/>
        <v>8.6659199999999992E-2</v>
      </c>
      <c r="T34" s="77">
        <f t="shared" si="11"/>
        <v>0</v>
      </c>
      <c r="U34" s="77">
        <f t="shared" si="11"/>
        <v>0</v>
      </c>
      <c r="AB34" s="59"/>
      <c r="AC34" s="59"/>
      <c r="AD34" s="59"/>
      <c r="AE34" s="59"/>
      <c r="AF34" s="59"/>
      <c r="AG34" s="59"/>
      <c r="AH34" s="59"/>
      <c r="AI34" s="59"/>
    </row>
    <row r="35" spans="1:35" s="72" customFormat="1" ht="13" x14ac:dyDescent="0.35">
      <c r="A35" s="13" t="str">
        <f>G8</f>
        <v>8302A</v>
      </c>
      <c r="B35" s="15">
        <v>59</v>
      </c>
      <c r="C35" s="77">
        <f t="shared" si="6"/>
        <v>75.375450000000001</v>
      </c>
      <c r="D35" s="77">
        <f t="shared" si="7"/>
        <v>34.123414050000001</v>
      </c>
      <c r="E35" s="77">
        <f t="shared" si="8"/>
        <v>1.8600584850000004E-4</v>
      </c>
      <c r="F35" s="77">
        <f t="shared" si="9"/>
        <v>10.17740088</v>
      </c>
      <c r="G35" s="77">
        <f t="shared" si="5"/>
        <v>0.22025879999999998</v>
      </c>
      <c r="H35" s="77">
        <f t="shared" si="5"/>
        <v>1.1464289999999999</v>
      </c>
      <c r="I35" s="77">
        <f t="shared" si="5"/>
        <v>0.3475395</v>
      </c>
      <c r="J35" s="77">
        <f t="shared" si="5"/>
        <v>1.3540499999999999E-3</v>
      </c>
      <c r="K35" s="77">
        <f t="shared" si="5"/>
        <v>2.8886400000000005E-3</v>
      </c>
      <c r="L35" s="77">
        <f t="shared" si="5"/>
        <v>0.31052879999999999</v>
      </c>
      <c r="M35" s="77">
        <f t="shared" si="5"/>
        <v>6.7431690000000002E-2</v>
      </c>
      <c r="N35" s="77">
        <f t="shared" si="5"/>
        <v>23.109120000000001</v>
      </c>
      <c r="O35" s="77">
        <f t="shared" si="5"/>
        <v>3899.6640000000002</v>
      </c>
      <c r="P35" s="77">
        <f t="shared" si="5"/>
        <v>0</v>
      </c>
      <c r="Q35" s="77">
        <f t="shared" si="10"/>
        <v>115.99694999999998</v>
      </c>
      <c r="R35" s="77">
        <f t="shared" si="11"/>
        <v>0</v>
      </c>
      <c r="S35" s="77">
        <f t="shared" si="11"/>
        <v>8.6659199999999992E-2</v>
      </c>
      <c r="T35" s="77">
        <f t="shared" si="11"/>
        <v>0</v>
      </c>
      <c r="U35" s="77">
        <f t="shared" si="11"/>
        <v>0</v>
      </c>
      <c r="AB35" s="59"/>
      <c r="AC35" s="59"/>
      <c r="AD35" s="59"/>
      <c r="AE35" s="59"/>
      <c r="AF35" s="59"/>
      <c r="AG35" s="59"/>
      <c r="AH35" s="59"/>
      <c r="AI35" s="59"/>
    </row>
    <row r="36" spans="1:35" s="72" customFormat="1" ht="13" x14ac:dyDescent="0.35">
      <c r="A36" s="13" t="str">
        <f>H8</f>
        <v>8302B</v>
      </c>
      <c r="B36" s="15">
        <v>59</v>
      </c>
      <c r="C36" s="77">
        <f t="shared" si="6"/>
        <v>75.375450000000001</v>
      </c>
      <c r="D36" s="77">
        <f t="shared" si="7"/>
        <v>34.123414050000001</v>
      </c>
      <c r="E36" s="77">
        <f t="shared" si="8"/>
        <v>1.8600584850000004E-4</v>
      </c>
      <c r="F36" s="77">
        <f t="shared" si="9"/>
        <v>10.17740088</v>
      </c>
      <c r="G36" s="77">
        <f t="shared" si="5"/>
        <v>0.22025879999999998</v>
      </c>
      <c r="H36" s="77">
        <f t="shared" si="5"/>
        <v>1.1464289999999999</v>
      </c>
      <c r="I36" s="77">
        <f t="shared" si="5"/>
        <v>0.3475395</v>
      </c>
      <c r="J36" s="77">
        <f t="shared" si="5"/>
        <v>1.3540499999999999E-3</v>
      </c>
      <c r="K36" s="77">
        <f t="shared" si="5"/>
        <v>2.8886400000000005E-3</v>
      </c>
      <c r="L36" s="77">
        <f t="shared" si="5"/>
        <v>0.31052879999999999</v>
      </c>
      <c r="M36" s="77">
        <f t="shared" si="5"/>
        <v>6.7431690000000002E-2</v>
      </c>
      <c r="N36" s="77">
        <f t="shared" si="5"/>
        <v>23.109120000000001</v>
      </c>
      <c r="O36" s="77">
        <f t="shared" si="5"/>
        <v>3899.6640000000002</v>
      </c>
      <c r="P36" s="77">
        <f t="shared" si="5"/>
        <v>0</v>
      </c>
      <c r="Q36" s="77">
        <f t="shared" si="10"/>
        <v>115.99694999999998</v>
      </c>
      <c r="R36" s="77">
        <f t="shared" si="11"/>
        <v>0</v>
      </c>
      <c r="S36" s="77">
        <f t="shared" si="11"/>
        <v>8.6659199999999992E-2</v>
      </c>
      <c r="T36" s="77">
        <f t="shared" si="11"/>
        <v>0</v>
      </c>
      <c r="U36" s="77">
        <f t="shared" si="11"/>
        <v>0</v>
      </c>
      <c r="AB36" s="59"/>
      <c r="AC36" s="59"/>
      <c r="AD36" s="59"/>
      <c r="AE36" s="59"/>
      <c r="AF36" s="59"/>
      <c r="AG36" s="59"/>
      <c r="AH36" s="59"/>
      <c r="AI36" s="59"/>
    </row>
    <row r="37" spans="1:35" s="72" customFormat="1" ht="13" x14ac:dyDescent="0.35">
      <c r="A37" s="13" t="str">
        <f>I8</f>
        <v>1A</v>
      </c>
      <c r="B37" s="15">
        <v>18</v>
      </c>
      <c r="C37" s="77">
        <f t="shared" si="6"/>
        <v>22.995899999999999</v>
      </c>
      <c r="D37" s="77">
        <f t="shared" si="7"/>
        <v>10.4105331</v>
      </c>
      <c r="E37" s="77">
        <f t="shared" si="8"/>
        <v>5.6747547000000007E-5</v>
      </c>
      <c r="F37" s="77">
        <f t="shared" si="9"/>
        <v>3.1049697599999999</v>
      </c>
      <c r="G37" s="77">
        <f t="shared" si="5"/>
        <v>6.7197599999999996E-2</v>
      </c>
      <c r="H37" s="77">
        <f t="shared" si="5"/>
        <v>0.34975800000000001</v>
      </c>
      <c r="I37" s="77">
        <f t="shared" si="5"/>
        <v>0.106029</v>
      </c>
      <c r="J37" s="77">
        <f t="shared" si="5"/>
        <v>4.1309999999999996E-4</v>
      </c>
      <c r="K37" s="77">
        <f t="shared" si="5"/>
        <v>8.8128000000000013E-4</v>
      </c>
      <c r="L37" s="77">
        <f t="shared" si="5"/>
        <v>9.4737600000000005E-2</v>
      </c>
      <c r="M37" s="77">
        <f t="shared" si="5"/>
        <v>2.0572380000000001E-2</v>
      </c>
      <c r="N37" s="77">
        <f t="shared" si="5"/>
        <v>7.0502400000000005</v>
      </c>
      <c r="O37" s="77">
        <f t="shared" si="5"/>
        <v>1189.7280000000001</v>
      </c>
      <c r="P37" s="77">
        <f t="shared" si="5"/>
        <v>0</v>
      </c>
      <c r="Q37" s="77">
        <f t="shared" si="10"/>
        <v>35.388899999999992</v>
      </c>
      <c r="R37" s="77">
        <f t="shared" si="11"/>
        <v>0</v>
      </c>
      <c r="S37" s="77">
        <f t="shared" si="11"/>
        <v>2.6438399999999997E-2</v>
      </c>
      <c r="T37" s="77">
        <f t="shared" si="11"/>
        <v>0</v>
      </c>
      <c r="U37" s="77">
        <f t="shared" si="11"/>
        <v>0</v>
      </c>
      <c r="AB37" s="59"/>
      <c r="AC37" s="59"/>
      <c r="AD37" s="59"/>
      <c r="AE37" s="59"/>
      <c r="AF37" s="59"/>
      <c r="AG37" s="59"/>
      <c r="AH37" s="59"/>
      <c r="AI37" s="59"/>
    </row>
    <row r="38" spans="1:35" s="72" customFormat="1" ht="13" x14ac:dyDescent="0.35">
      <c r="A38" s="13" t="str">
        <f>J8</f>
        <v>2A</v>
      </c>
      <c r="B38" s="15">
        <v>34</v>
      </c>
      <c r="C38" s="77">
        <f t="shared" si="6"/>
        <v>43.436700000000002</v>
      </c>
      <c r="D38" s="77">
        <f t="shared" si="7"/>
        <v>19.664340299999999</v>
      </c>
      <c r="E38" s="77">
        <f t="shared" si="8"/>
        <v>1.0718981100000001E-4</v>
      </c>
      <c r="F38" s="77">
        <f t="shared" si="9"/>
        <v>5.8649428800000001</v>
      </c>
      <c r="G38" s="77">
        <f t="shared" si="5"/>
        <v>0.12692879999999998</v>
      </c>
      <c r="H38" s="77">
        <f t="shared" si="5"/>
        <v>0.66065399999999996</v>
      </c>
      <c r="I38" s="77">
        <f t="shared" si="5"/>
        <v>0.20027699999999998</v>
      </c>
      <c r="J38" s="77">
        <f t="shared" si="5"/>
        <v>7.8029999999999994E-4</v>
      </c>
      <c r="K38" s="77">
        <f t="shared" si="5"/>
        <v>1.6646400000000002E-3</v>
      </c>
      <c r="L38" s="77">
        <f t="shared" si="5"/>
        <v>0.17894879999999999</v>
      </c>
      <c r="M38" s="77">
        <f t="shared" si="5"/>
        <v>3.8858940000000002E-2</v>
      </c>
      <c r="N38" s="77">
        <f t="shared" si="5"/>
        <v>13.317120000000001</v>
      </c>
      <c r="O38" s="77">
        <f t="shared" si="5"/>
        <v>2247.2640000000001</v>
      </c>
      <c r="P38" s="77">
        <f t="shared" si="5"/>
        <v>0</v>
      </c>
      <c r="Q38" s="77">
        <f t="shared" si="10"/>
        <v>66.845699999999994</v>
      </c>
      <c r="R38" s="77">
        <f t="shared" si="11"/>
        <v>0</v>
      </c>
      <c r="S38" s="77">
        <f t="shared" si="11"/>
        <v>4.9939199999999996E-2</v>
      </c>
      <c r="T38" s="77">
        <f t="shared" si="11"/>
        <v>0</v>
      </c>
      <c r="U38" s="77">
        <f t="shared" si="11"/>
        <v>0</v>
      </c>
      <c r="AB38" s="59"/>
      <c r="AC38" s="59"/>
      <c r="AD38" s="59"/>
      <c r="AE38" s="59"/>
      <c r="AF38" s="59"/>
      <c r="AG38" s="59"/>
      <c r="AH38" s="59"/>
      <c r="AI38" s="59"/>
    </row>
    <row r="39" spans="1:35" s="72" customFormat="1" ht="13" x14ac:dyDescent="0.35">
      <c r="A39" s="13" t="str">
        <f>K8</f>
        <v>5044A</v>
      </c>
      <c r="B39" s="15">
        <v>18</v>
      </c>
      <c r="C39" s="77">
        <f t="shared" si="6"/>
        <v>22.995899999999999</v>
      </c>
      <c r="D39" s="77">
        <f t="shared" si="7"/>
        <v>10.4105331</v>
      </c>
      <c r="E39" s="77">
        <f t="shared" si="8"/>
        <v>5.6747547000000007E-5</v>
      </c>
      <c r="F39" s="77">
        <f t="shared" si="9"/>
        <v>3.1049697599999999</v>
      </c>
      <c r="G39" s="77">
        <f t="shared" si="5"/>
        <v>6.7197599999999996E-2</v>
      </c>
      <c r="H39" s="77">
        <f t="shared" si="5"/>
        <v>0.34975800000000001</v>
      </c>
      <c r="I39" s="77">
        <f t="shared" si="5"/>
        <v>0.106029</v>
      </c>
      <c r="J39" s="77">
        <f t="shared" si="5"/>
        <v>4.1309999999999996E-4</v>
      </c>
      <c r="K39" s="77">
        <f t="shared" si="5"/>
        <v>8.8128000000000013E-4</v>
      </c>
      <c r="L39" s="77">
        <f t="shared" si="5"/>
        <v>9.4737600000000005E-2</v>
      </c>
      <c r="M39" s="77">
        <f t="shared" si="5"/>
        <v>2.0572380000000001E-2</v>
      </c>
      <c r="N39" s="77">
        <f t="shared" si="5"/>
        <v>7.0502400000000005</v>
      </c>
      <c r="O39" s="77">
        <f t="shared" si="5"/>
        <v>1189.7280000000001</v>
      </c>
      <c r="P39" s="77">
        <f t="shared" si="5"/>
        <v>0</v>
      </c>
      <c r="Q39" s="77">
        <f t="shared" si="10"/>
        <v>35.388899999999992</v>
      </c>
      <c r="R39" s="77">
        <f t="shared" si="11"/>
        <v>0</v>
      </c>
      <c r="S39" s="77">
        <f t="shared" si="11"/>
        <v>2.6438399999999997E-2</v>
      </c>
      <c r="T39" s="77">
        <f t="shared" si="11"/>
        <v>0</v>
      </c>
      <c r="U39" s="77">
        <f t="shared" si="11"/>
        <v>0</v>
      </c>
      <c r="AB39" s="59"/>
      <c r="AC39" s="59"/>
      <c r="AD39" s="59"/>
      <c r="AE39" s="59"/>
      <c r="AF39" s="59"/>
      <c r="AG39" s="59"/>
      <c r="AH39" s="59"/>
      <c r="AI39" s="59"/>
    </row>
    <row r="40" spans="1:35" s="72" customFormat="1" ht="13" x14ac:dyDescent="0.35">
      <c r="A40" s="13" t="str">
        <f>L8</f>
        <v>5044B</v>
      </c>
      <c r="B40" s="15">
        <v>34</v>
      </c>
      <c r="C40" s="77">
        <f t="shared" si="6"/>
        <v>43.436700000000002</v>
      </c>
      <c r="D40" s="77">
        <f t="shared" si="7"/>
        <v>19.664340299999999</v>
      </c>
      <c r="E40" s="77">
        <f t="shared" si="8"/>
        <v>1.0718981100000001E-4</v>
      </c>
      <c r="F40" s="77">
        <f t="shared" si="9"/>
        <v>5.8649428800000001</v>
      </c>
      <c r="G40" s="77">
        <f t="shared" si="5"/>
        <v>0.12692879999999998</v>
      </c>
      <c r="H40" s="77">
        <f t="shared" si="5"/>
        <v>0.66065399999999996</v>
      </c>
      <c r="I40" s="77">
        <f t="shared" si="5"/>
        <v>0.20027699999999998</v>
      </c>
      <c r="J40" s="77">
        <f t="shared" si="5"/>
        <v>7.8029999999999994E-4</v>
      </c>
      <c r="K40" s="77">
        <f t="shared" si="5"/>
        <v>1.6646400000000002E-3</v>
      </c>
      <c r="L40" s="77">
        <f t="shared" si="5"/>
        <v>0.17894879999999999</v>
      </c>
      <c r="M40" s="77">
        <f t="shared" si="5"/>
        <v>3.8858940000000002E-2</v>
      </c>
      <c r="N40" s="77">
        <f t="shared" si="5"/>
        <v>13.317120000000001</v>
      </c>
      <c r="O40" s="77">
        <f t="shared" si="5"/>
        <v>2247.2640000000001</v>
      </c>
      <c r="P40" s="77">
        <f t="shared" si="5"/>
        <v>0</v>
      </c>
      <c r="Q40" s="77">
        <f t="shared" si="10"/>
        <v>66.845699999999994</v>
      </c>
      <c r="R40" s="77">
        <f t="shared" si="11"/>
        <v>0</v>
      </c>
      <c r="S40" s="77">
        <f t="shared" si="11"/>
        <v>4.9939199999999996E-2</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1929A</v>
      </c>
      <c r="C57" s="8" t="str">
        <f t="shared" ref="C57:U57" si="13">D8</f>
        <v>1929B</v>
      </c>
      <c r="D57" s="8" t="str">
        <f t="shared" si="13"/>
        <v>2391A</v>
      </c>
      <c r="E57" s="8" t="str">
        <f t="shared" si="13"/>
        <v>2391B</v>
      </c>
      <c r="F57" s="8" t="str">
        <f t="shared" si="13"/>
        <v>8302A</v>
      </c>
      <c r="G57" s="8" t="str">
        <f t="shared" si="13"/>
        <v>8302B</v>
      </c>
      <c r="H57" s="8" t="str">
        <f t="shared" si="13"/>
        <v>1A</v>
      </c>
      <c r="I57" s="8" t="str">
        <f t="shared" si="13"/>
        <v>2A</v>
      </c>
      <c r="J57" s="8" t="str">
        <f t="shared" si="13"/>
        <v>5044A</v>
      </c>
      <c r="K57" s="8" t="str">
        <f t="shared" si="13"/>
        <v>5044B</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Arable</v>
      </c>
      <c r="C58" s="13" t="str">
        <f>D16&amp;" I "&amp;(VLOOKUP(D14,Table245810[],6,FALSE))</f>
        <v>Medium/Clay I Arable</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Arable</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6.7</v>
      </c>
      <c r="C59" s="76">
        <f>VLOOKUP(D$14,Table245810[],5,FALSE)</f>
        <v>6.7</v>
      </c>
      <c r="D59" s="76">
        <f>VLOOKUP(E$14,Table245810[],5,FALSE)</f>
        <v>6.2</v>
      </c>
      <c r="E59" s="76">
        <f>VLOOKUP(F$14,Table245810[],5,FALSE)</f>
        <v>6.2</v>
      </c>
      <c r="F59" s="76">
        <f>VLOOKUP(G$14,Table245810[],5,FALSE)</f>
        <v>6.2</v>
      </c>
      <c r="G59" s="76">
        <f>VLOOKUP(H$14,Table245810[],5,FALSE)</f>
        <v>6.7</v>
      </c>
      <c r="H59" s="76">
        <f>VLOOKUP(I$14,Table245810[],5,FALSE)</f>
        <v>6.2</v>
      </c>
      <c r="I59" s="76">
        <f>VLOOKUP(J$14,Table245810[],5,FALSE)</f>
        <v>6.2</v>
      </c>
      <c r="J59" s="76">
        <f>VLOOKUP(K$14,Table245810[],5,FALSE)</f>
        <v>6.2</v>
      </c>
      <c r="K59" s="76">
        <f>VLOOKUP(L$14,Table245810[],5,FALSE)</f>
        <v>6.2</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6.7</v>
      </c>
      <c r="C60" s="76">
        <f t="shared" ref="C60:U60" si="14">D10</f>
        <v>7.1</v>
      </c>
      <c r="D60" s="76">
        <f t="shared" si="14"/>
        <v>7.2</v>
      </c>
      <c r="E60" s="76">
        <f t="shared" si="14"/>
        <v>6.8</v>
      </c>
      <c r="F60" s="76">
        <f t="shared" si="14"/>
        <v>6.9</v>
      </c>
      <c r="G60" s="76">
        <f t="shared" si="14"/>
        <v>6.7</v>
      </c>
      <c r="H60" s="76">
        <f t="shared" si="14"/>
        <v>6.9</v>
      </c>
      <c r="I60" s="76">
        <f t="shared" si="14"/>
        <v>7.1</v>
      </c>
      <c r="J60" s="76">
        <f t="shared" si="14"/>
        <v>6.9</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6</v>
      </c>
      <c r="E61" s="76">
        <f t="shared" si="15"/>
        <v>6</v>
      </c>
      <c r="F61" s="76">
        <f t="shared" si="15"/>
        <v>6</v>
      </c>
      <c r="G61" s="76">
        <f t="shared" si="15"/>
        <v>8</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18</v>
      </c>
      <c r="C62" s="77">
        <f>B32</f>
        <v>18</v>
      </c>
      <c r="D62" s="77">
        <f>B33</f>
        <v>18</v>
      </c>
      <c r="E62" s="77">
        <f>B34</f>
        <v>59</v>
      </c>
      <c r="F62" s="77">
        <f>B35</f>
        <v>59</v>
      </c>
      <c r="G62" s="77">
        <f>B36</f>
        <v>59</v>
      </c>
      <c r="H62" s="77">
        <f>B37</f>
        <v>18</v>
      </c>
      <c r="I62" s="77">
        <f>B38</f>
        <v>34</v>
      </c>
      <c r="J62" s="77">
        <f>B39</f>
        <v>18</v>
      </c>
      <c r="K62" s="77">
        <f>B40</f>
        <v>34</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-3.1999999999999957</v>
      </c>
      <c r="D64" s="77">
        <f t="shared" si="17"/>
        <v>-6</v>
      </c>
      <c r="E64" s="77">
        <f t="shared" si="17"/>
        <v>-3.5999999999999979</v>
      </c>
      <c r="F64" s="77">
        <f t="shared" si="17"/>
        <v>-4.2000000000000011</v>
      </c>
      <c r="G64" s="77">
        <f t="shared" si="17"/>
        <v>0</v>
      </c>
      <c r="H64" s="77">
        <f t="shared" si="17"/>
        <v>-4.2000000000000011</v>
      </c>
      <c r="I64" s="77">
        <f t="shared" si="17"/>
        <v>-5.3999999999999968</v>
      </c>
      <c r="J64" s="77">
        <f t="shared" si="17"/>
        <v>-4.2000000000000011</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3.1999999999999957</v>
      </c>
      <c r="D65" s="77">
        <f t="shared" si="18"/>
        <v>6</v>
      </c>
      <c r="E65" s="77">
        <f t="shared" si="18"/>
        <v>3.5999999999999979</v>
      </c>
      <c r="F65" s="77">
        <f t="shared" si="18"/>
        <v>4.2000000000000011</v>
      </c>
      <c r="G65" s="77">
        <f t="shared" si="18"/>
        <v>0</v>
      </c>
      <c r="H65" s="77">
        <f t="shared" si="18"/>
        <v>4.2000000000000011</v>
      </c>
      <c r="I65" s="77">
        <f t="shared" si="18"/>
        <v>5.3999999999999968</v>
      </c>
      <c r="J65" s="77">
        <f t="shared" si="18"/>
        <v>4.2000000000000011</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A16" zoomScale="90" zoomScaleNormal="90" workbookViewId="0">
      <selection activeCell="B41" sqref="B4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1" t="str">
        <f>'Field data and Alwen'!C1:D1</f>
        <v>PAN-023087</v>
      </c>
      <c r="D1" s="142"/>
      <c r="E1" s="93" t="s">
        <v>45</v>
      </c>
      <c r="F1" s="39">
        <f>'Field data and Alwen'!F1</f>
        <v>50</v>
      </c>
      <c r="G1" s="120" t="s">
        <v>43</v>
      </c>
      <c r="H1" s="121"/>
      <c r="I1" s="118">
        <v>6.8</v>
      </c>
      <c r="J1" s="119" t="s">
        <v>153</v>
      </c>
      <c r="K1" s="119"/>
      <c r="L1" s="97">
        <v>197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3" t="str">
        <f>'Field data and Alwen'!C2:D2</f>
        <v>EPR/GP3792SK</v>
      </c>
      <c r="D2" s="144"/>
      <c r="E2" s="93" t="s">
        <v>109</v>
      </c>
      <c r="F2" s="96">
        <v>190902</v>
      </c>
      <c r="G2" s="139" t="s">
        <v>110</v>
      </c>
      <c r="H2" s="140"/>
      <c r="I2" s="118"/>
      <c r="J2" s="119" t="s">
        <v>158</v>
      </c>
      <c r="K2" s="119"/>
      <c r="L2" s="97">
        <v>0.93500000000000005</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3" t="str">
        <f>'Field data and Alwen'!C3:D3</f>
        <v>ByProduct Recovery Limited</v>
      </c>
      <c r="D3" s="144"/>
      <c r="E3" s="93" t="s">
        <v>108</v>
      </c>
      <c r="F3" s="31" t="s">
        <v>78</v>
      </c>
      <c r="G3" s="119" t="s">
        <v>159</v>
      </c>
      <c r="H3" s="119"/>
      <c r="I3" s="118"/>
      <c r="J3" s="120" t="s">
        <v>154</v>
      </c>
      <c r="K3" s="121"/>
      <c r="L3" s="97">
        <f>(L1/(L2*10000))*100</f>
        <v>2.106951871657754</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1" t="str">
        <f>'Field data and Alwen'!C4:D4</f>
        <v>Maes Truan, Llanelidan, Ruthin. LL15 2RN</v>
      </c>
      <c r="D4" s="142"/>
      <c r="E4" s="94" t="s">
        <v>1</v>
      </c>
      <c r="F4" s="96" t="s">
        <v>171</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1" t="str">
        <f>'Field data and Alwen'!C5:D5</f>
        <v>Bryan Burn</v>
      </c>
      <c r="D5" s="142"/>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Alwen'!C8</f>
        <v>1929A</v>
      </c>
      <c r="D8" s="60" t="str">
        <f>'Field data and Alwen'!D8</f>
        <v>1929B</v>
      </c>
      <c r="E8" s="60" t="str">
        <f>'Field data and Alwen'!E8</f>
        <v>2391A</v>
      </c>
      <c r="F8" s="60" t="str">
        <f>'Field data and Alwen'!F8</f>
        <v>2391B</v>
      </c>
      <c r="G8" s="60" t="str">
        <f>'Field data and Alwen'!G8</f>
        <v>8302A</v>
      </c>
      <c r="H8" s="60" t="str">
        <f>'Field data and Alwen'!H8</f>
        <v>8302B</v>
      </c>
      <c r="I8" s="60" t="str">
        <f>'Field data and Alwen'!I8</f>
        <v>1A</v>
      </c>
      <c r="J8" s="60" t="str">
        <f>'Field data and Alwen'!J8</f>
        <v>2A</v>
      </c>
      <c r="K8" s="60" t="str">
        <f>'Field data and Alwen'!K8</f>
        <v>5044A</v>
      </c>
      <c r="L8" s="60" t="str">
        <f>'Field data and Alwen'!L8</f>
        <v>5044B</v>
      </c>
      <c r="M8" s="60">
        <f>'Field data and Alwen'!M8</f>
        <v>0</v>
      </c>
      <c r="N8" s="60">
        <f>'Field data and Alwen'!N8</f>
        <v>0</v>
      </c>
      <c r="O8" s="60">
        <f>'Field data and Alwen'!O8</f>
        <v>0</v>
      </c>
      <c r="P8" s="60">
        <f>'Field data and Alwen'!P8</f>
        <v>0</v>
      </c>
      <c r="Q8" s="60">
        <f>'Field data and Alwen'!Q8</f>
        <v>0</v>
      </c>
      <c r="R8" s="60">
        <f>'Field data and Alwen'!R8</f>
        <v>0</v>
      </c>
      <c r="S8" s="60">
        <f>'Field data and Alwen'!S8</f>
        <v>0</v>
      </c>
      <c r="T8" s="60">
        <f>'Field data and Alwen'!T8</f>
        <v>0</v>
      </c>
      <c r="U8" s="60">
        <f>'Field data and Alwen'!U8</f>
        <v>0</v>
      </c>
      <c r="V8" s="60">
        <f>'Field data and Alwen'!V8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Alwen'!C9</f>
        <v>1</v>
      </c>
      <c r="D9" s="60">
        <f>'Field data and Alwen'!D9</f>
        <v>1</v>
      </c>
      <c r="E9" s="60" t="str">
        <f>'Field data and Alwen'!E9</f>
        <v>M</v>
      </c>
      <c r="F9" s="60" t="str">
        <f>'Field data and Alwen'!F9</f>
        <v>M</v>
      </c>
      <c r="G9" s="60" t="str">
        <f>'Field data and Alwen'!G9</f>
        <v>M</v>
      </c>
      <c r="H9" s="60">
        <f>'Field data and Alwen'!H9</f>
        <v>1</v>
      </c>
      <c r="I9" s="60" t="str">
        <f>'Field data and Alwen'!I9</f>
        <v>M</v>
      </c>
      <c r="J9" s="60" t="str">
        <f>'Field data and Alwen'!J9</f>
        <v>M</v>
      </c>
      <c r="K9" s="60" t="str">
        <f>'Field data and Alwen'!K9</f>
        <v>M</v>
      </c>
      <c r="L9" s="60" t="str">
        <f>'Field data and Alwen'!L9</f>
        <v>M</v>
      </c>
      <c r="M9" s="60">
        <f>'Field data and Alwen'!M9</f>
        <v>0</v>
      </c>
      <c r="N9" s="60">
        <f>'Field data and Alwen'!N9</f>
        <v>0</v>
      </c>
      <c r="O9" s="60">
        <f>'Field data and Alwen'!O9</f>
        <v>0</v>
      </c>
      <c r="P9" s="60">
        <f>'Field data and Alwen'!P9</f>
        <v>0</v>
      </c>
      <c r="Q9" s="60">
        <f>'Field data and Alwen'!Q9</f>
        <v>0</v>
      </c>
      <c r="R9" s="60">
        <f>'Field data and Alwen'!R9</f>
        <v>0</v>
      </c>
      <c r="S9" s="60">
        <f>'Field data and Alwen'!S9</f>
        <v>0</v>
      </c>
      <c r="T9" s="60">
        <f>'Field data and Alwen'!T9</f>
        <v>0</v>
      </c>
      <c r="U9" s="60">
        <f>'Field data and Alwen'!U9</f>
        <v>0</v>
      </c>
      <c r="V9" s="60">
        <f>'Field data and Alwen'!V9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Alwen'!C10</f>
        <v>6.7</v>
      </c>
      <c r="D10" s="60">
        <f>'Field data and Alwen'!D10</f>
        <v>7.1</v>
      </c>
      <c r="E10" s="60">
        <f>'Field data and Alwen'!E10</f>
        <v>7.2</v>
      </c>
      <c r="F10" s="60">
        <f>'Field data and Alwen'!F10</f>
        <v>6.8</v>
      </c>
      <c r="G10" s="60">
        <f>'Field data and Alwen'!G10</f>
        <v>6.9</v>
      </c>
      <c r="H10" s="60">
        <f>'Field data and Alwen'!H10</f>
        <v>6.7</v>
      </c>
      <c r="I10" s="60">
        <f>'Field data and Alwen'!I10</f>
        <v>6.9</v>
      </c>
      <c r="J10" s="60">
        <f>'Field data and Alwen'!J10</f>
        <v>7.1</v>
      </c>
      <c r="K10" s="60">
        <f>'Field data and Alwen'!K10</f>
        <v>6.9</v>
      </c>
      <c r="L10" s="60">
        <f>'Field data and Alwen'!L10</f>
        <v>6.5</v>
      </c>
      <c r="M10" s="60">
        <f>'Field data and Alwen'!M10</f>
        <v>0</v>
      </c>
      <c r="N10" s="60">
        <f>'Field data and Alwen'!N10</f>
        <v>0</v>
      </c>
      <c r="O10" s="60">
        <f>'Field data and Alwen'!O10</f>
        <v>0</v>
      </c>
      <c r="P10" s="60">
        <f>'Field data and Alwen'!P10</f>
        <v>0</v>
      </c>
      <c r="Q10" s="60">
        <f>'Field data and Alwen'!Q10</f>
        <v>0</v>
      </c>
      <c r="R10" s="60">
        <f>'Field data and Alwen'!R10</f>
        <v>0</v>
      </c>
      <c r="S10" s="60">
        <f>'Field data and Alwen'!S10</f>
        <v>0</v>
      </c>
      <c r="T10" s="60">
        <f>'Field data and Alwen'!T10</f>
        <v>0</v>
      </c>
      <c r="U10" s="60">
        <f>'Field data and Alwen'!U10</f>
        <v>0</v>
      </c>
      <c r="V10" s="60">
        <f>'Field data and Alwen'!V10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Alwen'!C11</f>
        <v>4</v>
      </c>
      <c r="D11" s="60">
        <f>'Field data and Alwen'!D11</f>
        <v>4</v>
      </c>
      <c r="E11" s="60">
        <f>'Field data and Alwen'!E11</f>
        <v>4</v>
      </c>
      <c r="F11" s="60">
        <f>'Field data and Alwen'!F11</f>
        <v>3</v>
      </c>
      <c r="G11" s="60">
        <f>'Field data and Alwen'!G11</f>
        <v>2</v>
      </c>
      <c r="H11" s="60">
        <f>'Field data and Alwen'!H11</f>
        <v>3</v>
      </c>
      <c r="I11" s="60">
        <f>'Field data and Alwen'!I11</f>
        <v>4</v>
      </c>
      <c r="J11" s="60">
        <f>'Field data and Alwen'!J11</f>
        <v>3</v>
      </c>
      <c r="K11" s="60">
        <f>'Field data and Alwen'!K11</f>
        <v>4</v>
      </c>
      <c r="L11" s="60">
        <f>'Field data and Alwen'!L11</f>
        <v>3</v>
      </c>
      <c r="M11" s="60">
        <f>'Field data and Alwen'!M11</f>
        <v>0</v>
      </c>
      <c r="N11" s="60">
        <f>'Field data and Alwen'!N11</f>
        <v>0</v>
      </c>
      <c r="O11" s="60">
        <f>'Field data and Alwen'!O11</f>
        <v>0</v>
      </c>
      <c r="P11" s="60">
        <f>'Field data and Alwen'!P11</f>
        <v>0</v>
      </c>
      <c r="Q11" s="60">
        <f>'Field data and Alwen'!Q11</f>
        <v>0</v>
      </c>
      <c r="R11" s="60">
        <f>'Field data and Alwen'!R11</f>
        <v>0</v>
      </c>
      <c r="S11" s="60">
        <f>'Field data and Alwen'!S11</f>
        <v>0</v>
      </c>
      <c r="T11" s="60">
        <f>'Field data and Alwen'!T11</f>
        <v>0</v>
      </c>
      <c r="U11" s="60">
        <f>'Field data and Alwen'!U11</f>
        <v>0</v>
      </c>
      <c r="V11" s="60">
        <f>'Field data and Alwen'!V11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Alwen'!C12</f>
        <v>5</v>
      </c>
      <c r="D12" s="60">
        <f>'Field data and Alwen'!D12</f>
        <v>3</v>
      </c>
      <c r="E12" s="60">
        <f>'Field data and Alwen'!E12</f>
        <v>2</v>
      </c>
      <c r="F12" s="60">
        <f>'Field data and Alwen'!F12</f>
        <v>3</v>
      </c>
      <c r="G12" s="60">
        <f>'Field data and Alwen'!G12</f>
        <v>3</v>
      </c>
      <c r="H12" s="60">
        <f>'Field data and Alwen'!H12</f>
        <v>3</v>
      </c>
      <c r="I12" s="60">
        <f>'Field data and Alwen'!I12</f>
        <v>2</v>
      </c>
      <c r="J12" s="60">
        <f>'Field data and Alwen'!J12</f>
        <v>1</v>
      </c>
      <c r="K12" s="60">
        <f>'Field data and Alwen'!K12</f>
        <v>2</v>
      </c>
      <c r="L12" s="60">
        <f>'Field data and Alwen'!L12</f>
        <v>2</v>
      </c>
      <c r="M12" s="60">
        <f>'Field data and Alwen'!M12</f>
        <v>0</v>
      </c>
      <c r="N12" s="60">
        <f>'Field data and Alwen'!N12</f>
        <v>0</v>
      </c>
      <c r="O12" s="60">
        <f>'Field data and Alwen'!O12</f>
        <v>0</v>
      </c>
      <c r="P12" s="60">
        <f>'Field data and Alwen'!P12</f>
        <v>0</v>
      </c>
      <c r="Q12" s="60">
        <f>'Field data and Alwen'!Q12</f>
        <v>0</v>
      </c>
      <c r="R12" s="60">
        <f>'Field data and Alwen'!R12</f>
        <v>0</v>
      </c>
      <c r="S12" s="60">
        <f>'Field data and Alwen'!S12</f>
        <v>0</v>
      </c>
      <c r="T12" s="60">
        <f>'Field data and Alwen'!T12</f>
        <v>0</v>
      </c>
      <c r="U12" s="60">
        <f>'Field data and Alwen'!U12</f>
        <v>0</v>
      </c>
      <c r="V12" s="60">
        <f>'Field data and Alwen'!V12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Alwen'!C13</f>
        <v>3</v>
      </c>
      <c r="D13" s="60">
        <f>'Field data and Alwen'!D13</f>
        <v>2</v>
      </c>
      <c r="E13" s="60">
        <f>'Field data and Alwen'!E13</f>
        <v>2</v>
      </c>
      <c r="F13" s="60">
        <f>'Field data and Alwen'!F13</f>
        <v>2</v>
      </c>
      <c r="G13" s="60">
        <f>'Field data and Alwen'!G13</f>
        <v>2</v>
      </c>
      <c r="H13" s="60">
        <f>'Field data and Alwen'!H13</f>
        <v>2</v>
      </c>
      <c r="I13" s="60">
        <f>'Field data and Alwen'!I13</f>
        <v>2</v>
      </c>
      <c r="J13" s="60">
        <f>'Field data and Alwen'!J13</f>
        <v>2</v>
      </c>
      <c r="K13" s="60">
        <f>'Field data and Alwen'!K13</f>
        <v>2</v>
      </c>
      <c r="L13" s="60">
        <f>'Field data and Alwen'!L13</f>
        <v>2</v>
      </c>
      <c r="M13" s="60">
        <f>'Field data and Alwen'!M13</f>
        <v>0</v>
      </c>
      <c r="N13" s="60">
        <f>'Field data and Alwen'!N13</f>
        <v>0</v>
      </c>
      <c r="O13" s="60">
        <f>'Field data and Alwen'!O13</f>
        <v>0</v>
      </c>
      <c r="P13" s="60">
        <f>'Field data and Alwen'!P13</f>
        <v>0</v>
      </c>
      <c r="Q13" s="60">
        <f>'Field data and Alwen'!Q13</f>
        <v>0</v>
      </c>
      <c r="R13" s="60">
        <f>'Field data and Alwen'!R13</f>
        <v>0</v>
      </c>
      <c r="S13" s="60">
        <f>'Field data and Alwen'!S13</f>
        <v>0</v>
      </c>
      <c r="T13" s="60">
        <f>'Field data and Alwen'!T13</f>
        <v>0</v>
      </c>
      <c r="U13" s="60">
        <f>'Field data and Alwen'!U13</f>
        <v>0</v>
      </c>
      <c r="V13" s="60">
        <f>'Field data and Alwen'!V13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Alwen'!C14</f>
        <v>Swedes- roots only</v>
      </c>
      <c r="D14" s="102" t="str">
        <f>'Field data and Alwen'!D14</f>
        <v>Swedes- roots only</v>
      </c>
      <c r="E14" s="102" t="str">
        <f>'Field data and Alwen'!E14</f>
        <v xml:space="preserve">Grass Silage (30% DM) </v>
      </c>
      <c r="F14" s="102" t="str">
        <f>'Field data and Alwen'!F14</f>
        <v xml:space="preserve">Grass Silage (30% DM) </v>
      </c>
      <c r="G14" s="102" t="str">
        <f>'Field data and Alwen'!G14</f>
        <v xml:space="preserve">Grass Silage (30% DM) </v>
      </c>
      <c r="H14" s="102" t="str">
        <f>'Field data and Alwen'!H14</f>
        <v>Swedes- roots only</v>
      </c>
      <c r="I14" s="102" t="str">
        <f>'Field data and Alwen'!I14</f>
        <v xml:space="preserve">Grass Silage (30% DM) </v>
      </c>
      <c r="J14" s="102" t="str">
        <f>'Field data and Alwen'!J14</f>
        <v xml:space="preserve">Grass Silage (30% DM) </v>
      </c>
      <c r="K14" s="102" t="str">
        <f>'Field data and Alwen'!K14</f>
        <v xml:space="preserve">Grass Silage (30% DM) </v>
      </c>
      <c r="L14" s="102" t="str">
        <f>'Field data and Alwen'!L14</f>
        <v xml:space="preserve">Grass Silage (30% DM) </v>
      </c>
      <c r="M14" s="102">
        <f>'Field data and Alwen'!M14</f>
        <v>0</v>
      </c>
      <c r="N14" s="102">
        <f>'Field data and Alwen'!N14</f>
        <v>0</v>
      </c>
      <c r="O14" s="102">
        <f>'Field data and Alwen'!O14</f>
        <v>0</v>
      </c>
      <c r="P14" s="102">
        <f>'Field data and Alwen'!P14</f>
        <v>0</v>
      </c>
      <c r="Q14" s="102">
        <f>'Field data and Alwen'!Q14</f>
        <v>0</v>
      </c>
      <c r="R14" s="102">
        <f>'Field data and Alwen'!R14</f>
        <v>0</v>
      </c>
      <c r="S14" s="102">
        <f>'Field data and Alwen'!S14</f>
        <v>0</v>
      </c>
      <c r="T14" s="102">
        <f>'Field data and Alwen'!T14</f>
        <v>0</v>
      </c>
      <c r="U14" s="102">
        <f>'Field data and Alwen'!U14</f>
        <v>0</v>
      </c>
      <c r="V14" s="102">
        <f>'Field data and Alwen'!V14</f>
        <v>0</v>
      </c>
      <c r="AD14" s="30" t="s">
        <v>138</v>
      </c>
      <c r="AE14" s="30">
        <v>6</v>
      </c>
      <c r="AI14" s="53" t="s">
        <v>119</v>
      </c>
      <c r="AJ14" s="54">
        <v>0.8</v>
      </c>
      <c r="AK14" s="55">
        <v>1.7</v>
      </c>
      <c r="AL14" s="11">
        <v>12</v>
      </c>
      <c r="AM14" s="11">
        <v>6.7</v>
      </c>
      <c r="AN14" s="11" t="s">
        <v>135</v>
      </c>
    </row>
    <row r="15" spans="1:41" ht="13" x14ac:dyDescent="0.25">
      <c r="A15" s="130" t="s">
        <v>9</v>
      </c>
      <c r="B15" s="130"/>
      <c r="C15" s="60">
        <f>'Field data and Alwen'!C15</f>
        <v>48</v>
      </c>
      <c r="D15" s="60">
        <f>'Field data and Alwen'!D15</f>
        <v>48</v>
      </c>
      <c r="E15" s="60">
        <f>'Field data and Alwen'!E15</f>
        <v>38</v>
      </c>
      <c r="F15" s="60">
        <f>'Field data and Alwen'!F15</f>
        <v>38</v>
      </c>
      <c r="G15" s="60">
        <f>'Field data and Alwen'!G15</f>
        <v>38</v>
      </c>
      <c r="H15" s="60">
        <f>'Field data and Alwen'!H15</f>
        <v>48</v>
      </c>
      <c r="I15" s="60">
        <f>'Field data and Alwen'!I15</f>
        <v>38</v>
      </c>
      <c r="J15" s="60">
        <f>'Field data and Alwen'!J15</f>
        <v>38</v>
      </c>
      <c r="K15" s="60">
        <f>'Field data and Alwen'!K15</f>
        <v>38</v>
      </c>
      <c r="L15" s="60">
        <f>'Field data and Alwen'!L15</f>
        <v>38</v>
      </c>
      <c r="M15" s="60">
        <f>'Field data and Alwen'!M15</f>
        <v>0</v>
      </c>
      <c r="N15" s="60">
        <f>'Field data and Alwen'!N15</f>
        <v>0</v>
      </c>
      <c r="O15" s="60">
        <f>'Field data and Alwen'!O15</f>
        <v>0</v>
      </c>
      <c r="P15" s="60">
        <f>'Field data and Alwen'!P15</f>
        <v>0</v>
      </c>
      <c r="Q15" s="60">
        <f>'Field data and Alwen'!Q15</f>
        <v>0</v>
      </c>
      <c r="R15" s="60">
        <f>'Field data and Alwen'!R15</f>
        <v>0</v>
      </c>
      <c r="S15" s="60">
        <f>'Field data and Alwen'!S15</f>
        <v>0</v>
      </c>
      <c r="T15" s="60">
        <f>'Field data and Alwen'!T15</f>
        <v>0</v>
      </c>
      <c r="U15" s="60">
        <f>'Field data and Alwen'!U15</f>
        <v>0</v>
      </c>
      <c r="V15" s="60">
        <f>'Field data and Alwen'!V15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Alwen'!C16</f>
        <v>Medium/Clay</v>
      </c>
      <c r="D16" s="103" t="str">
        <f>'Field data and Alwen'!D16</f>
        <v>Medium/Clay</v>
      </c>
      <c r="E16" s="103" t="str">
        <f>'Field data and Alwen'!E16</f>
        <v>Medium/Clay</v>
      </c>
      <c r="F16" s="103" t="str">
        <f>'Field data and Alwen'!F16</f>
        <v>Medium/Clay</v>
      </c>
      <c r="G16" s="103" t="str">
        <f>'Field data and Alwen'!G16</f>
        <v>Medium/Clay</v>
      </c>
      <c r="H16" s="103" t="str">
        <f>'Field data and Alwen'!H16</f>
        <v>Medium/Clay</v>
      </c>
      <c r="I16" s="103" t="str">
        <f>'Field data and Alwen'!I16</f>
        <v>Medium/Clay</v>
      </c>
      <c r="J16" s="103" t="str">
        <f>'Field data and Alwen'!J16</f>
        <v>Medium/Clay</v>
      </c>
      <c r="K16" s="103" t="str">
        <f>'Field data and Alwen'!K16</f>
        <v>Medium/Clay</v>
      </c>
      <c r="L16" s="103" t="str">
        <f>'Field data and Alwen'!L16</f>
        <v>Medium/Clay</v>
      </c>
      <c r="M16" s="103">
        <f>'Field data and Alwen'!M16</f>
        <v>0</v>
      </c>
      <c r="N16" s="103">
        <f>'Field data and Alwen'!N16</f>
        <v>0</v>
      </c>
      <c r="O16" s="103">
        <f>'Field data and Alwen'!O16</f>
        <v>0</v>
      </c>
      <c r="P16" s="103">
        <f>'Field data and Alwen'!P16</f>
        <v>0</v>
      </c>
      <c r="Q16" s="103">
        <f>'Field data and Alwen'!Q16</f>
        <v>0</v>
      </c>
      <c r="R16" s="103">
        <f>'Field data and Alwen'!R16</f>
        <v>0</v>
      </c>
      <c r="S16" s="103">
        <f>'Field data and Alwen'!S16</f>
        <v>0</v>
      </c>
      <c r="T16" s="103">
        <f>'Field data and Alwen'!T16</f>
        <v>0</v>
      </c>
      <c r="U16" s="103">
        <f>'Field data and Alwen'!U16</f>
        <v>0</v>
      </c>
      <c r="V16" s="103">
        <f>'Field data and Alwen'!V16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33.599999999999994</v>
      </c>
      <c r="D17" s="28">
        <f t="shared" ref="D17:V17" si="0">(VLOOKUP(D$14,$AI2:$AK26,2,FALSE))*D$15</f>
        <v>33.599999999999994</v>
      </c>
      <c r="E17" s="28">
        <f t="shared" si="0"/>
        <v>79.8</v>
      </c>
      <c r="F17" s="28">
        <f t="shared" si="0"/>
        <v>79.8</v>
      </c>
      <c r="G17" s="28">
        <f t="shared" si="0"/>
        <v>79.8</v>
      </c>
      <c r="H17" s="28">
        <f t="shared" si="0"/>
        <v>33.599999999999994</v>
      </c>
      <c r="I17" s="28">
        <f t="shared" si="0"/>
        <v>79.8</v>
      </c>
      <c r="J17" s="28">
        <f t="shared" si="0"/>
        <v>79.8</v>
      </c>
      <c r="K17" s="28">
        <f t="shared" si="0"/>
        <v>79.8</v>
      </c>
      <c r="L17" s="28">
        <f t="shared" si="0"/>
        <v>79.8</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10.57351484</v>
      </c>
      <c r="D18" s="16">
        <f>$D32</f>
        <v>10.57351484</v>
      </c>
      <c r="E18" s="16">
        <f>$D33</f>
        <v>10.57351484</v>
      </c>
      <c r="F18" s="16">
        <f>$D34</f>
        <v>34.363923229999997</v>
      </c>
      <c r="G18" s="16">
        <f>$D35</f>
        <v>34.363923229999997</v>
      </c>
      <c r="H18" s="16">
        <f>$D36</f>
        <v>34.363923229999997</v>
      </c>
      <c r="I18" s="16">
        <f>$D37</f>
        <v>10.57351484</v>
      </c>
      <c r="J18" s="16">
        <f>$D38</f>
        <v>19.825340324999999</v>
      </c>
      <c r="K18" s="16">
        <f>$D39</f>
        <v>10.57351484</v>
      </c>
      <c r="L18" s="16">
        <f>$D40</f>
        <v>34.363923229999997</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-23.026485159999993</v>
      </c>
      <c r="D19" s="16">
        <f t="shared" ref="D19:V19" si="1">D18-D17</f>
        <v>-23.026485159999993</v>
      </c>
      <c r="E19" s="16">
        <f t="shared" si="1"/>
        <v>-69.226485159999996</v>
      </c>
      <c r="F19" s="16">
        <f t="shared" si="1"/>
        <v>-45.43607677</v>
      </c>
      <c r="G19" s="16">
        <f t="shared" si="1"/>
        <v>-45.43607677</v>
      </c>
      <c r="H19" s="16">
        <f t="shared" si="1"/>
        <v>0.76392323000000317</v>
      </c>
      <c r="I19" s="16">
        <f t="shared" si="1"/>
        <v>-69.226485159999996</v>
      </c>
      <c r="J19" s="16">
        <f t="shared" si="1"/>
        <v>-59.974659674999998</v>
      </c>
      <c r="K19" s="16">
        <f t="shared" si="1"/>
        <v>-69.226485159999996</v>
      </c>
      <c r="L19" s="16">
        <f t="shared" si="1"/>
        <v>-45.43607677</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INCREASE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115.19999999999999</v>
      </c>
      <c r="D21" s="28">
        <f t="shared" ref="D21:V21" si="2">(VLOOKUP(D$14,$AI2:$AK26,3,FALSE))*D$15</f>
        <v>115.19999999999999</v>
      </c>
      <c r="E21" s="28">
        <f t="shared" si="2"/>
        <v>273.60000000000002</v>
      </c>
      <c r="F21" s="28">
        <f t="shared" si="2"/>
        <v>273.60000000000002</v>
      </c>
      <c r="G21" s="28">
        <f t="shared" si="2"/>
        <v>273.60000000000002</v>
      </c>
      <c r="H21" s="28">
        <f t="shared" si="2"/>
        <v>115.19999999999999</v>
      </c>
      <c r="I21" s="28">
        <f t="shared" si="2"/>
        <v>273.60000000000002</v>
      </c>
      <c r="J21" s="28">
        <f t="shared" si="2"/>
        <v>273.60000000000002</v>
      </c>
      <c r="K21" s="28">
        <f t="shared" si="2"/>
        <v>273.60000000000002</v>
      </c>
      <c r="L21" s="28">
        <f t="shared" si="2"/>
        <v>273.60000000000002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1.8288044000000002E-5</v>
      </c>
      <c r="D22" s="16">
        <f>$E32</f>
        <v>1.8288044000000002E-5</v>
      </c>
      <c r="E22" s="16">
        <f>$E33</f>
        <v>1.8288044000000002E-5</v>
      </c>
      <c r="F22" s="16">
        <f>$E34</f>
        <v>5.9436143000000009E-5</v>
      </c>
      <c r="G22" s="16">
        <f>$E35</f>
        <v>5.9436143000000009E-5</v>
      </c>
      <c r="H22" s="16">
        <f>$E36</f>
        <v>5.9436143000000009E-5</v>
      </c>
      <c r="I22" s="16">
        <f>$E37</f>
        <v>1.8288044000000002E-5</v>
      </c>
      <c r="J22" s="16">
        <f>$E38</f>
        <v>3.4290082500000008E-5</v>
      </c>
      <c r="K22" s="16">
        <f>$E39</f>
        <v>1.8288044000000002E-5</v>
      </c>
      <c r="L22" s="16">
        <f>$E40</f>
        <v>5.9436143000000009E-5</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-115.19998171195599</v>
      </c>
      <c r="D23" s="16">
        <f t="shared" ref="D23:V23" si="3">D22-D21</f>
        <v>-115.19998171195599</v>
      </c>
      <c r="E23" s="16">
        <f t="shared" si="3"/>
        <v>-273.59998171195605</v>
      </c>
      <c r="F23" s="16">
        <f t="shared" si="3"/>
        <v>-273.59994056385705</v>
      </c>
      <c r="G23" s="16">
        <f t="shared" si="3"/>
        <v>-273.59994056385705</v>
      </c>
      <c r="H23" s="16">
        <f t="shared" si="3"/>
        <v>-115.19994056385698</v>
      </c>
      <c r="I23" s="16">
        <f t="shared" si="3"/>
        <v>-273.59998171195605</v>
      </c>
      <c r="J23" s="16">
        <f t="shared" si="3"/>
        <v>-273.59996570991751</v>
      </c>
      <c r="K23" s="16">
        <f t="shared" si="3"/>
        <v>-273.59998171195605</v>
      </c>
      <c r="L23" s="16">
        <f t="shared" si="3"/>
        <v>-273.59994056385705</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3.11</v>
      </c>
      <c r="C28" s="15">
        <v>0.93500000000000005</v>
      </c>
      <c r="D28" s="15">
        <v>0.371</v>
      </c>
      <c r="E28" s="15">
        <v>1.2200000000000001E-2</v>
      </c>
      <c r="F28" s="15">
        <v>669</v>
      </c>
      <c r="G28" s="15">
        <v>76.400000000000006</v>
      </c>
      <c r="H28" s="15">
        <v>141</v>
      </c>
      <c r="I28" s="15">
        <v>4.16</v>
      </c>
      <c r="J28" s="15">
        <v>0.44</v>
      </c>
      <c r="K28" s="23">
        <v>0.64</v>
      </c>
      <c r="L28" s="15">
        <v>5.0999999999999996</v>
      </c>
      <c r="M28" s="15">
        <v>2.1800000000000002</v>
      </c>
      <c r="N28" s="15">
        <v>195000</v>
      </c>
      <c r="O28" s="15">
        <v>4570</v>
      </c>
      <c r="P28" s="15"/>
      <c r="Q28" s="15">
        <v>6720</v>
      </c>
      <c r="R28" s="15"/>
      <c r="S28" s="15">
        <v>20.6</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1929A</v>
      </c>
      <c r="B31" s="15">
        <v>40</v>
      </c>
      <c r="C31" s="77">
        <f>IF(C$27="%w/w SAR",((C$28*10)*$B31),IF(C$27="%w/w DM",(((C$28*10)*($B$28/100))*$B31),IF(C$27="kg/t SAR",(C$28*$B31),IF(C$27="kg/t DM",((C$28*($B$28/100))*$B31),IF(C$27="mg/kg SAR",((C$28*0.001)*$B31),IF(C$27="mg/kg DM",(((C$28*0.001)*($B$28/100))*$B31),0))))))</f>
        <v>11.631400000000001</v>
      </c>
      <c r="D31" s="77">
        <f>(IF(D$27="%w/w SAR",((D$28*10)*$B31),IF(D$27="%w/w DM",(((D$28*10)*($B$28/100))*$B31),IF(D$27="kg/t SAR",(D$28*$B31),IF(D$27="kg/t DM",((D$28*($B$28/100))*$B31),IF(D$27="mg/kg SAR",((D$28*0.001)*$B31),IF(D$27="mg/kg DM",(((D$28*0.001)*($B$28/100))*$B31),"0")))))))*2.291</f>
        <v>10.57351484</v>
      </c>
      <c r="E31" s="77">
        <f>(IF(E$27="%w/w SAR",((E$28*10)*$B31),IF(E$27="%w/w DM",(((E$28*10)*($B$28/100))*$B31),IF(E$27="kg/t SAR",(E$28*$B31),IF(E$27="kg/t DM",((E$28*($B$28/100))*$B31),IF(E$27="mg/kg SAR",((E$28*0.001)*$B31),IF(E$27="mg/kg DM",(((E$28*0.001)*($B$28/100))*$B31),"0")))))))*1.205</f>
        <v>1.8288044000000002E-5</v>
      </c>
      <c r="F31" s="77">
        <f>(IF(F$27="%w/w SAR",((F$28*10)*$B31),IF(F$27="%w/w DM",(((F$28*10)*($B$28/100))*$B31),IF(F$27="kg/t SAR",(F$28*$B31),IF(F$27="kg/t DM",((F$28*($B$28/100))*$B31),IF(F$27="mg/kg SAR",((F$28*0.001)*$B31),IF(F$27="mg/kg DM",(((F$28*0.001)*($B$28/100))*$B31),"0")))))))*1.658</f>
        <v>1.3798472880000001</v>
      </c>
      <c r="G31" s="77">
        <f t="shared" ref="G31:P46" si="5">IF(G$27="%w/w SAR",((G$28*10)*$B31),IF(G$27="%w/w DM",(((G$28*10)*($B$28/100))*$B31),IF(G$27="kg/t SAR",(G$28*$B31),IF(G$27="kg/t DM",((G$28*($B$28/100))*$B31),IF(G$27="mg/kg SAR",((G$28*0.001)*$B31),IF(G$27="mg/kg DM",(((G$28*0.001)*($B$28/100))*$B31),0))))))</f>
        <v>9.5041600000000004E-2</v>
      </c>
      <c r="H31" s="77">
        <f t="shared" si="5"/>
        <v>0.175404</v>
      </c>
      <c r="I31" s="77">
        <f t="shared" si="5"/>
        <v>5.1750400000000005E-3</v>
      </c>
      <c r="J31" s="77">
        <f t="shared" si="5"/>
        <v>5.4735999999999999E-4</v>
      </c>
      <c r="K31" s="77">
        <f t="shared" si="5"/>
        <v>7.9616000000000008E-4</v>
      </c>
      <c r="L31" s="77">
        <f t="shared" si="5"/>
        <v>6.3443999999999992E-3</v>
      </c>
      <c r="M31" s="77">
        <f t="shared" si="5"/>
        <v>2.71192E-3</v>
      </c>
      <c r="N31" s="77">
        <f t="shared" si="5"/>
        <v>242.57999999999998</v>
      </c>
      <c r="O31" s="77">
        <f t="shared" si="5"/>
        <v>5.6850800000000001</v>
      </c>
      <c r="P31" s="77">
        <f t="shared" si="5"/>
        <v>0</v>
      </c>
      <c r="Q31" s="77">
        <f>(IF(Q$27="%w/w SAR",((Q$28*10)*$B31),IF(Q$27="%w/w DM",(((Q$28*10)*($B$28/100))*$B31),IF(Q$27="kg/t SAR",(Q$28*$B31),IF(Q$27="kg/t DM",((Q$28*($B$28/100))*$B31),IF(Q$27="mg/kg SAR",((Q$28*0.001)*$B31),IF(Q$27="mg/kg DM",(((Q$28*0.001)*($B$28/100))*$B31),0)))))))*2.5</f>
        <v>20.899199999999997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2.5626400000000001E-2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1929B</v>
      </c>
      <c r="B32" s="15">
        <v>40</v>
      </c>
      <c r="C32" s="77">
        <f t="shared" ref="C32:C50" si="6">IF(C$27="%w/w SAR",((C$28*10)*$B32),IF(C$27="%w/w DM",(((C$28*10)*($B$28/100))*$B32),IF(C$27="kg/t SAR",(C$28*$B32),IF(C$27="kg/t DM",((C$28*($B$28/100))*$B32),IF(C$27="mg/kg SAR",((C$28*0.001)*$B32),IF(C$27="mg/kg DM",(((C$28*0.001)*($B$28/100))*$B32),0))))))</f>
        <v>11.631400000000001</v>
      </c>
      <c r="D32" s="77">
        <f t="shared" ref="D32:D50" si="7">(IF(D$27="%w/w SAR",((D$28*10)*$B32),IF(D$27="%w/w DM",(((D$28*10)*($B$28/100))*$B32),IF(D$27="kg/t SAR",(D$28*$B32),IF(D$27="kg/t DM",((D$28*($B$28/100))*$B32),IF(D$27="mg/kg SAR",((D$28*0.001)*$B32),IF(D$27="mg/kg DM",(((D$28*0.001)*($B$28/100))*$B32),"0")))))))*2.291</f>
        <v>10.57351484</v>
      </c>
      <c r="E32" s="77">
        <f t="shared" ref="E32:E50" si="8">(IF(E$27="%w/w SAR",((E$28*10)*$B32),IF(E$27="%w/w DM",(((E$28*10)*($B$28/100))*$B32),IF(E$27="kg/t SAR",(E$28*$B32),IF(E$27="kg/t DM",((E$28*($B$28/100))*$B32),IF(E$27="mg/kg SAR",((E$28*0.001)*$B32),IF(E$27="mg/kg DM",(((E$28*0.001)*($B$28/100))*$B32),"0")))))))*1.205</f>
        <v>1.8288044000000002E-5</v>
      </c>
      <c r="F32" s="77">
        <f t="shared" ref="F32:F50" si="9">(IF(F$27="%w/w SAR",((F$28*10)*$B32),IF(F$27="%w/w DM",(((F$28*10)*($B$28/100))*$B32),IF(F$27="kg/t SAR",(F$28*$B32),IF(F$27="kg/t DM",((F$28*($B$28/100))*$B32),IF(F$27="mg/kg SAR",((F$28*0.001)*$B32),IF(F$27="mg/kg DM",(((F$28*0.001)*($B$28/100))*$B32),"0")))))))*1.658</f>
        <v>1.3798472880000001</v>
      </c>
      <c r="G32" s="77">
        <f t="shared" si="5"/>
        <v>9.5041600000000004E-2</v>
      </c>
      <c r="H32" s="77">
        <f t="shared" si="5"/>
        <v>0.175404</v>
      </c>
      <c r="I32" s="77">
        <f t="shared" si="5"/>
        <v>5.1750400000000005E-3</v>
      </c>
      <c r="J32" s="77">
        <f t="shared" si="5"/>
        <v>5.4735999999999999E-4</v>
      </c>
      <c r="K32" s="77">
        <f t="shared" si="5"/>
        <v>7.9616000000000008E-4</v>
      </c>
      <c r="L32" s="77">
        <f t="shared" si="5"/>
        <v>6.3443999999999992E-3</v>
      </c>
      <c r="M32" s="77">
        <f t="shared" si="5"/>
        <v>2.71192E-3</v>
      </c>
      <c r="N32" s="77">
        <f t="shared" si="5"/>
        <v>242.57999999999998</v>
      </c>
      <c r="O32" s="77">
        <f t="shared" si="5"/>
        <v>5.6850800000000001</v>
      </c>
      <c r="P32" s="77">
        <f t="shared" si="5"/>
        <v>0</v>
      </c>
      <c r="Q32" s="77">
        <f t="shared" ref="Q32:Q50" si="10">(IF(Q$27="%w/w SAR",((Q$28*10)*$B32),IF(Q$27="%w/w DM",(((Q$28*10)*($B$28/100))*$B32),IF(Q$27="kg/t SAR",(Q$28*$B32),IF(Q$27="kg/t DM",((Q$28*($B$28/100))*$B32),IF(Q$27="mg/kg SAR",((Q$28*0.001)*$B32),IF(Q$27="mg/kg DM",(((Q$28*0.001)*($B$28/100))*$B32),0)))))))*2.5</f>
        <v>20.899199999999997</v>
      </c>
      <c r="R32" s="77">
        <f t="shared" ref="R32:U50" si="11">IF(R$27="%w/w SAR",((R$28*10)*$B32),IF(R$27="%w/w DM",(((R$28*10)*($B$28/100))*$B32),IF(R$27="kg/t SAR",(R$28*$B32),IF(R$27="kg/t DM",((R$28*($B$28/100))*$B32),IF(R$27="mg/kg SAR",((R$28*0.001)*$B32),IF(R$27="mg/kg DM",(((R$28*0.001)*($B$28/100))*$B32),0))))))</f>
        <v>0</v>
      </c>
      <c r="S32" s="77">
        <f t="shared" si="11"/>
        <v>2.5626400000000001E-2</v>
      </c>
      <c r="T32" s="77">
        <f t="shared" si="11"/>
        <v>0</v>
      </c>
      <c r="U32" s="77">
        <f t="shared" si="11"/>
        <v>0</v>
      </c>
      <c r="AB32" s="59"/>
      <c r="AC32" s="59"/>
      <c r="AD32" s="59"/>
      <c r="AE32" s="59"/>
      <c r="AF32" s="59"/>
      <c r="AG32" s="59"/>
      <c r="AH32" s="59"/>
      <c r="AI32" s="59"/>
    </row>
    <row r="33" spans="1:35" s="72" customFormat="1" ht="13" x14ac:dyDescent="0.35">
      <c r="A33" s="13" t="str">
        <f>E8</f>
        <v>2391A</v>
      </c>
      <c r="B33" s="15">
        <v>40</v>
      </c>
      <c r="C33" s="77">
        <f t="shared" si="6"/>
        <v>11.631400000000001</v>
      </c>
      <c r="D33" s="77">
        <f t="shared" si="7"/>
        <v>10.57351484</v>
      </c>
      <c r="E33" s="77">
        <f t="shared" si="8"/>
        <v>1.8288044000000002E-5</v>
      </c>
      <c r="F33" s="77">
        <f t="shared" si="9"/>
        <v>1.3798472880000001</v>
      </c>
      <c r="G33" s="77">
        <f t="shared" si="5"/>
        <v>9.5041600000000004E-2</v>
      </c>
      <c r="H33" s="77">
        <f t="shared" si="5"/>
        <v>0.175404</v>
      </c>
      <c r="I33" s="77">
        <f t="shared" si="5"/>
        <v>5.1750400000000005E-3</v>
      </c>
      <c r="J33" s="77">
        <f t="shared" si="5"/>
        <v>5.4735999999999999E-4</v>
      </c>
      <c r="K33" s="77">
        <f t="shared" si="5"/>
        <v>7.9616000000000008E-4</v>
      </c>
      <c r="L33" s="77">
        <f t="shared" si="5"/>
        <v>6.3443999999999992E-3</v>
      </c>
      <c r="M33" s="77">
        <f t="shared" si="5"/>
        <v>2.71192E-3</v>
      </c>
      <c r="N33" s="77">
        <f t="shared" si="5"/>
        <v>242.57999999999998</v>
      </c>
      <c r="O33" s="77">
        <f t="shared" si="5"/>
        <v>5.6850800000000001</v>
      </c>
      <c r="P33" s="77">
        <f t="shared" si="5"/>
        <v>0</v>
      </c>
      <c r="Q33" s="77">
        <f t="shared" si="10"/>
        <v>20.899199999999997</v>
      </c>
      <c r="R33" s="77">
        <f t="shared" si="11"/>
        <v>0</v>
      </c>
      <c r="S33" s="77">
        <f t="shared" si="11"/>
        <v>2.5626400000000001E-2</v>
      </c>
      <c r="T33" s="77">
        <f t="shared" si="11"/>
        <v>0</v>
      </c>
      <c r="U33" s="77">
        <f t="shared" si="11"/>
        <v>0</v>
      </c>
      <c r="AB33" s="59"/>
      <c r="AC33" s="59"/>
      <c r="AD33" s="59"/>
      <c r="AE33" s="59"/>
      <c r="AF33" s="59"/>
      <c r="AG33" s="59"/>
      <c r="AH33" s="59"/>
      <c r="AI33" s="59"/>
    </row>
    <row r="34" spans="1:35" s="72" customFormat="1" ht="13" x14ac:dyDescent="0.35">
      <c r="A34" s="13" t="str">
        <f>F8</f>
        <v>2391B</v>
      </c>
      <c r="B34" s="15">
        <v>130</v>
      </c>
      <c r="C34" s="77">
        <f t="shared" si="6"/>
        <v>37.802050000000001</v>
      </c>
      <c r="D34" s="77">
        <f t="shared" si="7"/>
        <v>34.363923229999997</v>
      </c>
      <c r="E34" s="77">
        <f t="shared" si="8"/>
        <v>5.9436143000000009E-5</v>
      </c>
      <c r="F34" s="77">
        <f t="shared" si="9"/>
        <v>4.484503686</v>
      </c>
      <c r="G34" s="77">
        <f t="shared" si="5"/>
        <v>0.30888520000000003</v>
      </c>
      <c r="H34" s="77">
        <f t="shared" si="5"/>
        <v>0.57006299999999999</v>
      </c>
      <c r="I34" s="77">
        <f t="shared" si="5"/>
        <v>1.6818880000000001E-2</v>
      </c>
      <c r="J34" s="77">
        <f t="shared" si="5"/>
        <v>1.77892E-3</v>
      </c>
      <c r="K34" s="77">
        <f t="shared" si="5"/>
        <v>2.5875200000000003E-3</v>
      </c>
      <c r="L34" s="77">
        <f t="shared" si="5"/>
        <v>2.0619299999999997E-2</v>
      </c>
      <c r="M34" s="77">
        <f t="shared" si="5"/>
        <v>8.8137400000000005E-3</v>
      </c>
      <c r="N34" s="77">
        <f t="shared" si="5"/>
        <v>788.38499999999999</v>
      </c>
      <c r="O34" s="77">
        <f t="shared" si="5"/>
        <v>18.476510000000001</v>
      </c>
      <c r="P34" s="77">
        <f t="shared" si="5"/>
        <v>0</v>
      </c>
      <c r="Q34" s="77">
        <f t="shared" si="10"/>
        <v>67.922399999999996</v>
      </c>
      <c r="R34" s="77">
        <f t="shared" si="11"/>
        <v>0</v>
      </c>
      <c r="S34" s="77">
        <f t="shared" si="11"/>
        <v>8.3285800000000007E-2</v>
      </c>
      <c r="T34" s="77">
        <f t="shared" si="11"/>
        <v>0</v>
      </c>
      <c r="U34" s="77">
        <f t="shared" si="11"/>
        <v>0</v>
      </c>
      <c r="AB34" s="59"/>
      <c r="AC34" s="59"/>
      <c r="AD34" s="59"/>
      <c r="AE34" s="59"/>
      <c r="AF34" s="59"/>
      <c r="AG34" s="59"/>
      <c r="AH34" s="59"/>
      <c r="AI34" s="59"/>
    </row>
    <row r="35" spans="1:35" s="72" customFormat="1" ht="13" x14ac:dyDescent="0.35">
      <c r="A35" s="13" t="str">
        <f>G8</f>
        <v>8302A</v>
      </c>
      <c r="B35" s="15">
        <v>130</v>
      </c>
      <c r="C35" s="77">
        <f t="shared" si="6"/>
        <v>37.802050000000001</v>
      </c>
      <c r="D35" s="77">
        <f t="shared" si="7"/>
        <v>34.363923229999997</v>
      </c>
      <c r="E35" s="77">
        <f t="shared" si="8"/>
        <v>5.9436143000000009E-5</v>
      </c>
      <c r="F35" s="77">
        <f t="shared" si="9"/>
        <v>4.484503686</v>
      </c>
      <c r="G35" s="77">
        <f t="shared" si="5"/>
        <v>0.30888520000000003</v>
      </c>
      <c r="H35" s="77">
        <f t="shared" si="5"/>
        <v>0.57006299999999999</v>
      </c>
      <c r="I35" s="77">
        <f t="shared" si="5"/>
        <v>1.6818880000000001E-2</v>
      </c>
      <c r="J35" s="77">
        <f t="shared" si="5"/>
        <v>1.77892E-3</v>
      </c>
      <c r="K35" s="77">
        <f t="shared" si="5"/>
        <v>2.5875200000000003E-3</v>
      </c>
      <c r="L35" s="77">
        <f t="shared" si="5"/>
        <v>2.0619299999999997E-2</v>
      </c>
      <c r="M35" s="77">
        <f t="shared" si="5"/>
        <v>8.8137400000000005E-3</v>
      </c>
      <c r="N35" s="77">
        <f t="shared" si="5"/>
        <v>788.38499999999999</v>
      </c>
      <c r="O35" s="77">
        <f t="shared" si="5"/>
        <v>18.476510000000001</v>
      </c>
      <c r="P35" s="77">
        <f t="shared" si="5"/>
        <v>0</v>
      </c>
      <c r="Q35" s="77">
        <f t="shared" si="10"/>
        <v>67.922399999999996</v>
      </c>
      <c r="R35" s="77">
        <f t="shared" si="11"/>
        <v>0</v>
      </c>
      <c r="S35" s="77">
        <f t="shared" si="11"/>
        <v>8.3285800000000007E-2</v>
      </c>
      <c r="T35" s="77">
        <f t="shared" si="11"/>
        <v>0</v>
      </c>
      <c r="U35" s="77">
        <f t="shared" si="11"/>
        <v>0</v>
      </c>
      <c r="AB35" s="59"/>
      <c r="AC35" s="59"/>
      <c r="AD35" s="59"/>
      <c r="AE35" s="59"/>
      <c r="AF35" s="59"/>
      <c r="AG35" s="59"/>
      <c r="AH35" s="59"/>
      <c r="AI35" s="59"/>
    </row>
    <row r="36" spans="1:35" s="72" customFormat="1" ht="13" x14ac:dyDescent="0.35">
      <c r="A36" s="13" t="str">
        <f>H8</f>
        <v>8302B</v>
      </c>
      <c r="B36" s="15">
        <v>130</v>
      </c>
      <c r="C36" s="77">
        <f t="shared" si="6"/>
        <v>37.802050000000001</v>
      </c>
      <c r="D36" s="77">
        <f t="shared" si="7"/>
        <v>34.363923229999997</v>
      </c>
      <c r="E36" s="77">
        <f t="shared" si="8"/>
        <v>5.9436143000000009E-5</v>
      </c>
      <c r="F36" s="77">
        <f t="shared" si="9"/>
        <v>4.484503686</v>
      </c>
      <c r="G36" s="77">
        <f t="shared" si="5"/>
        <v>0.30888520000000003</v>
      </c>
      <c r="H36" s="77">
        <f t="shared" si="5"/>
        <v>0.57006299999999999</v>
      </c>
      <c r="I36" s="77">
        <f t="shared" si="5"/>
        <v>1.6818880000000001E-2</v>
      </c>
      <c r="J36" s="77">
        <f t="shared" si="5"/>
        <v>1.77892E-3</v>
      </c>
      <c r="K36" s="77">
        <f t="shared" si="5"/>
        <v>2.5875200000000003E-3</v>
      </c>
      <c r="L36" s="77">
        <f t="shared" si="5"/>
        <v>2.0619299999999997E-2</v>
      </c>
      <c r="M36" s="77">
        <f t="shared" si="5"/>
        <v>8.8137400000000005E-3</v>
      </c>
      <c r="N36" s="77">
        <f t="shared" si="5"/>
        <v>788.38499999999999</v>
      </c>
      <c r="O36" s="77">
        <f t="shared" si="5"/>
        <v>18.476510000000001</v>
      </c>
      <c r="P36" s="77">
        <f t="shared" si="5"/>
        <v>0</v>
      </c>
      <c r="Q36" s="77">
        <f t="shared" si="10"/>
        <v>67.922399999999996</v>
      </c>
      <c r="R36" s="77">
        <f t="shared" si="11"/>
        <v>0</v>
      </c>
      <c r="S36" s="77">
        <f t="shared" si="11"/>
        <v>8.3285800000000007E-2</v>
      </c>
      <c r="T36" s="77">
        <f t="shared" si="11"/>
        <v>0</v>
      </c>
      <c r="U36" s="77">
        <f t="shared" si="11"/>
        <v>0</v>
      </c>
      <c r="AB36" s="59"/>
      <c r="AC36" s="59"/>
      <c r="AD36" s="59"/>
      <c r="AE36" s="59"/>
      <c r="AF36" s="59"/>
      <c r="AG36" s="59"/>
      <c r="AH36" s="59"/>
      <c r="AI36" s="59"/>
    </row>
    <row r="37" spans="1:35" s="72" customFormat="1" ht="13" x14ac:dyDescent="0.35">
      <c r="A37" s="13" t="str">
        <f>I8</f>
        <v>1A</v>
      </c>
      <c r="B37" s="15">
        <v>40</v>
      </c>
      <c r="C37" s="77">
        <f t="shared" si="6"/>
        <v>11.631400000000001</v>
      </c>
      <c r="D37" s="77">
        <f t="shared" si="7"/>
        <v>10.57351484</v>
      </c>
      <c r="E37" s="77">
        <f t="shared" si="8"/>
        <v>1.8288044000000002E-5</v>
      </c>
      <c r="F37" s="77">
        <f t="shared" si="9"/>
        <v>1.3798472880000001</v>
      </c>
      <c r="G37" s="77">
        <f t="shared" si="5"/>
        <v>9.5041600000000004E-2</v>
      </c>
      <c r="H37" s="77">
        <f t="shared" si="5"/>
        <v>0.175404</v>
      </c>
      <c r="I37" s="77">
        <f t="shared" si="5"/>
        <v>5.1750400000000005E-3</v>
      </c>
      <c r="J37" s="77">
        <f t="shared" si="5"/>
        <v>5.4735999999999999E-4</v>
      </c>
      <c r="K37" s="77">
        <f t="shared" si="5"/>
        <v>7.9616000000000008E-4</v>
      </c>
      <c r="L37" s="77">
        <f t="shared" si="5"/>
        <v>6.3443999999999992E-3</v>
      </c>
      <c r="M37" s="77">
        <f t="shared" si="5"/>
        <v>2.71192E-3</v>
      </c>
      <c r="N37" s="77">
        <f t="shared" si="5"/>
        <v>242.57999999999998</v>
      </c>
      <c r="O37" s="77">
        <f t="shared" si="5"/>
        <v>5.6850800000000001</v>
      </c>
      <c r="P37" s="77">
        <f t="shared" si="5"/>
        <v>0</v>
      </c>
      <c r="Q37" s="77">
        <f t="shared" si="10"/>
        <v>20.899199999999997</v>
      </c>
      <c r="R37" s="77">
        <f t="shared" si="11"/>
        <v>0</v>
      </c>
      <c r="S37" s="77">
        <f t="shared" si="11"/>
        <v>2.5626400000000001E-2</v>
      </c>
      <c r="T37" s="77">
        <f t="shared" si="11"/>
        <v>0</v>
      </c>
      <c r="U37" s="77">
        <f t="shared" si="11"/>
        <v>0</v>
      </c>
      <c r="AB37" s="59"/>
      <c r="AC37" s="59"/>
      <c r="AD37" s="59"/>
      <c r="AE37" s="59"/>
      <c r="AF37" s="59"/>
      <c r="AG37" s="59"/>
      <c r="AH37" s="59"/>
      <c r="AI37" s="59"/>
    </row>
    <row r="38" spans="1:35" s="72" customFormat="1" ht="13" x14ac:dyDescent="0.35">
      <c r="A38" s="13" t="str">
        <f>J8</f>
        <v>2A</v>
      </c>
      <c r="B38" s="15">
        <v>75</v>
      </c>
      <c r="C38" s="77">
        <f t="shared" si="6"/>
        <v>21.808875</v>
      </c>
      <c r="D38" s="77">
        <f t="shared" si="7"/>
        <v>19.825340324999999</v>
      </c>
      <c r="E38" s="77">
        <f t="shared" si="8"/>
        <v>3.4290082500000008E-5</v>
      </c>
      <c r="F38" s="77">
        <f t="shared" si="9"/>
        <v>2.5872136650000002</v>
      </c>
      <c r="G38" s="77">
        <f t="shared" si="5"/>
        <v>0.17820300000000003</v>
      </c>
      <c r="H38" s="77">
        <f t="shared" si="5"/>
        <v>0.32888250000000002</v>
      </c>
      <c r="I38" s="77">
        <f t="shared" si="5"/>
        <v>9.7032000000000004E-3</v>
      </c>
      <c r="J38" s="77">
        <f t="shared" si="5"/>
        <v>1.0263E-3</v>
      </c>
      <c r="K38" s="77">
        <f t="shared" si="5"/>
        <v>1.4928000000000001E-3</v>
      </c>
      <c r="L38" s="77">
        <f t="shared" si="5"/>
        <v>1.1895749999999998E-2</v>
      </c>
      <c r="M38" s="77">
        <f t="shared" si="5"/>
        <v>5.0848500000000001E-3</v>
      </c>
      <c r="N38" s="77">
        <f t="shared" si="5"/>
        <v>454.83749999999998</v>
      </c>
      <c r="O38" s="77">
        <f t="shared" si="5"/>
        <v>10.659525</v>
      </c>
      <c r="P38" s="77">
        <f t="shared" si="5"/>
        <v>0</v>
      </c>
      <c r="Q38" s="77">
        <f t="shared" si="10"/>
        <v>39.185999999999993</v>
      </c>
      <c r="R38" s="77">
        <f t="shared" si="11"/>
        <v>0</v>
      </c>
      <c r="S38" s="77">
        <f t="shared" si="11"/>
        <v>4.8049500000000002E-2</v>
      </c>
      <c r="T38" s="77">
        <f t="shared" si="11"/>
        <v>0</v>
      </c>
      <c r="U38" s="77">
        <f t="shared" si="11"/>
        <v>0</v>
      </c>
      <c r="AB38" s="59"/>
      <c r="AC38" s="59"/>
      <c r="AD38" s="59"/>
      <c r="AE38" s="59"/>
      <c r="AF38" s="59"/>
      <c r="AG38" s="59"/>
      <c r="AH38" s="59"/>
      <c r="AI38" s="59"/>
    </row>
    <row r="39" spans="1:35" s="72" customFormat="1" ht="13" x14ac:dyDescent="0.35">
      <c r="A39" s="13" t="str">
        <f>K8</f>
        <v>5044A</v>
      </c>
      <c r="B39" s="15">
        <v>40</v>
      </c>
      <c r="C39" s="77">
        <f t="shared" si="6"/>
        <v>11.631400000000001</v>
      </c>
      <c r="D39" s="77">
        <f t="shared" si="7"/>
        <v>10.57351484</v>
      </c>
      <c r="E39" s="77">
        <f t="shared" si="8"/>
        <v>1.8288044000000002E-5</v>
      </c>
      <c r="F39" s="77">
        <f t="shared" si="9"/>
        <v>1.3798472880000001</v>
      </c>
      <c r="G39" s="77">
        <f t="shared" si="5"/>
        <v>9.5041600000000004E-2</v>
      </c>
      <c r="H39" s="77">
        <f t="shared" si="5"/>
        <v>0.175404</v>
      </c>
      <c r="I39" s="77">
        <f t="shared" si="5"/>
        <v>5.1750400000000005E-3</v>
      </c>
      <c r="J39" s="77">
        <f t="shared" si="5"/>
        <v>5.4735999999999999E-4</v>
      </c>
      <c r="K39" s="77">
        <f t="shared" si="5"/>
        <v>7.9616000000000008E-4</v>
      </c>
      <c r="L39" s="77">
        <f t="shared" si="5"/>
        <v>6.3443999999999992E-3</v>
      </c>
      <c r="M39" s="77">
        <f t="shared" si="5"/>
        <v>2.71192E-3</v>
      </c>
      <c r="N39" s="77">
        <f t="shared" si="5"/>
        <v>242.57999999999998</v>
      </c>
      <c r="O39" s="77">
        <f t="shared" si="5"/>
        <v>5.6850800000000001</v>
      </c>
      <c r="P39" s="77">
        <f t="shared" si="5"/>
        <v>0</v>
      </c>
      <c r="Q39" s="77">
        <f t="shared" si="10"/>
        <v>20.899199999999997</v>
      </c>
      <c r="R39" s="77">
        <f t="shared" si="11"/>
        <v>0</v>
      </c>
      <c r="S39" s="77">
        <f t="shared" si="11"/>
        <v>2.5626400000000001E-2</v>
      </c>
      <c r="T39" s="77">
        <f t="shared" si="11"/>
        <v>0</v>
      </c>
      <c r="U39" s="77">
        <f t="shared" si="11"/>
        <v>0</v>
      </c>
      <c r="AB39" s="59"/>
      <c r="AC39" s="59"/>
      <c r="AD39" s="59"/>
      <c r="AE39" s="59"/>
      <c r="AF39" s="59"/>
      <c r="AG39" s="59"/>
      <c r="AH39" s="59"/>
      <c r="AI39" s="59"/>
    </row>
    <row r="40" spans="1:35" s="72" customFormat="1" ht="13" x14ac:dyDescent="0.35">
      <c r="A40" s="13" t="str">
        <f>L8</f>
        <v>5044B</v>
      </c>
      <c r="B40" s="15">
        <v>130</v>
      </c>
      <c r="C40" s="77">
        <f t="shared" si="6"/>
        <v>37.802050000000001</v>
      </c>
      <c r="D40" s="77">
        <f t="shared" si="7"/>
        <v>34.363923229999997</v>
      </c>
      <c r="E40" s="77">
        <f t="shared" si="8"/>
        <v>5.9436143000000009E-5</v>
      </c>
      <c r="F40" s="77">
        <f t="shared" si="9"/>
        <v>4.484503686</v>
      </c>
      <c r="G40" s="77">
        <f t="shared" si="5"/>
        <v>0.30888520000000003</v>
      </c>
      <c r="H40" s="77">
        <f t="shared" si="5"/>
        <v>0.57006299999999999</v>
      </c>
      <c r="I40" s="77">
        <f t="shared" si="5"/>
        <v>1.6818880000000001E-2</v>
      </c>
      <c r="J40" s="77">
        <f t="shared" si="5"/>
        <v>1.77892E-3</v>
      </c>
      <c r="K40" s="77">
        <f t="shared" si="5"/>
        <v>2.5875200000000003E-3</v>
      </c>
      <c r="L40" s="77">
        <f t="shared" si="5"/>
        <v>2.0619299999999997E-2</v>
      </c>
      <c r="M40" s="77">
        <f t="shared" si="5"/>
        <v>8.8137400000000005E-3</v>
      </c>
      <c r="N40" s="77">
        <f t="shared" si="5"/>
        <v>788.38499999999999</v>
      </c>
      <c r="O40" s="77">
        <f t="shared" si="5"/>
        <v>18.476510000000001</v>
      </c>
      <c r="P40" s="77">
        <f t="shared" si="5"/>
        <v>0</v>
      </c>
      <c r="Q40" s="77">
        <f t="shared" si="10"/>
        <v>67.922399999999996</v>
      </c>
      <c r="R40" s="77">
        <f t="shared" si="11"/>
        <v>0</v>
      </c>
      <c r="S40" s="77">
        <f t="shared" si="11"/>
        <v>8.3285800000000007E-2</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1929A</v>
      </c>
      <c r="C57" s="8" t="str">
        <f t="shared" ref="C57:U57" si="13">D8</f>
        <v>1929B</v>
      </c>
      <c r="D57" s="8" t="str">
        <f t="shared" si="13"/>
        <v>2391A</v>
      </c>
      <c r="E57" s="8" t="str">
        <f t="shared" si="13"/>
        <v>2391B</v>
      </c>
      <c r="F57" s="8" t="str">
        <f t="shared" si="13"/>
        <v>8302A</v>
      </c>
      <c r="G57" s="8" t="str">
        <f t="shared" si="13"/>
        <v>8302B</v>
      </c>
      <c r="H57" s="8" t="str">
        <f t="shared" si="13"/>
        <v>1A</v>
      </c>
      <c r="I57" s="8" t="str">
        <f t="shared" si="13"/>
        <v>2A</v>
      </c>
      <c r="J57" s="8" t="str">
        <f t="shared" si="13"/>
        <v>5044A</v>
      </c>
      <c r="K57" s="8" t="str">
        <f t="shared" si="13"/>
        <v>5044B</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Arable</v>
      </c>
      <c r="C58" s="13" t="str">
        <f>D16&amp;" I "&amp;(VLOOKUP(D14,Table2458[],6,FALSE))</f>
        <v>Medium/Clay I Arable</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Arable</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6.7</v>
      </c>
      <c r="C59" s="76">
        <f>VLOOKUP(D$14,Table2458[],5,FALSE)</f>
        <v>6.7</v>
      </c>
      <c r="D59" s="76">
        <f>VLOOKUP(E$14,Table2458[],5,FALSE)</f>
        <v>6.2</v>
      </c>
      <c r="E59" s="76">
        <f>VLOOKUP(F$14,Table2458[],5,FALSE)</f>
        <v>6.2</v>
      </c>
      <c r="F59" s="76">
        <f>VLOOKUP(G$14,Table2458[],5,FALSE)</f>
        <v>6.2</v>
      </c>
      <c r="G59" s="76">
        <f>VLOOKUP(H$14,Table2458[],5,FALSE)</f>
        <v>6.7</v>
      </c>
      <c r="H59" s="76">
        <f>VLOOKUP(I$14,Table2458[],5,FALSE)</f>
        <v>6.2</v>
      </c>
      <c r="I59" s="76">
        <f>VLOOKUP(J$14,Table2458[],5,FALSE)</f>
        <v>6.2</v>
      </c>
      <c r="J59" s="76">
        <f>VLOOKUP(K$14,Table2458[],5,FALSE)</f>
        <v>6.2</v>
      </c>
      <c r="K59" s="76">
        <f>VLOOKUP(L$14,Table2458[],5,FALSE)</f>
        <v>6.2</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6.7</v>
      </c>
      <c r="C60" s="76">
        <f t="shared" ref="C60:U60" si="14">D10</f>
        <v>7.1</v>
      </c>
      <c r="D60" s="76">
        <f t="shared" si="14"/>
        <v>7.2</v>
      </c>
      <c r="E60" s="76">
        <f t="shared" si="14"/>
        <v>6.8</v>
      </c>
      <c r="F60" s="76">
        <f t="shared" si="14"/>
        <v>6.9</v>
      </c>
      <c r="G60" s="76">
        <f t="shared" si="14"/>
        <v>6.7</v>
      </c>
      <c r="H60" s="76">
        <f t="shared" si="14"/>
        <v>6.9</v>
      </c>
      <c r="I60" s="76">
        <f t="shared" si="14"/>
        <v>7.1</v>
      </c>
      <c r="J60" s="76">
        <f t="shared" si="14"/>
        <v>6.9</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6</v>
      </c>
      <c r="E61" s="76">
        <f t="shared" si="15"/>
        <v>6</v>
      </c>
      <c r="F61" s="76">
        <f t="shared" si="15"/>
        <v>6</v>
      </c>
      <c r="G61" s="76">
        <f t="shared" si="15"/>
        <v>8</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40</v>
      </c>
      <c r="C62" s="77">
        <f>B32</f>
        <v>40</v>
      </c>
      <c r="D62" s="77">
        <f>B33</f>
        <v>40</v>
      </c>
      <c r="E62" s="77">
        <f>B34</f>
        <v>130</v>
      </c>
      <c r="F62" s="77">
        <f>B35</f>
        <v>130</v>
      </c>
      <c r="G62" s="77">
        <f>B36</f>
        <v>130</v>
      </c>
      <c r="H62" s="77">
        <f>B37</f>
        <v>40</v>
      </c>
      <c r="I62" s="77">
        <f>B38</f>
        <v>75</v>
      </c>
      <c r="J62" s="77">
        <f>B39</f>
        <v>40</v>
      </c>
      <c r="K62" s="77">
        <f>B40</f>
        <v>130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-3.1999999999999957</v>
      </c>
      <c r="D64" s="77">
        <f t="shared" si="17"/>
        <v>-6</v>
      </c>
      <c r="E64" s="77">
        <f t="shared" si="17"/>
        <v>-3.5999999999999979</v>
      </c>
      <c r="F64" s="77">
        <f t="shared" si="17"/>
        <v>-4.2000000000000011</v>
      </c>
      <c r="G64" s="77">
        <f t="shared" si="17"/>
        <v>0</v>
      </c>
      <c r="H64" s="77">
        <f t="shared" si="17"/>
        <v>-4.2000000000000011</v>
      </c>
      <c r="I64" s="77">
        <f t="shared" si="17"/>
        <v>-5.3999999999999968</v>
      </c>
      <c r="J64" s="77">
        <f t="shared" si="17"/>
        <v>-4.2000000000000011</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3.1999999999999957</v>
      </c>
      <c r="D65" s="77">
        <f t="shared" si="18"/>
        <v>6</v>
      </c>
      <c r="E65" s="77">
        <f t="shared" si="18"/>
        <v>3.5999999999999979</v>
      </c>
      <c r="F65" s="77">
        <f t="shared" si="18"/>
        <v>4.2000000000000011</v>
      </c>
      <c r="G65" s="77">
        <f t="shared" si="18"/>
        <v>0</v>
      </c>
      <c r="H65" s="77">
        <f t="shared" si="18"/>
        <v>4.2000000000000011</v>
      </c>
      <c r="I65" s="77">
        <f t="shared" si="18"/>
        <v>5.3999999999999968</v>
      </c>
      <c r="J65" s="77">
        <f t="shared" si="18"/>
        <v>4.2000000000000011</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A31" zoomScale="90" zoomScaleNormal="90" workbookViewId="0">
      <selection activeCell="H54" sqref="H5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1" t="str">
        <f>'Field data and Alwen'!C1:D1</f>
        <v>PAN-023087</v>
      </c>
      <c r="D1" s="142"/>
      <c r="E1" s="93" t="s">
        <v>45</v>
      </c>
      <c r="F1" s="39">
        <f>'Field data and Alwen'!F1</f>
        <v>50</v>
      </c>
      <c r="G1" s="120" t="s">
        <v>43</v>
      </c>
      <c r="H1" s="121"/>
      <c r="I1" s="118">
        <v>3.5</v>
      </c>
      <c r="J1" s="119" t="s">
        <v>153</v>
      </c>
      <c r="K1" s="119"/>
      <c r="L1" s="97">
        <v>220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3" t="str">
        <f>'Field data and Alwen'!C2:D2</f>
        <v>EPR/GP3792SK</v>
      </c>
      <c r="D2" s="144"/>
      <c r="E2" s="93" t="s">
        <v>109</v>
      </c>
      <c r="F2" s="96">
        <v>20702</v>
      </c>
      <c r="G2" s="139" t="s">
        <v>110</v>
      </c>
      <c r="H2" s="140"/>
      <c r="I2" s="118">
        <v>864</v>
      </c>
      <c r="J2" s="119" t="s">
        <v>158</v>
      </c>
      <c r="K2" s="119"/>
      <c r="L2" s="97">
        <v>0.12</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3" t="str">
        <f>'Field data and Alwen'!C3:D3</f>
        <v>ByProduct Recovery Limited</v>
      </c>
      <c r="D3" s="144"/>
      <c r="E3" s="93" t="s">
        <v>108</v>
      </c>
      <c r="F3" s="31" t="s">
        <v>77</v>
      </c>
      <c r="G3" s="119" t="s">
        <v>159</v>
      </c>
      <c r="H3" s="119"/>
      <c r="I3" s="118">
        <v>200</v>
      </c>
      <c r="J3" s="120" t="s">
        <v>154</v>
      </c>
      <c r="K3" s="121"/>
      <c r="L3" s="97">
        <f>(L1/(L2*10000))*100</f>
        <v>18.333333333333332</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1" t="str">
        <f>'Field data and Alwen'!C4:D4</f>
        <v>Maes Truan, Llanelidan, Ruthin. LL15 2RN</v>
      </c>
      <c r="D4" s="142"/>
      <c r="E4" s="94" t="s">
        <v>1</v>
      </c>
      <c r="F4" s="96" t="s">
        <v>172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1" t="str">
        <f>'Field data and Alwen'!C5:D5</f>
        <v>Bryan Burn</v>
      </c>
      <c r="D5" s="142"/>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Alwen'!C8</f>
        <v>1929A</v>
      </c>
      <c r="D8" s="60" t="str">
        <f>'Field data and Alwen'!D8</f>
        <v>1929B</v>
      </c>
      <c r="E8" s="60" t="str">
        <f>'Field data and Alwen'!E8</f>
        <v>2391A</v>
      </c>
      <c r="F8" s="60" t="str">
        <f>'Field data and Alwen'!F8</f>
        <v>2391B</v>
      </c>
      <c r="G8" s="60" t="str">
        <f>'Field data and Alwen'!G8</f>
        <v>8302A</v>
      </c>
      <c r="H8" s="60" t="str">
        <f>'Field data and Alwen'!H8</f>
        <v>8302B</v>
      </c>
      <c r="I8" s="60" t="str">
        <f>'Field data and Alwen'!I8</f>
        <v>1A</v>
      </c>
      <c r="J8" s="60" t="str">
        <f>'Field data and Alwen'!J8</f>
        <v>2A</v>
      </c>
      <c r="K8" s="60" t="str">
        <f>'Field data and Alwen'!K8</f>
        <v>5044A</v>
      </c>
      <c r="L8" s="60" t="str">
        <f>'Field data and Alwen'!L8</f>
        <v>5044B</v>
      </c>
      <c r="M8" s="60">
        <f>'Field data and Alwen'!M8</f>
        <v>0</v>
      </c>
      <c r="N8" s="60">
        <f>'Field data and Alwen'!N8</f>
        <v>0</v>
      </c>
      <c r="O8" s="60">
        <f>'Field data and Alwen'!O8</f>
        <v>0</v>
      </c>
      <c r="P8" s="60">
        <f>'Field data and Alwen'!P8</f>
        <v>0</v>
      </c>
      <c r="Q8" s="60">
        <f>'Field data and Alwen'!Q8</f>
        <v>0</v>
      </c>
      <c r="R8" s="60">
        <f>'Field data and Alwen'!R8</f>
        <v>0</v>
      </c>
      <c r="S8" s="60">
        <f>'Field data and Alwen'!S8</f>
        <v>0</v>
      </c>
      <c r="T8" s="60">
        <f>'Field data and Alwen'!T8</f>
        <v>0</v>
      </c>
      <c r="U8" s="60">
        <f>'Field data and Alwen'!U8</f>
        <v>0</v>
      </c>
      <c r="V8" s="60">
        <f>'Field data and Alwen'!V8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Alwen'!C9</f>
        <v>1</v>
      </c>
      <c r="D9" s="60">
        <f>'Field data and Alwen'!D9</f>
        <v>1</v>
      </c>
      <c r="E9" s="60" t="str">
        <f>'Field data and Alwen'!E9</f>
        <v>M</v>
      </c>
      <c r="F9" s="60" t="str">
        <f>'Field data and Alwen'!F9</f>
        <v>M</v>
      </c>
      <c r="G9" s="60" t="str">
        <f>'Field data and Alwen'!G9</f>
        <v>M</v>
      </c>
      <c r="H9" s="60">
        <f>'Field data and Alwen'!H9</f>
        <v>1</v>
      </c>
      <c r="I9" s="60" t="str">
        <f>'Field data and Alwen'!I9</f>
        <v>M</v>
      </c>
      <c r="J9" s="60" t="str">
        <f>'Field data and Alwen'!J9</f>
        <v>M</v>
      </c>
      <c r="K9" s="60" t="str">
        <f>'Field data and Alwen'!K9</f>
        <v>M</v>
      </c>
      <c r="L9" s="60" t="str">
        <f>'Field data and Alwen'!L9</f>
        <v>M</v>
      </c>
      <c r="M9" s="60">
        <f>'Field data and Alwen'!M9</f>
        <v>0</v>
      </c>
      <c r="N9" s="60">
        <f>'Field data and Alwen'!N9</f>
        <v>0</v>
      </c>
      <c r="O9" s="60">
        <f>'Field data and Alwen'!O9</f>
        <v>0</v>
      </c>
      <c r="P9" s="60">
        <f>'Field data and Alwen'!P9</f>
        <v>0</v>
      </c>
      <c r="Q9" s="60">
        <f>'Field data and Alwen'!Q9</f>
        <v>0</v>
      </c>
      <c r="R9" s="60">
        <f>'Field data and Alwen'!R9</f>
        <v>0</v>
      </c>
      <c r="S9" s="60">
        <f>'Field data and Alwen'!S9</f>
        <v>0</v>
      </c>
      <c r="T9" s="60">
        <f>'Field data and Alwen'!T9</f>
        <v>0</v>
      </c>
      <c r="U9" s="60">
        <f>'Field data and Alwen'!U9</f>
        <v>0</v>
      </c>
      <c r="V9" s="60">
        <f>'Field data and Alwen'!V9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Alwen'!C10</f>
        <v>6.7</v>
      </c>
      <c r="D10" s="60">
        <f>'Field data and Alwen'!D10</f>
        <v>7.1</v>
      </c>
      <c r="E10" s="60">
        <f>'Field data and Alwen'!E10</f>
        <v>7.2</v>
      </c>
      <c r="F10" s="60">
        <f>'Field data and Alwen'!F10</f>
        <v>6.8</v>
      </c>
      <c r="G10" s="60">
        <f>'Field data and Alwen'!G10</f>
        <v>6.9</v>
      </c>
      <c r="H10" s="60">
        <f>'Field data and Alwen'!H10</f>
        <v>6.7</v>
      </c>
      <c r="I10" s="60">
        <f>'Field data and Alwen'!I10</f>
        <v>6.9</v>
      </c>
      <c r="J10" s="60">
        <f>'Field data and Alwen'!J10</f>
        <v>7.1</v>
      </c>
      <c r="K10" s="60">
        <f>'Field data and Alwen'!K10</f>
        <v>6.9</v>
      </c>
      <c r="L10" s="60">
        <f>'Field data and Alwen'!L10</f>
        <v>6.5</v>
      </c>
      <c r="M10" s="60">
        <f>'Field data and Alwen'!M10</f>
        <v>0</v>
      </c>
      <c r="N10" s="60">
        <f>'Field data and Alwen'!N10</f>
        <v>0</v>
      </c>
      <c r="O10" s="60">
        <f>'Field data and Alwen'!O10</f>
        <v>0</v>
      </c>
      <c r="P10" s="60">
        <f>'Field data and Alwen'!P10</f>
        <v>0</v>
      </c>
      <c r="Q10" s="60">
        <f>'Field data and Alwen'!Q10</f>
        <v>0</v>
      </c>
      <c r="R10" s="60">
        <f>'Field data and Alwen'!R10</f>
        <v>0</v>
      </c>
      <c r="S10" s="60">
        <f>'Field data and Alwen'!S10</f>
        <v>0</v>
      </c>
      <c r="T10" s="60">
        <f>'Field data and Alwen'!T10</f>
        <v>0</v>
      </c>
      <c r="U10" s="60">
        <f>'Field data and Alwen'!U10</f>
        <v>0</v>
      </c>
      <c r="V10" s="60">
        <f>'Field data and Alwen'!V10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Alwen'!C11</f>
        <v>4</v>
      </c>
      <c r="D11" s="60">
        <f>'Field data and Alwen'!D11</f>
        <v>4</v>
      </c>
      <c r="E11" s="60">
        <f>'Field data and Alwen'!E11</f>
        <v>4</v>
      </c>
      <c r="F11" s="60">
        <f>'Field data and Alwen'!F11</f>
        <v>3</v>
      </c>
      <c r="G11" s="60">
        <f>'Field data and Alwen'!G11</f>
        <v>2</v>
      </c>
      <c r="H11" s="60">
        <f>'Field data and Alwen'!H11</f>
        <v>3</v>
      </c>
      <c r="I11" s="60">
        <f>'Field data and Alwen'!I11</f>
        <v>4</v>
      </c>
      <c r="J11" s="60">
        <f>'Field data and Alwen'!J11</f>
        <v>3</v>
      </c>
      <c r="K11" s="60">
        <f>'Field data and Alwen'!K11</f>
        <v>4</v>
      </c>
      <c r="L11" s="60">
        <f>'Field data and Alwen'!L11</f>
        <v>3</v>
      </c>
      <c r="M11" s="60">
        <f>'Field data and Alwen'!M11</f>
        <v>0</v>
      </c>
      <c r="N11" s="60">
        <f>'Field data and Alwen'!N11</f>
        <v>0</v>
      </c>
      <c r="O11" s="60">
        <f>'Field data and Alwen'!O11</f>
        <v>0</v>
      </c>
      <c r="P11" s="60">
        <f>'Field data and Alwen'!P11</f>
        <v>0</v>
      </c>
      <c r="Q11" s="60">
        <f>'Field data and Alwen'!Q11</f>
        <v>0</v>
      </c>
      <c r="R11" s="60">
        <f>'Field data and Alwen'!R11</f>
        <v>0</v>
      </c>
      <c r="S11" s="60">
        <f>'Field data and Alwen'!S11</f>
        <v>0</v>
      </c>
      <c r="T11" s="60">
        <f>'Field data and Alwen'!T11</f>
        <v>0</v>
      </c>
      <c r="U11" s="60">
        <f>'Field data and Alwen'!U11</f>
        <v>0</v>
      </c>
      <c r="V11" s="60">
        <f>'Field data and Alwen'!V11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Alwen'!C12</f>
        <v>5</v>
      </c>
      <c r="D12" s="60">
        <f>'Field data and Alwen'!D12</f>
        <v>3</v>
      </c>
      <c r="E12" s="60">
        <f>'Field data and Alwen'!E12</f>
        <v>2</v>
      </c>
      <c r="F12" s="60">
        <f>'Field data and Alwen'!F12</f>
        <v>3</v>
      </c>
      <c r="G12" s="60">
        <f>'Field data and Alwen'!G12</f>
        <v>3</v>
      </c>
      <c r="H12" s="60">
        <f>'Field data and Alwen'!H12</f>
        <v>3</v>
      </c>
      <c r="I12" s="60">
        <f>'Field data and Alwen'!I12</f>
        <v>2</v>
      </c>
      <c r="J12" s="60">
        <f>'Field data and Alwen'!J12</f>
        <v>1</v>
      </c>
      <c r="K12" s="60">
        <f>'Field data and Alwen'!K12</f>
        <v>2</v>
      </c>
      <c r="L12" s="60">
        <f>'Field data and Alwen'!L12</f>
        <v>2</v>
      </c>
      <c r="M12" s="60">
        <f>'Field data and Alwen'!M12</f>
        <v>0</v>
      </c>
      <c r="N12" s="60">
        <f>'Field data and Alwen'!N12</f>
        <v>0</v>
      </c>
      <c r="O12" s="60">
        <f>'Field data and Alwen'!O12</f>
        <v>0</v>
      </c>
      <c r="P12" s="60">
        <f>'Field data and Alwen'!P12</f>
        <v>0</v>
      </c>
      <c r="Q12" s="60">
        <f>'Field data and Alwen'!Q12</f>
        <v>0</v>
      </c>
      <c r="R12" s="60">
        <f>'Field data and Alwen'!R12</f>
        <v>0</v>
      </c>
      <c r="S12" s="60">
        <f>'Field data and Alwen'!S12</f>
        <v>0</v>
      </c>
      <c r="T12" s="60">
        <f>'Field data and Alwen'!T12</f>
        <v>0</v>
      </c>
      <c r="U12" s="60">
        <f>'Field data and Alwen'!U12</f>
        <v>0</v>
      </c>
      <c r="V12" s="60">
        <f>'Field data and Alwen'!V12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Alwen'!C13</f>
        <v>3</v>
      </c>
      <c r="D13" s="60">
        <f>'Field data and Alwen'!D13</f>
        <v>2</v>
      </c>
      <c r="E13" s="60">
        <f>'Field data and Alwen'!E13</f>
        <v>2</v>
      </c>
      <c r="F13" s="60">
        <f>'Field data and Alwen'!F13</f>
        <v>2</v>
      </c>
      <c r="G13" s="60">
        <f>'Field data and Alwen'!G13</f>
        <v>2</v>
      </c>
      <c r="H13" s="60">
        <f>'Field data and Alwen'!H13</f>
        <v>2</v>
      </c>
      <c r="I13" s="60">
        <f>'Field data and Alwen'!I13</f>
        <v>2</v>
      </c>
      <c r="J13" s="60">
        <f>'Field data and Alwen'!J13</f>
        <v>2</v>
      </c>
      <c r="K13" s="60">
        <f>'Field data and Alwen'!K13</f>
        <v>2</v>
      </c>
      <c r="L13" s="60">
        <f>'Field data and Alwen'!L13</f>
        <v>2</v>
      </c>
      <c r="M13" s="60">
        <f>'Field data and Alwen'!M13</f>
        <v>0</v>
      </c>
      <c r="N13" s="60">
        <f>'Field data and Alwen'!N13</f>
        <v>0</v>
      </c>
      <c r="O13" s="60">
        <f>'Field data and Alwen'!O13</f>
        <v>0</v>
      </c>
      <c r="P13" s="60">
        <f>'Field data and Alwen'!P13</f>
        <v>0</v>
      </c>
      <c r="Q13" s="60">
        <f>'Field data and Alwen'!Q13</f>
        <v>0</v>
      </c>
      <c r="R13" s="60">
        <f>'Field data and Alwen'!R13</f>
        <v>0</v>
      </c>
      <c r="S13" s="60">
        <f>'Field data and Alwen'!S13</f>
        <v>0</v>
      </c>
      <c r="T13" s="60">
        <f>'Field data and Alwen'!T13</f>
        <v>0</v>
      </c>
      <c r="U13" s="60">
        <f>'Field data and Alwen'!U13</f>
        <v>0</v>
      </c>
      <c r="V13" s="60">
        <f>'Field data and Alwen'!V13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Alwen'!C14</f>
        <v>Swedes- roots only</v>
      </c>
      <c r="D14" s="102" t="str">
        <f>'Field data and Alwen'!D14</f>
        <v>Swedes- roots only</v>
      </c>
      <c r="E14" s="102" t="str">
        <f>'Field data and Alwen'!E14</f>
        <v xml:space="preserve">Grass Silage (30% DM) </v>
      </c>
      <c r="F14" s="102" t="str">
        <f>'Field data and Alwen'!F14</f>
        <v xml:space="preserve">Grass Silage (30% DM) </v>
      </c>
      <c r="G14" s="102" t="str">
        <f>'Field data and Alwen'!G14</f>
        <v xml:space="preserve">Grass Silage (30% DM) </v>
      </c>
      <c r="H14" s="102" t="str">
        <f>'Field data and Alwen'!H14</f>
        <v>Swedes- roots only</v>
      </c>
      <c r="I14" s="102" t="str">
        <f>'Field data and Alwen'!I14</f>
        <v xml:space="preserve">Grass Silage (30% DM) </v>
      </c>
      <c r="J14" s="102" t="str">
        <f>'Field data and Alwen'!J14</f>
        <v xml:space="preserve">Grass Silage (30% DM) </v>
      </c>
      <c r="K14" s="102" t="str">
        <f>'Field data and Alwen'!K14</f>
        <v xml:space="preserve">Grass Silage (30% DM) </v>
      </c>
      <c r="L14" s="102" t="str">
        <f>'Field data and Alwen'!L14</f>
        <v xml:space="preserve">Grass Silage (30% DM) </v>
      </c>
      <c r="M14" s="102">
        <f>'Field data and Alwen'!M14</f>
        <v>0</v>
      </c>
      <c r="N14" s="102">
        <f>'Field data and Alwen'!N14</f>
        <v>0</v>
      </c>
      <c r="O14" s="102">
        <f>'Field data and Alwen'!O14</f>
        <v>0</v>
      </c>
      <c r="P14" s="102">
        <f>'Field data and Alwen'!P14</f>
        <v>0</v>
      </c>
      <c r="Q14" s="102">
        <f>'Field data and Alwen'!Q14</f>
        <v>0</v>
      </c>
      <c r="R14" s="102">
        <f>'Field data and Alwen'!R14</f>
        <v>0</v>
      </c>
      <c r="S14" s="102">
        <f>'Field data and Alwen'!S14</f>
        <v>0</v>
      </c>
      <c r="T14" s="102">
        <f>'Field data and Alwen'!T14</f>
        <v>0</v>
      </c>
      <c r="U14" s="102">
        <f>'Field data and Alwen'!U14</f>
        <v>0</v>
      </c>
      <c r="V14" s="102">
        <f>'Field data and Alwen'!V14</f>
        <v>0</v>
      </c>
      <c r="AD14" s="30" t="s">
        <v>138</v>
      </c>
      <c r="AE14" s="30">
        <v>6</v>
      </c>
      <c r="AI14" s="53" t="s">
        <v>119</v>
      </c>
      <c r="AJ14" s="54">
        <v>0.8</v>
      </c>
      <c r="AK14" s="55">
        <v>1.7</v>
      </c>
      <c r="AL14" s="11">
        <v>12</v>
      </c>
      <c r="AM14" s="11">
        <v>6.7</v>
      </c>
      <c r="AN14" s="11" t="s">
        <v>135</v>
      </c>
    </row>
    <row r="15" spans="1:41" ht="13" x14ac:dyDescent="0.25">
      <c r="A15" s="130" t="s">
        <v>9</v>
      </c>
      <c r="B15" s="130"/>
      <c r="C15" s="60">
        <f>'Field data and Alwen'!C15</f>
        <v>48</v>
      </c>
      <c r="D15" s="60">
        <f>'Field data and Alwen'!D15</f>
        <v>48</v>
      </c>
      <c r="E15" s="60">
        <f>'Field data and Alwen'!E15</f>
        <v>38</v>
      </c>
      <c r="F15" s="60">
        <f>'Field data and Alwen'!F15</f>
        <v>38</v>
      </c>
      <c r="G15" s="60">
        <f>'Field data and Alwen'!G15</f>
        <v>38</v>
      </c>
      <c r="H15" s="60">
        <f>'Field data and Alwen'!H15</f>
        <v>48</v>
      </c>
      <c r="I15" s="60">
        <f>'Field data and Alwen'!I15</f>
        <v>38</v>
      </c>
      <c r="J15" s="60">
        <f>'Field data and Alwen'!J15</f>
        <v>38</v>
      </c>
      <c r="K15" s="60">
        <f>'Field data and Alwen'!K15</f>
        <v>38</v>
      </c>
      <c r="L15" s="60">
        <f>'Field data and Alwen'!L15</f>
        <v>38</v>
      </c>
      <c r="M15" s="60">
        <f>'Field data and Alwen'!M15</f>
        <v>0</v>
      </c>
      <c r="N15" s="60">
        <f>'Field data and Alwen'!N15</f>
        <v>0</v>
      </c>
      <c r="O15" s="60">
        <f>'Field data and Alwen'!O15</f>
        <v>0</v>
      </c>
      <c r="P15" s="60">
        <f>'Field data and Alwen'!P15</f>
        <v>0</v>
      </c>
      <c r="Q15" s="60">
        <f>'Field data and Alwen'!Q15</f>
        <v>0</v>
      </c>
      <c r="R15" s="60">
        <f>'Field data and Alwen'!R15</f>
        <v>0</v>
      </c>
      <c r="S15" s="60">
        <f>'Field data and Alwen'!S15</f>
        <v>0</v>
      </c>
      <c r="T15" s="60">
        <f>'Field data and Alwen'!T15</f>
        <v>0</v>
      </c>
      <c r="U15" s="60">
        <f>'Field data and Alwen'!U15</f>
        <v>0</v>
      </c>
      <c r="V15" s="60">
        <f>'Field data and Alwen'!V15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Alwen'!C16</f>
        <v>Medium/Clay</v>
      </c>
      <c r="D16" s="103" t="str">
        <f>'Field data and Alwen'!D16</f>
        <v>Medium/Clay</v>
      </c>
      <c r="E16" s="103" t="str">
        <f>'Field data and Alwen'!E16</f>
        <v>Medium/Clay</v>
      </c>
      <c r="F16" s="103" t="str">
        <f>'Field data and Alwen'!F16</f>
        <v>Medium/Clay</v>
      </c>
      <c r="G16" s="103" t="str">
        <f>'Field data and Alwen'!G16</f>
        <v>Medium/Clay</v>
      </c>
      <c r="H16" s="103" t="str">
        <f>'Field data and Alwen'!H16</f>
        <v>Medium/Clay</v>
      </c>
      <c r="I16" s="103" t="str">
        <f>'Field data and Alwen'!I16</f>
        <v>Medium/Clay</v>
      </c>
      <c r="J16" s="103" t="str">
        <f>'Field data and Alwen'!J16</f>
        <v>Medium/Clay</v>
      </c>
      <c r="K16" s="103" t="str">
        <f>'Field data and Alwen'!K16</f>
        <v>Medium/Clay</v>
      </c>
      <c r="L16" s="103" t="str">
        <f>'Field data and Alwen'!L16</f>
        <v>Medium/Clay</v>
      </c>
      <c r="M16" s="103">
        <f>'Field data and Alwen'!M16</f>
        <v>0</v>
      </c>
      <c r="N16" s="103">
        <f>'Field data and Alwen'!N16</f>
        <v>0</v>
      </c>
      <c r="O16" s="103">
        <f>'Field data and Alwen'!O16</f>
        <v>0</v>
      </c>
      <c r="P16" s="103">
        <f>'Field data and Alwen'!P16</f>
        <v>0</v>
      </c>
      <c r="Q16" s="103">
        <f>'Field data and Alwen'!Q16</f>
        <v>0</v>
      </c>
      <c r="R16" s="103">
        <f>'Field data and Alwen'!R16</f>
        <v>0</v>
      </c>
      <c r="S16" s="103">
        <f>'Field data and Alwen'!S16</f>
        <v>0</v>
      </c>
      <c r="T16" s="103">
        <f>'Field data and Alwen'!T16</f>
        <v>0</v>
      </c>
      <c r="U16" s="103">
        <f>'Field data and Alwen'!U16</f>
        <v>0</v>
      </c>
      <c r="V16" s="103">
        <f>'Field data and Alwen'!V16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33.599999999999994</v>
      </c>
      <c r="D17" s="28">
        <f t="shared" ref="D17:V17" si="0">(VLOOKUP(D$14,$AI2:$AK26,2,FALSE))*D$15</f>
        <v>33.599999999999994</v>
      </c>
      <c r="E17" s="28">
        <f t="shared" si="0"/>
        <v>79.8</v>
      </c>
      <c r="F17" s="28">
        <f t="shared" si="0"/>
        <v>79.8</v>
      </c>
      <c r="G17" s="28">
        <f t="shared" si="0"/>
        <v>79.8</v>
      </c>
      <c r="H17" s="28">
        <f t="shared" si="0"/>
        <v>33.599999999999994</v>
      </c>
      <c r="I17" s="28">
        <f t="shared" si="0"/>
        <v>79.8</v>
      </c>
      <c r="J17" s="28">
        <f t="shared" si="0"/>
        <v>79.8</v>
      </c>
      <c r="K17" s="28">
        <f t="shared" si="0"/>
        <v>79.8</v>
      </c>
      <c r="L17" s="28">
        <f t="shared" si="0"/>
        <v>79.8</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10.996799999999999</v>
      </c>
      <c r="D18" s="16">
        <f>$D32</f>
        <v>10.996799999999999</v>
      </c>
      <c r="E18" s="16">
        <f>$D33</f>
        <v>10.996799999999999</v>
      </c>
      <c r="F18" s="16">
        <f>$D34</f>
        <v>34.45664</v>
      </c>
      <c r="G18" s="16">
        <f>$D35</f>
        <v>34.45664</v>
      </c>
      <c r="H18" s="16">
        <f>$D36</f>
        <v>34.45664</v>
      </c>
      <c r="I18" s="16">
        <f>$D37</f>
        <v>10.996799999999999</v>
      </c>
      <c r="J18" s="16">
        <f>$D38</f>
        <v>20.527360000000002</v>
      </c>
      <c r="K18" s="16">
        <f>$D39</f>
        <v>10.996799999999999</v>
      </c>
      <c r="L18" s="16">
        <f>$D40</f>
        <v>20.527360000000002</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-22.603199999999994</v>
      </c>
      <c r="D19" s="16">
        <f t="shared" ref="D19:V19" si="1">D18-D17</f>
        <v>-22.603199999999994</v>
      </c>
      <c r="E19" s="16">
        <f t="shared" si="1"/>
        <v>-68.803200000000004</v>
      </c>
      <c r="F19" s="16">
        <f t="shared" si="1"/>
        <v>-45.343359999999997</v>
      </c>
      <c r="G19" s="16">
        <f t="shared" si="1"/>
        <v>-45.343359999999997</v>
      </c>
      <c r="H19" s="16">
        <f t="shared" si="1"/>
        <v>0.85664000000000584</v>
      </c>
      <c r="I19" s="16">
        <f t="shared" si="1"/>
        <v>-68.803200000000004</v>
      </c>
      <c r="J19" s="16">
        <f t="shared" si="1"/>
        <v>-59.272639999999996</v>
      </c>
      <c r="K19" s="16">
        <f t="shared" si="1"/>
        <v>-68.803200000000004</v>
      </c>
      <c r="L19" s="16">
        <f t="shared" si="1"/>
        <v>-59.272639999999996</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INCREASE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115.19999999999999</v>
      </c>
      <c r="D21" s="28">
        <f t="shared" ref="D21:V21" si="2">(VLOOKUP(D$14,$AI2:$AK26,3,FALSE))*D$15</f>
        <v>115.19999999999999</v>
      </c>
      <c r="E21" s="28">
        <f t="shared" si="2"/>
        <v>273.60000000000002</v>
      </c>
      <c r="F21" s="28">
        <f t="shared" si="2"/>
        <v>273.60000000000002</v>
      </c>
      <c r="G21" s="28">
        <f t="shared" si="2"/>
        <v>273.60000000000002</v>
      </c>
      <c r="H21" s="28">
        <f t="shared" si="2"/>
        <v>115.19999999999999</v>
      </c>
      <c r="I21" s="28">
        <f t="shared" si="2"/>
        <v>273.60000000000002</v>
      </c>
      <c r="J21" s="28">
        <f t="shared" si="2"/>
        <v>273.60000000000002</v>
      </c>
      <c r="K21" s="28">
        <f t="shared" si="2"/>
        <v>273.60000000000002</v>
      </c>
      <c r="L21" s="28">
        <f t="shared" si="2"/>
        <v>273.60000000000002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12.652500000000003</v>
      </c>
      <c r="D22" s="16">
        <f>$E32</f>
        <v>12.652500000000003</v>
      </c>
      <c r="E22" s="16">
        <f>$E33</f>
        <v>12.652500000000003</v>
      </c>
      <c r="F22" s="16">
        <f>$E34</f>
        <v>39.644500000000008</v>
      </c>
      <c r="G22" s="16">
        <f>$E35</f>
        <v>39.644500000000008</v>
      </c>
      <c r="H22" s="16">
        <f>$E36</f>
        <v>39.644500000000008</v>
      </c>
      <c r="I22" s="16">
        <f>$E37</f>
        <v>12.652500000000003</v>
      </c>
      <c r="J22" s="16">
        <f>$E38</f>
        <v>23.618000000000002</v>
      </c>
      <c r="K22" s="16">
        <f>$E39</f>
        <v>12.652500000000003</v>
      </c>
      <c r="L22" s="16">
        <f>$E40</f>
        <v>23.618000000000002</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-102.54749999999999</v>
      </c>
      <c r="D23" s="16">
        <f t="shared" ref="D23:V23" si="3">D22-D21</f>
        <v>-102.54749999999999</v>
      </c>
      <c r="E23" s="16">
        <f t="shared" si="3"/>
        <v>-260.94749999999999</v>
      </c>
      <c r="F23" s="16">
        <f t="shared" si="3"/>
        <v>-233.95550000000003</v>
      </c>
      <c r="G23" s="16">
        <f t="shared" si="3"/>
        <v>-233.95550000000003</v>
      </c>
      <c r="H23" s="16">
        <f t="shared" si="3"/>
        <v>-75.555499999999981</v>
      </c>
      <c r="I23" s="16">
        <f t="shared" si="3"/>
        <v>-260.94749999999999</v>
      </c>
      <c r="J23" s="16">
        <f t="shared" si="3"/>
        <v>-249.98200000000003</v>
      </c>
      <c r="K23" s="16">
        <f t="shared" si="3"/>
        <v>-260.94749999999999</v>
      </c>
      <c r="L23" s="16">
        <f t="shared" si="3"/>
        <v>-249.98200000000003</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56</v>
      </c>
      <c r="E27" s="107" t="s">
        <v>56</v>
      </c>
      <c r="F27" s="107" t="s">
        <v>56</v>
      </c>
      <c r="G27" s="107" t="s">
        <v>54</v>
      </c>
      <c r="H27" s="107" t="s">
        <v>54</v>
      </c>
      <c r="I27" s="107" t="s">
        <v>54</v>
      </c>
      <c r="J27" s="107" t="s">
        <v>54</v>
      </c>
      <c r="K27" s="107" t="s">
        <v>54</v>
      </c>
      <c r="L27" s="107" t="s">
        <v>54</v>
      </c>
      <c r="M27" s="107" t="s">
        <v>54</v>
      </c>
      <c r="N27" s="107"/>
      <c r="O27" s="107"/>
      <c r="P27" s="107" t="s">
        <v>56</v>
      </c>
      <c r="Q27" s="107" t="s">
        <v>56</v>
      </c>
      <c r="R27" s="107" t="s">
        <v>54</v>
      </c>
      <c r="S27" s="107" t="s">
        <v>54</v>
      </c>
      <c r="T27" s="107" t="s">
        <v>54</v>
      </c>
      <c r="U27" s="107" t="s">
        <v>54</v>
      </c>
    </row>
    <row r="28" spans="1:40" s="57" customFormat="1" x14ac:dyDescent="0.35">
      <c r="A28" s="108"/>
      <c r="B28" s="24">
        <v>2.39</v>
      </c>
      <c r="C28" s="15">
        <v>0.12</v>
      </c>
      <c r="D28" s="15">
        <v>3.2000000000000001E-2</v>
      </c>
      <c r="E28" s="15">
        <v>7.0000000000000007E-2</v>
      </c>
      <c r="F28" s="15">
        <v>1.7000000000000001E-2</v>
      </c>
      <c r="G28" s="15">
        <v>5.78</v>
      </c>
      <c r="H28" s="15">
        <v>0.91</v>
      </c>
      <c r="I28" s="15">
        <v>0.5</v>
      </c>
      <c r="J28" s="15">
        <v>0.01</v>
      </c>
      <c r="K28" s="23">
        <v>0.05</v>
      </c>
      <c r="L28" s="15">
        <v>0.2</v>
      </c>
      <c r="M28" s="15">
        <v>0.20699999999999999</v>
      </c>
      <c r="N28" s="15"/>
      <c r="O28" s="15"/>
      <c r="P28" s="15">
        <v>4.0000000000000001E-3</v>
      </c>
      <c r="Q28" s="15">
        <v>1.2E-2</v>
      </c>
      <c r="R28" s="15">
        <v>0.02</v>
      </c>
      <c r="S28" s="15">
        <v>0.5</v>
      </c>
      <c r="T28" s="15">
        <v>0.05</v>
      </c>
      <c r="U28" s="15">
        <v>10</v>
      </c>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1929A</v>
      </c>
      <c r="B31" s="15">
        <v>15</v>
      </c>
      <c r="C31" s="77">
        <f>IF(C$27="%w/w SAR",((C$28*10)*$B31),IF(C$27="%w/w DM",(((C$28*10)*($B$28/100))*$B31),IF(C$27="kg/t SAR",(C$28*$B31),IF(C$27="kg/t DM",((C$28*($B$28/100))*$B31),IF(C$27="mg/kg SAR",((C$28*0.001)*$B31),IF(C$27="mg/kg DM",(((C$28*0.001)*($B$28/100))*$B31),0))))))</f>
        <v>18</v>
      </c>
      <c r="D31" s="77">
        <f>(IF(D$27="%w/w SAR",((D$28*10)*$B31),IF(D$27="%w/w DM",(((D$28*10)*($B$28/100))*$B31),IF(D$27="kg/t SAR",(D$28*$B31),IF(D$27="kg/t DM",((D$28*($B$28/100))*$B31),IF(D$27="mg/kg SAR",((D$28*0.001)*$B31),IF(D$27="mg/kg DM",(((D$28*0.001)*($B$28/100))*$B31),"0")))))))*2.291</f>
        <v>10.996799999999999</v>
      </c>
      <c r="E31" s="77">
        <f>(IF(E$27="%w/w SAR",((E$28*10)*$B31),IF(E$27="%w/w DM",(((E$28*10)*($B$28/100))*$B31),IF(E$27="kg/t SAR",(E$28*$B31),IF(E$27="kg/t DM",((E$28*($B$28/100))*$B31),IF(E$27="mg/kg SAR",((E$28*0.001)*$B31),IF(E$27="mg/kg DM",(((E$28*0.001)*($B$28/100))*$B31),"0")))))))*1.205</f>
        <v>12.652500000000003</v>
      </c>
      <c r="F31" s="77">
        <f>(IF(F$27="%w/w SAR",((F$28*10)*$B31),IF(F$27="%w/w DM",(((F$28*10)*($B$28/100))*$B31),IF(F$27="kg/t SAR",(F$28*$B31),IF(F$27="kg/t DM",((F$28*($B$28/100))*$B31),IF(F$27="mg/kg SAR",((F$28*0.001)*$B31),IF(F$27="mg/kg DM",(((F$28*0.001)*($B$28/100))*$B31),"0")))))))*1.658</f>
        <v>4.2279</v>
      </c>
      <c r="G31" s="77">
        <f t="shared" ref="G31:P46" si="5">IF(G$27="%w/w SAR",((G$28*10)*$B31),IF(G$27="%w/w DM",(((G$28*10)*($B$28/100))*$B31),IF(G$27="kg/t SAR",(G$28*$B31),IF(G$27="kg/t DM",((G$28*($B$28/100))*$B31),IF(G$27="mg/kg SAR",((G$28*0.001)*$B31),IF(G$27="mg/kg DM",(((G$28*0.001)*($B$28/100))*$B31),0))))))</f>
        <v>8.6699999999999999E-2</v>
      </c>
      <c r="H31" s="77">
        <f t="shared" si="5"/>
        <v>1.3650000000000001E-2</v>
      </c>
      <c r="I31" s="77">
        <f t="shared" si="5"/>
        <v>7.4999999999999997E-3</v>
      </c>
      <c r="J31" s="77">
        <f t="shared" si="5"/>
        <v>1.5000000000000001E-4</v>
      </c>
      <c r="K31" s="77">
        <f t="shared" si="5"/>
        <v>7.5000000000000002E-4</v>
      </c>
      <c r="L31" s="77">
        <f t="shared" si="5"/>
        <v>3.0000000000000001E-3</v>
      </c>
      <c r="M31" s="77">
        <f t="shared" si="5"/>
        <v>3.1049999999999997E-3</v>
      </c>
      <c r="N31" s="77">
        <f t="shared" si="5"/>
        <v>0</v>
      </c>
      <c r="O31" s="77">
        <f t="shared" si="5"/>
        <v>0</v>
      </c>
      <c r="P31" s="77">
        <f t="shared" si="5"/>
        <v>0.6</v>
      </c>
      <c r="Q31" s="77">
        <f>(IF(Q$27="%w/w SAR",((Q$28*10)*$B31),IF(Q$27="%w/w DM",(((Q$28*10)*($B$28/100))*$B31),IF(Q$27="kg/t SAR",(Q$28*$B31),IF(Q$27="kg/t DM",((Q$28*($B$28/100))*$B31),IF(Q$27="mg/kg SAR",((Q$28*0.001)*$B31),IF(Q$27="mg/kg DM",(((Q$28*0.001)*($B$28/100))*$B31),0)))))))*2.5</f>
        <v>4.5</v>
      </c>
      <c r="R31" s="77">
        <f>IF(R$27="%w/w SAR",((R$28*10)*$B31),IF(R$27="%w/w DM",(((R$28*10)*($B$28/100))*$B31),IF(R$27="kg/t SAR",(R$28*$B31),IF(R$27="kg/t DM",((R$28*($B$28/100))*$B31),IF(R$27="mg/kg SAR",((R$28*0.001)*$B31),IF(R$27="mg/kg DM",(((R$28*0.001)*($B$28/100))*$B31),0))))))</f>
        <v>3.0000000000000003E-4</v>
      </c>
      <c r="S31" s="77">
        <f>IF(S$27="%w/w SAR",((S$28*10)*$B31),IF(S$27="%w/w DM",(((S$28*10)*($B$28/100))*$B31),IF(S$27="kg/t SAR",(S$28*$B31),IF(S$27="kg/t DM",((S$28*($B$28/100))*$B31),IF(S$27="mg/kg SAR",((S$28*0.001)*$B31),IF(S$27="mg/kg DM",(((S$28*0.001)*($B$28/100))*$B31),0))))))</f>
        <v>7.4999999999999997E-3</v>
      </c>
      <c r="T31" s="77">
        <f>IF(T$27="%w/w SAR",((T$28*10)*$B31),IF(T$27="%w/w DM",(((T$28*10)*($B$28/100))*$B31),IF(T$27="kg/t SAR",(T$28*$B31),IF(T$27="kg/t DM",((T$28*($B$28/100))*$B31),IF(T$27="mg/kg SAR",((T$28*0.001)*$B31),IF(T$27="mg/kg DM",(((T$28*0.001)*($B$28/100))*$B31),0))))))</f>
        <v>7.5000000000000002E-4</v>
      </c>
      <c r="U31" s="77">
        <f>IF(U$27="%w/w SAR",((U$28*10)*$B31),IF(U$27="%w/w DM",(((U$28*10)*($B$28/100))*$B31),IF(U$27="kg/t SAR",(U$28*$B31),IF(U$27="kg/t DM",((U$28*($B$28/100))*$B31),IF(U$27="mg/kg SAR",((U$28*0.001)*$B31),IF(U$27="mg/kg DM",(((U$28*0.001)*($B$28/100))*$B31),0))))))</f>
        <v>0.15</v>
      </c>
      <c r="AB31" s="59"/>
      <c r="AC31" s="59"/>
      <c r="AD31" s="59"/>
      <c r="AE31" s="59"/>
      <c r="AF31" s="59"/>
      <c r="AG31" s="59"/>
      <c r="AH31" s="59"/>
      <c r="AI31" s="59"/>
    </row>
    <row r="32" spans="1:40" s="72" customFormat="1" ht="13" x14ac:dyDescent="0.35">
      <c r="A32" s="13" t="str">
        <f>D8</f>
        <v>1929B</v>
      </c>
      <c r="B32" s="15">
        <v>15</v>
      </c>
      <c r="C32" s="77">
        <f t="shared" ref="C32:C50" si="6">IF(C$27="%w/w SAR",((C$28*10)*$B32),IF(C$27="%w/w DM",(((C$28*10)*($B$28/100))*$B32),IF(C$27="kg/t SAR",(C$28*$B32),IF(C$27="kg/t DM",((C$28*($B$28/100))*$B32),IF(C$27="mg/kg SAR",((C$28*0.001)*$B32),IF(C$27="mg/kg DM",(((C$28*0.001)*($B$28/100))*$B32),0))))))</f>
        <v>18</v>
      </c>
      <c r="D32" s="77">
        <f t="shared" ref="D32:D50" si="7">(IF(D$27="%w/w SAR",((D$28*10)*$B32),IF(D$27="%w/w DM",(((D$28*10)*($B$28/100))*$B32),IF(D$27="kg/t SAR",(D$28*$B32),IF(D$27="kg/t DM",((D$28*($B$28/100))*$B32),IF(D$27="mg/kg SAR",((D$28*0.001)*$B32),IF(D$27="mg/kg DM",(((D$28*0.001)*($B$28/100))*$B32),"0")))))))*2.291</f>
        <v>10.996799999999999</v>
      </c>
      <c r="E32" s="77">
        <f t="shared" ref="E32:E50" si="8">(IF(E$27="%w/w SAR",((E$28*10)*$B32),IF(E$27="%w/w DM",(((E$28*10)*($B$28/100))*$B32),IF(E$27="kg/t SAR",(E$28*$B32),IF(E$27="kg/t DM",((E$28*($B$28/100))*$B32),IF(E$27="mg/kg SAR",((E$28*0.001)*$B32),IF(E$27="mg/kg DM",(((E$28*0.001)*($B$28/100))*$B32),"0")))))))*1.205</f>
        <v>12.652500000000003</v>
      </c>
      <c r="F32" s="77">
        <f t="shared" ref="F32:F50" si="9">(IF(F$27="%w/w SAR",((F$28*10)*$B32),IF(F$27="%w/w DM",(((F$28*10)*($B$28/100))*$B32),IF(F$27="kg/t SAR",(F$28*$B32),IF(F$27="kg/t DM",((F$28*($B$28/100))*$B32),IF(F$27="mg/kg SAR",((F$28*0.001)*$B32),IF(F$27="mg/kg DM",(((F$28*0.001)*($B$28/100))*$B32),"0")))))))*1.658</f>
        <v>4.2279</v>
      </c>
      <c r="G32" s="77">
        <f t="shared" si="5"/>
        <v>8.6699999999999999E-2</v>
      </c>
      <c r="H32" s="77">
        <f t="shared" si="5"/>
        <v>1.3650000000000001E-2</v>
      </c>
      <c r="I32" s="77">
        <f t="shared" si="5"/>
        <v>7.4999999999999997E-3</v>
      </c>
      <c r="J32" s="77">
        <f t="shared" si="5"/>
        <v>1.5000000000000001E-4</v>
      </c>
      <c r="K32" s="77">
        <f t="shared" si="5"/>
        <v>7.5000000000000002E-4</v>
      </c>
      <c r="L32" s="77">
        <f t="shared" si="5"/>
        <v>3.0000000000000001E-3</v>
      </c>
      <c r="M32" s="77">
        <f t="shared" si="5"/>
        <v>3.1049999999999997E-3</v>
      </c>
      <c r="N32" s="77">
        <f t="shared" si="5"/>
        <v>0</v>
      </c>
      <c r="O32" s="77">
        <f t="shared" si="5"/>
        <v>0</v>
      </c>
      <c r="P32" s="77">
        <f t="shared" si="5"/>
        <v>0.6</v>
      </c>
      <c r="Q32" s="77">
        <f t="shared" ref="Q32:Q50" si="10">(IF(Q$27="%w/w SAR",((Q$28*10)*$B32),IF(Q$27="%w/w DM",(((Q$28*10)*($B$28/100))*$B32),IF(Q$27="kg/t SAR",(Q$28*$B32),IF(Q$27="kg/t DM",((Q$28*($B$28/100))*$B32),IF(Q$27="mg/kg SAR",((Q$28*0.001)*$B32),IF(Q$27="mg/kg DM",(((Q$28*0.001)*($B$28/100))*$B32),0)))))))*2.5</f>
        <v>4.5</v>
      </c>
      <c r="R32" s="77">
        <f t="shared" ref="R32:U50" si="11">IF(R$27="%w/w SAR",((R$28*10)*$B32),IF(R$27="%w/w DM",(((R$28*10)*($B$28/100))*$B32),IF(R$27="kg/t SAR",(R$28*$B32),IF(R$27="kg/t DM",((R$28*($B$28/100))*$B32),IF(R$27="mg/kg SAR",((R$28*0.001)*$B32),IF(R$27="mg/kg DM",(((R$28*0.001)*($B$28/100))*$B32),0))))))</f>
        <v>3.0000000000000003E-4</v>
      </c>
      <c r="S32" s="77">
        <f t="shared" si="11"/>
        <v>7.4999999999999997E-3</v>
      </c>
      <c r="T32" s="77">
        <f t="shared" si="11"/>
        <v>7.5000000000000002E-4</v>
      </c>
      <c r="U32" s="77">
        <f t="shared" si="11"/>
        <v>0.15</v>
      </c>
      <c r="AB32" s="59"/>
      <c r="AC32" s="59"/>
      <c r="AD32" s="59"/>
      <c r="AE32" s="59"/>
      <c r="AF32" s="59"/>
      <c r="AG32" s="59"/>
      <c r="AH32" s="59"/>
      <c r="AI32" s="59"/>
    </row>
    <row r="33" spans="1:35" s="72" customFormat="1" ht="13" x14ac:dyDescent="0.35">
      <c r="A33" s="13" t="str">
        <f>E8</f>
        <v>2391A</v>
      </c>
      <c r="B33" s="15">
        <v>15</v>
      </c>
      <c r="C33" s="77">
        <f t="shared" si="6"/>
        <v>18</v>
      </c>
      <c r="D33" s="77">
        <f t="shared" si="7"/>
        <v>10.996799999999999</v>
      </c>
      <c r="E33" s="77">
        <f t="shared" si="8"/>
        <v>12.652500000000003</v>
      </c>
      <c r="F33" s="77">
        <f t="shared" si="9"/>
        <v>4.2279</v>
      </c>
      <c r="G33" s="77">
        <f t="shared" si="5"/>
        <v>8.6699999999999999E-2</v>
      </c>
      <c r="H33" s="77">
        <f t="shared" si="5"/>
        <v>1.3650000000000001E-2</v>
      </c>
      <c r="I33" s="77">
        <f t="shared" si="5"/>
        <v>7.4999999999999997E-3</v>
      </c>
      <c r="J33" s="77">
        <f t="shared" si="5"/>
        <v>1.5000000000000001E-4</v>
      </c>
      <c r="K33" s="77">
        <f t="shared" si="5"/>
        <v>7.5000000000000002E-4</v>
      </c>
      <c r="L33" s="77">
        <f t="shared" si="5"/>
        <v>3.0000000000000001E-3</v>
      </c>
      <c r="M33" s="77">
        <f t="shared" si="5"/>
        <v>3.1049999999999997E-3</v>
      </c>
      <c r="N33" s="77">
        <f t="shared" si="5"/>
        <v>0</v>
      </c>
      <c r="O33" s="77">
        <f t="shared" si="5"/>
        <v>0</v>
      </c>
      <c r="P33" s="77">
        <f t="shared" si="5"/>
        <v>0.6</v>
      </c>
      <c r="Q33" s="77">
        <f t="shared" si="10"/>
        <v>4.5</v>
      </c>
      <c r="R33" s="77">
        <f t="shared" si="11"/>
        <v>3.0000000000000003E-4</v>
      </c>
      <c r="S33" s="77">
        <f t="shared" si="11"/>
        <v>7.4999999999999997E-3</v>
      </c>
      <c r="T33" s="77">
        <f t="shared" si="11"/>
        <v>7.5000000000000002E-4</v>
      </c>
      <c r="U33" s="77">
        <f t="shared" si="11"/>
        <v>0.15</v>
      </c>
      <c r="AB33" s="59"/>
      <c r="AC33" s="59"/>
      <c r="AD33" s="59"/>
      <c r="AE33" s="59"/>
      <c r="AF33" s="59"/>
      <c r="AG33" s="59"/>
      <c r="AH33" s="59"/>
      <c r="AI33" s="59"/>
    </row>
    <row r="34" spans="1:35" s="72" customFormat="1" ht="13" x14ac:dyDescent="0.35">
      <c r="A34" s="13" t="str">
        <f>F8</f>
        <v>2391B</v>
      </c>
      <c r="B34" s="15">
        <v>47</v>
      </c>
      <c r="C34" s="77">
        <f t="shared" si="6"/>
        <v>56.4</v>
      </c>
      <c r="D34" s="77">
        <f t="shared" si="7"/>
        <v>34.45664</v>
      </c>
      <c r="E34" s="77">
        <f t="shared" si="8"/>
        <v>39.644500000000008</v>
      </c>
      <c r="F34" s="77">
        <f t="shared" si="9"/>
        <v>13.24742</v>
      </c>
      <c r="G34" s="77">
        <f t="shared" si="5"/>
        <v>0.27166000000000001</v>
      </c>
      <c r="H34" s="77">
        <f t="shared" si="5"/>
        <v>4.2770000000000002E-2</v>
      </c>
      <c r="I34" s="77">
        <f t="shared" si="5"/>
        <v>2.35E-2</v>
      </c>
      <c r="J34" s="77">
        <f t="shared" si="5"/>
        <v>4.7000000000000004E-4</v>
      </c>
      <c r="K34" s="77">
        <f t="shared" si="5"/>
        <v>2.3500000000000001E-3</v>
      </c>
      <c r="L34" s="77">
        <f t="shared" si="5"/>
        <v>9.4000000000000004E-3</v>
      </c>
      <c r="M34" s="77">
        <f t="shared" si="5"/>
        <v>9.7289999999999998E-3</v>
      </c>
      <c r="N34" s="77">
        <f t="shared" si="5"/>
        <v>0</v>
      </c>
      <c r="O34" s="77">
        <f t="shared" si="5"/>
        <v>0</v>
      </c>
      <c r="P34" s="77">
        <f t="shared" si="5"/>
        <v>1.8800000000000001</v>
      </c>
      <c r="Q34" s="77">
        <f t="shared" si="10"/>
        <v>14.1</v>
      </c>
      <c r="R34" s="77">
        <f t="shared" si="11"/>
        <v>9.4000000000000008E-4</v>
      </c>
      <c r="S34" s="77">
        <f t="shared" si="11"/>
        <v>2.35E-2</v>
      </c>
      <c r="T34" s="77">
        <f t="shared" si="11"/>
        <v>2.3500000000000001E-3</v>
      </c>
      <c r="U34" s="77">
        <f t="shared" si="11"/>
        <v>0.47000000000000003</v>
      </c>
      <c r="AB34" s="59"/>
      <c r="AC34" s="59"/>
      <c r="AD34" s="59"/>
      <c r="AE34" s="59"/>
      <c r="AF34" s="59"/>
      <c r="AG34" s="59"/>
      <c r="AH34" s="59"/>
      <c r="AI34" s="59"/>
    </row>
    <row r="35" spans="1:35" s="72" customFormat="1" ht="13" x14ac:dyDescent="0.35">
      <c r="A35" s="13" t="str">
        <f>G8</f>
        <v>8302A</v>
      </c>
      <c r="B35" s="15">
        <v>47</v>
      </c>
      <c r="C35" s="77">
        <f t="shared" si="6"/>
        <v>56.4</v>
      </c>
      <c r="D35" s="77">
        <f t="shared" si="7"/>
        <v>34.45664</v>
      </c>
      <c r="E35" s="77">
        <f t="shared" si="8"/>
        <v>39.644500000000008</v>
      </c>
      <c r="F35" s="77">
        <f t="shared" si="9"/>
        <v>13.24742</v>
      </c>
      <c r="G35" s="77">
        <f t="shared" si="5"/>
        <v>0.27166000000000001</v>
      </c>
      <c r="H35" s="77">
        <f t="shared" si="5"/>
        <v>4.2770000000000002E-2</v>
      </c>
      <c r="I35" s="77">
        <f t="shared" si="5"/>
        <v>2.35E-2</v>
      </c>
      <c r="J35" s="77">
        <f t="shared" si="5"/>
        <v>4.7000000000000004E-4</v>
      </c>
      <c r="K35" s="77">
        <f t="shared" si="5"/>
        <v>2.3500000000000001E-3</v>
      </c>
      <c r="L35" s="77">
        <f t="shared" si="5"/>
        <v>9.4000000000000004E-3</v>
      </c>
      <c r="M35" s="77">
        <f t="shared" si="5"/>
        <v>9.7289999999999998E-3</v>
      </c>
      <c r="N35" s="77">
        <f t="shared" si="5"/>
        <v>0</v>
      </c>
      <c r="O35" s="77">
        <f t="shared" si="5"/>
        <v>0</v>
      </c>
      <c r="P35" s="77">
        <f t="shared" si="5"/>
        <v>1.8800000000000001</v>
      </c>
      <c r="Q35" s="77">
        <f t="shared" si="10"/>
        <v>14.1</v>
      </c>
      <c r="R35" s="77">
        <f t="shared" si="11"/>
        <v>9.4000000000000008E-4</v>
      </c>
      <c r="S35" s="77">
        <f t="shared" si="11"/>
        <v>2.35E-2</v>
      </c>
      <c r="T35" s="77">
        <f t="shared" si="11"/>
        <v>2.3500000000000001E-3</v>
      </c>
      <c r="U35" s="77">
        <f t="shared" si="11"/>
        <v>0.47000000000000003</v>
      </c>
      <c r="AB35" s="59"/>
      <c r="AC35" s="59"/>
      <c r="AD35" s="59"/>
      <c r="AE35" s="59"/>
      <c r="AF35" s="59"/>
      <c r="AG35" s="59"/>
      <c r="AH35" s="59"/>
      <c r="AI35" s="59"/>
    </row>
    <row r="36" spans="1:35" s="72" customFormat="1" ht="13" x14ac:dyDescent="0.35">
      <c r="A36" s="13" t="str">
        <f>H8</f>
        <v>8302B</v>
      </c>
      <c r="B36" s="15">
        <v>47</v>
      </c>
      <c r="C36" s="77">
        <f t="shared" si="6"/>
        <v>56.4</v>
      </c>
      <c r="D36" s="77">
        <f t="shared" si="7"/>
        <v>34.45664</v>
      </c>
      <c r="E36" s="77">
        <f t="shared" si="8"/>
        <v>39.644500000000008</v>
      </c>
      <c r="F36" s="77">
        <f t="shared" si="9"/>
        <v>13.24742</v>
      </c>
      <c r="G36" s="77">
        <f t="shared" si="5"/>
        <v>0.27166000000000001</v>
      </c>
      <c r="H36" s="77">
        <f t="shared" si="5"/>
        <v>4.2770000000000002E-2</v>
      </c>
      <c r="I36" s="77">
        <f t="shared" si="5"/>
        <v>2.35E-2</v>
      </c>
      <c r="J36" s="77">
        <f t="shared" si="5"/>
        <v>4.7000000000000004E-4</v>
      </c>
      <c r="K36" s="77">
        <f t="shared" si="5"/>
        <v>2.3500000000000001E-3</v>
      </c>
      <c r="L36" s="77">
        <f t="shared" si="5"/>
        <v>9.4000000000000004E-3</v>
      </c>
      <c r="M36" s="77">
        <f t="shared" si="5"/>
        <v>9.7289999999999998E-3</v>
      </c>
      <c r="N36" s="77">
        <f t="shared" si="5"/>
        <v>0</v>
      </c>
      <c r="O36" s="77">
        <f t="shared" si="5"/>
        <v>0</v>
      </c>
      <c r="P36" s="77">
        <f t="shared" si="5"/>
        <v>1.8800000000000001</v>
      </c>
      <c r="Q36" s="77">
        <f t="shared" si="10"/>
        <v>14.1</v>
      </c>
      <c r="R36" s="77">
        <f t="shared" si="11"/>
        <v>9.4000000000000008E-4</v>
      </c>
      <c r="S36" s="77">
        <f t="shared" si="11"/>
        <v>2.35E-2</v>
      </c>
      <c r="T36" s="77">
        <f t="shared" si="11"/>
        <v>2.3500000000000001E-3</v>
      </c>
      <c r="U36" s="77">
        <f t="shared" si="11"/>
        <v>0.47000000000000003</v>
      </c>
      <c r="AB36" s="59"/>
      <c r="AC36" s="59"/>
      <c r="AD36" s="59"/>
      <c r="AE36" s="59"/>
      <c r="AF36" s="59"/>
      <c r="AG36" s="59"/>
      <c r="AH36" s="59"/>
      <c r="AI36" s="59"/>
    </row>
    <row r="37" spans="1:35" s="72" customFormat="1" ht="13" x14ac:dyDescent="0.35">
      <c r="A37" s="13" t="str">
        <f>I8</f>
        <v>1A</v>
      </c>
      <c r="B37" s="15">
        <v>15</v>
      </c>
      <c r="C37" s="77">
        <f t="shared" si="6"/>
        <v>18</v>
      </c>
      <c r="D37" s="77">
        <f t="shared" si="7"/>
        <v>10.996799999999999</v>
      </c>
      <c r="E37" s="77">
        <f t="shared" si="8"/>
        <v>12.652500000000003</v>
      </c>
      <c r="F37" s="77">
        <f t="shared" si="9"/>
        <v>4.2279</v>
      </c>
      <c r="G37" s="77">
        <f t="shared" si="5"/>
        <v>8.6699999999999999E-2</v>
      </c>
      <c r="H37" s="77">
        <f t="shared" si="5"/>
        <v>1.3650000000000001E-2</v>
      </c>
      <c r="I37" s="77">
        <f t="shared" si="5"/>
        <v>7.4999999999999997E-3</v>
      </c>
      <c r="J37" s="77">
        <f t="shared" si="5"/>
        <v>1.5000000000000001E-4</v>
      </c>
      <c r="K37" s="77">
        <f t="shared" si="5"/>
        <v>7.5000000000000002E-4</v>
      </c>
      <c r="L37" s="77">
        <f t="shared" si="5"/>
        <v>3.0000000000000001E-3</v>
      </c>
      <c r="M37" s="77">
        <f t="shared" si="5"/>
        <v>3.1049999999999997E-3</v>
      </c>
      <c r="N37" s="77">
        <f t="shared" si="5"/>
        <v>0</v>
      </c>
      <c r="O37" s="77">
        <f t="shared" si="5"/>
        <v>0</v>
      </c>
      <c r="P37" s="77">
        <f t="shared" si="5"/>
        <v>0.6</v>
      </c>
      <c r="Q37" s="77">
        <f t="shared" si="10"/>
        <v>4.5</v>
      </c>
      <c r="R37" s="77">
        <f t="shared" si="11"/>
        <v>3.0000000000000003E-4</v>
      </c>
      <c r="S37" s="77">
        <f t="shared" si="11"/>
        <v>7.4999999999999997E-3</v>
      </c>
      <c r="T37" s="77">
        <f t="shared" si="11"/>
        <v>7.5000000000000002E-4</v>
      </c>
      <c r="U37" s="77">
        <f t="shared" si="11"/>
        <v>0.15</v>
      </c>
      <c r="AB37" s="59"/>
      <c r="AC37" s="59"/>
      <c r="AD37" s="59"/>
      <c r="AE37" s="59"/>
      <c r="AF37" s="59"/>
      <c r="AG37" s="59"/>
      <c r="AH37" s="59"/>
      <c r="AI37" s="59"/>
    </row>
    <row r="38" spans="1:35" s="72" customFormat="1" ht="13" x14ac:dyDescent="0.35">
      <c r="A38" s="13" t="str">
        <f>J8</f>
        <v>2A</v>
      </c>
      <c r="B38" s="15">
        <v>28</v>
      </c>
      <c r="C38" s="77">
        <f t="shared" si="6"/>
        <v>33.6</v>
      </c>
      <c r="D38" s="77">
        <f t="shared" si="7"/>
        <v>20.527360000000002</v>
      </c>
      <c r="E38" s="77">
        <f t="shared" si="8"/>
        <v>23.618000000000002</v>
      </c>
      <c r="F38" s="77">
        <f t="shared" si="9"/>
        <v>7.8920800000000009</v>
      </c>
      <c r="G38" s="77">
        <f t="shared" si="5"/>
        <v>0.16184000000000001</v>
      </c>
      <c r="H38" s="77">
        <f t="shared" si="5"/>
        <v>2.5479999999999999E-2</v>
      </c>
      <c r="I38" s="77">
        <f t="shared" si="5"/>
        <v>1.4E-2</v>
      </c>
      <c r="J38" s="77">
        <f t="shared" si="5"/>
        <v>2.8000000000000003E-4</v>
      </c>
      <c r="K38" s="77">
        <f t="shared" si="5"/>
        <v>1.4E-3</v>
      </c>
      <c r="L38" s="77">
        <f t="shared" si="5"/>
        <v>5.5999999999999999E-3</v>
      </c>
      <c r="M38" s="77">
        <f t="shared" si="5"/>
        <v>5.7959999999999999E-3</v>
      </c>
      <c r="N38" s="77">
        <f t="shared" si="5"/>
        <v>0</v>
      </c>
      <c r="O38" s="77">
        <f t="shared" si="5"/>
        <v>0</v>
      </c>
      <c r="P38" s="77">
        <f t="shared" si="5"/>
        <v>1.1200000000000001</v>
      </c>
      <c r="Q38" s="77">
        <f t="shared" si="10"/>
        <v>8.4</v>
      </c>
      <c r="R38" s="77">
        <f t="shared" si="11"/>
        <v>5.6000000000000006E-4</v>
      </c>
      <c r="S38" s="77">
        <f t="shared" si="11"/>
        <v>1.4E-2</v>
      </c>
      <c r="T38" s="77">
        <f t="shared" si="11"/>
        <v>1.4E-3</v>
      </c>
      <c r="U38" s="77">
        <f t="shared" si="11"/>
        <v>0.28000000000000003</v>
      </c>
      <c r="AB38" s="59"/>
      <c r="AC38" s="59"/>
      <c r="AD38" s="59"/>
      <c r="AE38" s="59"/>
      <c r="AF38" s="59"/>
      <c r="AG38" s="59"/>
      <c r="AH38" s="59"/>
      <c r="AI38" s="59"/>
    </row>
    <row r="39" spans="1:35" s="72" customFormat="1" ht="13" x14ac:dyDescent="0.35">
      <c r="A39" s="13" t="str">
        <f>K8</f>
        <v>5044A</v>
      </c>
      <c r="B39" s="15">
        <v>15</v>
      </c>
      <c r="C39" s="77">
        <f t="shared" si="6"/>
        <v>18</v>
      </c>
      <c r="D39" s="77">
        <f t="shared" si="7"/>
        <v>10.996799999999999</v>
      </c>
      <c r="E39" s="77">
        <f t="shared" si="8"/>
        <v>12.652500000000003</v>
      </c>
      <c r="F39" s="77">
        <f t="shared" si="9"/>
        <v>4.2279</v>
      </c>
      <c r="G39" s="77">
        <f t="shared" si="5"/>
        <v>8.6699999999999999E-2</v>
      </c>
      <c r="H39" s="77">
        <f t="shared" si="5"/>
        <v>1.3650000000000001E-2</v>
      </c>
      <c r="I39" s="77">
        <f t="shared" si="5"/>
        <v>7.4999999999999997E-3</v>
      </c>
      <c r="J39" s="77">
        <f t="shared" si="5"/>
        <v>1.5000000000000001E-4</v>
      </c>
      <c r="K39" s="77">
        <f t="shared" si="5"/>
        <v>7.5000000000000002E-4</v>
      </c>
      <c r="L39" s="77">
        <f t="shared" si="5"/>
        <v>3.0000000000000001E-3</v>
      </c>
      <c r="M39" s="77">
        <f t="shared" si="5"/>
        <v>3.1049999999999997E-3</v>
      </c>
      <c r="N39" s="77">
        <f t="shared" si="5"/>
        <v>0</v>
      </c>
      <c r="O39" s="77">
        <f t="shared" si="5"/>
        <v>0</v>
      </c>
      <c r="P39" s="77">
        <f t="shared" si="5"/>
        <v>0.6</v>
      </c>
      <c r="Q39" s="77">
        <f t="shared" si="10"/>
        <v>4.5</v>
      </c>
      <c r="R39" s="77">
        <f t="shared" si="11"/>
        <v>3.0000000000000003E-4</v>
      </c>
      <c r="S39" s="77">
        <f t="shared" si="11"/>
        <v>7.4999999999999997E-3</v>
      </c>
      <c r="T39" s="77">
        <f t="shared" si="11"/>
        <v>7.5000000000000002E-4</v>
      </c>
      <c r="U39" s="77">
        <f t="shared" si="11"/>
        <v>0.15</v>
      </c>
      <c r="AB39" s="59"/>
      <c r="AC39" s="59"/>
      <c r="AD39" s="59"/>
      <c r="AE39" s="59"/>
      <c r="AF39" s="59"/>
      <c r="AG39" s="59"/>
      <c r="AH39" s="59"/>
      <c r="AI39" s="59"/>
    </row>
    <row r="40" spans="1:35" s="72" customFormat="1" ht="13" x14ac:dyDescent="0.35">
      <c r="A40" s="13" t="str">
        <f>L8</f>
        <v>5044B</v>
      </c>
      <c r="B40" s="15">
        <v>28</v>
      </c>
      <c r="C40" s="77">
        <f t="shared" si="6"/>
        <v>33.6</v>
      </c>
      <c r="D40" s="77">
        <f t="shared" si="7"/>
        <v>20.527360000000002</v>
      </c>
      <c r="E40" s="77">
        <f t="shared" si="8"/>
        <v>23.618000000000002</v>
      </c>
      <c r="F40" s="77">
        <f t="shared" si="9"/>
        <v>7.8920800000000009</v>
      </c>
      <c r="G40" s="77">
        <f t="shared" si="5"/>
        <v>0.16184000000000001</v>
      </c>
      <c r="H40" s="77">
        <f t="shared" si="5"/>
        <v>2.5479999999999999E-2</v>
      </c>
      <c r="I40" s="77">
        <f t="shared" si="5"/>
        <v>1.4E-2</v>
      </c>
      <c r="J40" s="77">
        <f t="shared" si="5"/>
        <v>2.8000000000000003E-4</v>
      </c>
      <c r="K40" s="77">
        <f t="shared" si="5"/>
        <v>1.4E-3</v>
      </c>
      <c r="L40" s="77">
        <f t="shared" si="5"/>
        <v>5.5999999999999999E-3</v>
      </c>
      <c r="M40" s="77">
        <f t="shared" si="5"/>
        <v>5.7959999999999999E-3</v>
      </c>
      <c r="N40" s="77">
        <f t="shared" si="5"/>
        <v>0</v>
      </c>
      <c r="O40" s="77">
        <f t="shared" si="5"/>
        <v>0</v>
      </c>
      <c r="P40" s="77">
        <f t="shared" si="5"/>
        <v>1.1200000000000001</v>
      </c>
      <c r="Q40" s="77">
        <f t="shared" si="10"/>
        <v>8.4</v>
      </c>
      <c r="R40" s="77">
        <f t="shared" si="11"/>
        <v>5.6000000000000006E-4</v>
      </c>
      <c r="S40" s="77">
        <f t="shared" si="11"/>
        <v>1.4E-2</v>
      </c>
      <c r="T40" s="77">
        <f t="shared" si="11"/>
        <v>1.4E-3</v>
      </c>
      <c r="U40" s="77">
        <f t="shared" si="11"/>
        <v>0.28000000000000003</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1929A</v>
      </c>
      <c r="C57" s="8" t="str">
        <f t="shared" ref="C57:U57" si="13">D8</f>
        <v>1929B</v>
      </c>
      <c r="D57" s="8" t="str">
        <f t="shared" si="13"/>
        <v>2391A</v>
      </c>
      <c r="E57" s="8" t="str">
        <f t="shared" si="13"/>
        <v>2391B</v>
      </c>
      <c r="F57" s="8" t="str">
        <f t="shared" si="13"/>
        <v>8302A</v>
      </c>
      <c r="G57" s="8" t="str">
        <f t="shared" si="13"/>
        <v>8302B</v>
      </c>
      <c r="H57" s="8" t="str">
        <f t="shared" si="13"/>
        <v>1A</v>
      </c>
      <c r="I57" s="8" t="str">
        <f t="shared" si="13"/>
        <v>2A</v>
      </c>
      <c r="J57" s="8" t="str">
        <f t="shared" si="13"/>
        <v>5044A</v>
      </c>
      <c r="K57" s="8" t="str">
        <f t="shared" si="13"/>
        <v>5044B</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Arable</v>
      </c>
      <c r="C58" s="13" t="str">
        <f>D16&amp;" I "&amp;(VLOOKUP(D14,Table24581113[],6,FALSE))</f>
        <v>Medium/Clay I Arable</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Arable</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6.7</v>
      </c>
      <c r="C59" s="76">
        <f>VLOOKUP(D$14,Table24581113[],5,FALSE)</f>
        <v>6.7</v>
      </c>
      <c r="D59" s="76">
        <f>VLOOKUP(E$14,Table24581113[],5,FALSE)</f>
        <v>6.2</v>
      </c>
      <c r="E59" s="76">
        <f>VLOOKUP(F$14,Table24581113[],5,FALSE)</f>
        <v>6.2</v>
      </c>
      <c r="F59" s="76">
        <f>VLOOKUP(G$14,Table24581113[],5,FALSE)</f>
        <v>6.2</v>
      </c>
      <c r="G59" s="76">
        <f>VLOOKUP(H$14,Table24581113[],5,FALSE)</f>
        <v>6.7</v>
      </c>
      <c r="H59" s="76">
        <f>VLOOKUP(I$14,Table24581113[],5,FALSE)</f>
        <v>6.2</v>
      </c>
      <c r="I59" s="76">
        <f>VLOOKUP(J$14,Table24581113[],5,FALSE)</f>
        <v>6.2</v>
      </c>
      <c r="J59" s="76">
        <f>VLOOKUP(K$14,Table24581113[],5,FALSE)</f>
        <v>6.2</v>
      </c>
      <c r="K59" s="76">
        <f>VLOOKUP(L$14,Table24581113[],5,FALSE)</f>
        <v>6.2</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6.7</v>
      </c>
      <c r="C60" s="76">
        <f t="shared" ref="C60:U60" si="14">D10</f>
        <v>7.1</v>
      </c>
      <c r="D60" s="76">
        <f t="shared" si="14"/>
        <v>7.2</v>
      </c>
      <c r="E60" s="76">
        <f t="shared" si="14"/>
        <v>6.8</v>
      </c>
      <c r="F60" s="76">
        <f t="shared" si="14"/>
        <v>6.9</v>
      </c>
      <c r="G60" s="76">
        <f t="shared" si="14"/>
        <v>6.7</v>
      </c>
      <c r="H60" s="76">
        <f t="shared" si="14"/>
        <v>6.9</v>
      </c>
      <c r="I60" s="76">
        <f t="shared" si="14"/>
        <v>7.1</v>
      </c>
      <c r="J60" s="76">
        <f t="shared" si="14"/>
        <v>6.9</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6</v>
      </c>
      <c r="E61" s="76">
        <f t="shared" si="15"/>
        <v>6</v>
      </c>
      <c r="F61" s="76">
        <f t="shared" si="15"/>
        <v>6</v>
      </c>
      <c r="G61" s="76">
        <f t="shared" si="15"/>
        <v>8</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15</v>
      </c>
      <c r="C62" s="77">
        <f>B32</f>
        <v>15</v>
      </c>
      <c r="D62" s="77">
        <f>B33</f>
        <v>15</v>
      </c>
      <c r="E62" s="77">
        <f>B34</f>
        <v>47</v>
      </c>
      <c r="F62" s="77">
        <f>B35</f>
        <v>47</v>
      </c>
      <c r="G62" s="77">
        <f>B36</f>
        <v>47</v>
      </c>
      <c r="H62" s="77">
        <f>B37</f>
        <v>15</v>
      </c>
      <c r="I62" s="77">
        <f>B38</f>
        <v>28</v>
      </c>
      <c r="J62" s="77">
        <f>B39</f>
        <v>15</v>
      </c>
      <c r="K62" s="77">
        <f>B40</f>
        <v>28</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-3.1999999999999957</v>
      </c>
      <c r="D64" s="77">
        <f t="shared" si="17"/>
        <v>-6</v>
      </c>
      <c r="E64" s="77">
        <f t="shared" si="17"/>
        <v>-3.5999999999999979</v>
      </c>
      <c r="F64" s="77">
        <f t="shared" si="17"/>
        <v>-4.2000000000000011</v>
      </c>
      <c r="G64" s="77">
        <f t="shared" si="17"/>
        <v>0</v>
      </c>
      <c r="H64" s="77">
        <f t="shared" si="17"/>
        <v>-4.2000000000000011</v>
      </c>
      <c r="I64" s="77">
        <f t="shared" si="17"/>
        <v>-5.3999999999999968</v>
      </c>
      <c r="J64" s="77">
        <f t="shared" si="17"/>
        <v>-4.2000000000000011</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3.1999999999999957</v>
      </c>
      <c r="D65" s="77">
        <f t="shared" si="18"/>
        <v>6</v>
      </c>
      <c r="E65" s="77">
        <f t="shared" si="18"/>
        <v>3.5999999999999979</v>
      </c>
      <c r="F65" s="77">
        <f t="shared" si="18"/>
        <v>4.2000000000000011</v>
      </c>
      <c r="G65" s="77">
        <f t="shared" si="18"/>
        <v>0</v>
      </c>
      <c r="H65" s="77">
        <f t="shared" si="18"/>
        <v>4.2000000000000011</v>
      </c>
      <c r="I65" s="77">
        <f t="shared" si="18"/>
        <v>5.3999999999999968</v>
      </c>
      <c r="J65" s="77">
        <f t="shared" si="18"/>
        <v>4.2000000000000011</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6" sqref="G4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1" t="str">
        <f>'Field data and Alwen'!C1:D1</f>
        <v>PAN-023087</v>
      </c>
      <c r="D1" s="142"/>
      <c r="E1" s="93" t="s">
        <v>45</v>
      </c>
      <c r="F1" s="39">
        <f>'Field data and Alwen'!F1</f>
        <v>50</v>
      </c>
      <c r="G1" s="120" t="s">
        <v>43</v>
      </c>
      <c r="H1" s="121"/>
      <c r="I1" s="118">
        <v>6.7</v>
      </c>
      <c r="J1" s="119" t="s">
        <v>153</v>
      </c>
      <c r="K1" s="119"/>
      <c r="L1" s="97">
        <v>640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3" t="str">
        <f>'Field data and Alwen'!C2:D2</f>
        <v>EPR/GP3792SK</v>
      </c>
      <c r="D2" s="144"/>
      <c r="E2" s="93" t="s">
        <v>109</v>
      </c>
      <c r="F2" s="96">
        <v>190902</v>
      </c>
      <c r="G2" s="139" t="s">
        <v>110</v>
      </c>
      <c r="H2" s="140"/>
      <c r="I2" s="118"/>
      <c r="J2" s="119" t="s">
        <v>158</v>
      </c>
      <c r="K2" s="119"/>
      <c r="L2" s="97">
        <v>1.28</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3" t="str">
        <f>'Field data and Alwen'!C3:D3</f>
        <v>ByProduct Recovery Limited</v>
      </c>
      <c r="D3" s="144"/>
      <c r="E3" s="93" t="s">
        <v>108</v>
      </c>
      <c r="F3" s="31" t="s">
        <v>78</v>
      </c>
      <c r="G3" s="119" t="s">
        <v>159</v>
      </c>
      <c r="H3" s="119"/>
      <c r="I3" s="118"/>
      <c r="J3" s="120" t="s">
        <v>154</v>
      </c>
      <c r="K3" s="121"/>
      <c r="L3" s="97">
        <f>(L1/(L2*10000))*100</f>
        <v>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1" t="str">
        <f>'Field data and Alwen'!C4:D4</f>
        <v>Maes Truan, Llanelidan, Ruthin. LL15 2RN</v>
      </c>
      <c r="D4" s="142"/>
      <c r="E4" s="94" t="s">
        <v>1</v>
      </c>
      <c r="F4" s="96" t="s">
        <v>167</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1" t="str">
        <f>'Field data and Alwen'!C5:D5</f>
        <v>Bryan Burn</v>
      </c>
      <c r="D5" s="142"/>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Alwen'!C8</f>
        <v>1929A</v>
      </c>
      <c r="D8" s="60" t="str">
        <f>'Field data and Alwen'!D8</f>
        <v>1929B</v>
      </c>
      <c r="E8" s="60" t="str">
        <f>'Field data and Alwen'!E8</f>
        <v>2391A</v>
      </c>
      <c r="F8" s="60" t="str">
        <f>'Field data and Alwen'!F8</f>
        <v>2391B</v>
      </c>
      <c r="G8" s="60" t="str">
        <f>'Field data and Alwen'!G8</f>
        <v>8302A</v>
      </c>
      <c r="H8" s="60" t="str">
        <f>'Field data and Alwen'!H8</f>
        <v>8302B</v>
      </c>
      <c r="I8" s="60" t="str">
        <f>'Field data and Alwen'!I8</f>
        <v>1A</v>
      </c>
      <c r="J8" s="60" t="str">
        <f>'Field data and Alwen'!J8</f>
        <v>2A</v>
      </c>
      <c r="K8" s="60" t="str">
        <f>'Field data and Alwen'!K8</f>
        <v>5044A</v>
      </c>
      <c r="L8" s="60" t="str">
        <f>'Field data and Alwen'!L8</f>
        <v>5044B</v>
      </c>
      <c r="M8" s="60">
        <f>'Field data and Alwen'!M8</f>
        <v>0</v>
      </c>
      <c r="N8" s="60">
        <f>'Field data and Alwen'!N8</f>
        <v>0</v>
      </c>
      <c r="O8" s="60">
        <f>'Field data and Alwen'!O8</f>
        <v>0</v>
      </c>
      <c r="P8" s="60">
        <f>'Field data and Alwen'!P8</f>
        <v>0</v>
      </c>
      <c r="Q8" s="60">
        <f>'Field data and Alwen'!Q8</f>
        <v>0</v>
      </c>
      <c r="R8" s="60">
        <f>'Field data and Alwen'!R8</f>
        <v>0</v>
      </c>
      <c r="S8" s="60">
        <f>'Field data and Alwen'!S8</f>
        <v>0</v>
      </c>
      <c r="T8" s="60">
        <f>'Field data and Alwen'!T8</f>
        <v>0</v>
      </c>
      <c r="U8" s="60">
        <f>'Field data and Alwen'!U8</f>
        <v>0</v>
      </c>
      <c r="V8" s="60">
        <f>'Field data and Alwen'!V8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Alwen'!C9</f>
        <v>1</v>
      </c>
      <c r="D9" s="60">
        <f>'Field data and Alwen'!D9</f>
        <v>1</v>
      </c>
      <c r="E9" s="60" t="str">
        <f>'Field data and Alwen'!E9</f>
        <v>M</v>
      </c>
      <c r="F9" s="60" t="str">
        <f>'Field data and Alwen'!F9</f>
        <v>M</v>
      </c>
      <c r="G9" s="60" t="str">
        <f>'Field data and Alwen'!G9</f>
        <v>M</v>
      </c>
      <c r="H9" s="60">
        <f>'Field data and Alwen'!H9</f>
        <v>1</v>
      </c>
      <c r="I9" s="60" t="str">
        <f>'Field data and Alwen'!I9</f>
        <v>M</v>
      </c>
      <c r="J9" s="60" t="str">
        <f>'Field data and Alwen'!J9</f>
        <v>M</v>
      </c>
      <c r="K9" s="60" t="str">
        <f>'Field data and Alwen'!K9</f>
        <v>M</v>
      </c>
      <c r="L9" s="60" t="str">
        <f>'Field data and Alwen'!L9</f>
        <v>M</v>
      </c>
      <c r="M9" s="60">
        <f>'Field data and Alwen'!M9</f>
        <v>0</v>
      </c>
      <c r="N9" s="60">
        <f>'Field data and Alwen'!N9</f>
        <v>0</v>
      </c>
      <c r="O9" s="60">
        <f>'Field data and Alwen'!O9</f>
        <v>0</v>
      </c>
      <c r="P9" s="60">
        <f>'Field data and Alwen'!P9</f>
        <v>0</v>
      </c>
      <c r="Q9" s="60">
        <f>'Field data and Alwen'!Q9</f>
        <v>0</v>
      </c>
      <c r="R9" s="60">
        <f>'Field data and Alwen'!R9</f>
        <v>0</v>
      </c>
      <c r="S9" s="60">
        <f>'Field data and Alwen'!S9</f>
        <v>0</v>
      </c>
      <c r="T9" s="60">
        <f>'Field data and Alwen'!T9</f>
        <v>0</v>
      </c>
      <c r="U9" s="60">
        <f>'Field data and Alwen'!U9</f>
        <v>0</v>
      </c>
      <c r="V9" s="60">
        <f>'Field data and Alwen'!V9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Alwen'!C10</f>
        <v>6.7</v>
      </c>
      <c r="D10" s="60">
        <f>'Field data and Alwen'!D10</f>
        <v>7.1</v>
      </c>
      <c r="E10" s="60">
        <f>'Field data and Alwen'!E10</f>
        <v>7.2</v>
      </c>
      <c r="F10" s="60">
        <f>'Field data and Alwen'!F10</f>
        <v>6.8</v>
      </c>
      <c r="G10" s="60">
        <f>'Field data and Alwen'!G10</f>
        <v>6.9</v>
      </c>
      <c r="H10" s="60">
        <f>'Field data and Alwen'!H10</f>
        <v>6.7</v>
      </c>
      <c r="I10" s="60">
        <f>'Field data and Alwen'!I10</f>
        <v>6.9</v>
      </c>
      <c r="J10" s="60">
        <f>'Field data and Alwen'!J10</f>
        <v>7.1</v>
      </c>
      <c r="K10" s="60">
        <f>'Field data and Alwen'!K10</f>
        <v>6.9</v>
      </c>
      <c r="L10" s="60">
        <f>'Field data and Alwen'!L10</f>
        <v>6.5</v>
      </c>
      <c r="M10" s="60">
        <f>'Field data and Alwen'!M10</f>
        <v>0</v>
      </c>
      <c r="N10" s="60">
        <f>'Field data and Alwen'!N10</f>
        <v>0</v>
      </c>
      <c r="O10" s="60">
        <f>'Field data and Alwen'!O10</f>
        <v>0</v>
      </c>
      <c r="P10" s="60">
        <f>'Field data and Alwen'!P10</f>
        <v>0</v>
      </c>
      <c r="Q10" s="60">
        <f>'Field data and Alwen'!Q10</f>
        <v>0</v>
      </c>
      <c r="R10" s="60">
        <f>'Field data and Alwen'!R10</f>
        <v>0</v>
      </c>
      <c r="S10" s="60">
        <f>'Field data and Alwen'!S10</f>
        <v>0</v>
      </c>
      <c r="T10" s="60">
        <f>'Field data and Alwen'!T10</f>
        <v>0</v>
      </c>
      <c r="U10" s="60">
        <f>'Field data and Alwen'!U10</f>
        <v>0</v>
      </c>
      <c r="V10" s="60">
        <f>'Field data and Alwen'!V10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Alwen'!C11</f>
        <v>4</v>
      </c>
      <c r="D11" s="60">
        <f>'Field data and Alwen'!D11</f>
        <v>4</v>
      </c>
      <c r="E11" s="60">
        <f>'Field data and Alwen'!E11</f>
        <v>4</v>
      </c>
      <c r="F11" s="60">
        <f>'Field data and Alwen'!F11</f>
        <v>3</v>
      </c>
      <c r="G11" s="60">
        <f>'Field data and Alwen'!G11</f>
        <v>2</v>
      </c>
      <c r="H11" s="60">
        <f>'Field data and Alwen'!H11</f>
        <v>3</v>
      </c>
      <c r="I11" s="60">
        <f>'Field data and Alwen'!I11</f>
        <v>4</v>
      </c>
      <c r="J11" s="60">
        <f>'Field data and Alwen'!J11</f>
        <v>3</v>
      </c>
      <c r="K11" s="60">
        <f>'Field data and Alwen'!K11</f>
        <v>4</v>
      </c>
      <c r="L11" s="60">
        <f>'Field data and Alwen'!L11</f>
        <v>3</v>
      </c>
      <c r="M11" s="60">
        <f>'Field data and Alwen'!M11</f>
        <v>0</v>
      </c>
      <c r="N11" s="60">
        <f>'Field data and Alwen'!N11</f>
        <v>0</v>
      </c>
      <c r="O11" s="60">
        <f>'Field data and Alwen'!O11</f>
        <v>0</v>
      </c>
      <c r="P11" s="60">
        <f>'Field data and Alwen'!P11</f>
        <v>0</v>
      </c>
      <c r="Q11" s="60">
        <f>'Field data and Alwen'!Q11</f>
        <v>0</v>
      </c>
      <c r="R11" s="60">
        <f>'Field data and Alwen'!R11</f>
        <v>0</v>
      </c>
      <c r="S11" s="60">
        <f>'Field data and Alwen'!S11</f>
        <v>0</v>
      </c>
      <c r="T11" s="60">
        <f>'Field data and Alwen'!T11</f>
        <v>0</v>
      </c>
      <c r="U11" s="60">
        <f>'Field data and Alwen'!U11</f>
        <v>0</v>
      </c>
      <c r="V11" s="60">
        <f>'Field data and Alwen'!V11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Alwen'!C12</f>
        <v>5</v>
      </c>
      <c r="D12" s="60">
        <f>'Field data and Alwen'!D12</f>
        <v>3</v>
      </c>
      <c r="E12" s="60">
        <f>'Field data and Alwen'!E12</f>
        <v>2</v>
      </c>
      <c r="F12" s="60">
        <f>'Field data and Alwen'!F12</f>
        <v>3</v>
      </c>
      <c r="G12" s="60">
        <f>'Field data and Alwen'!G12</f>
        <v>3</v>
      </c>
      <c r="H12" s="60">
        <f>'Field data and Alwen'!H12</f>
        <v>3</v>
      </c>
      <c r="I12" s="60">
        <f>'Field data and Alwen'!I12</f>
        <v>2</v>
      </c>
      <c r="J12" s="60">
        <f>'Field data and Alwen'!J12</f>
        <v>1</v>
      </c>
      <c r="K12" s="60">
        <f>'Field data and Alwen'!K12</f>
        <v>2</v>
      </c>
      <c r="L12" s="60">
        <f>'Field data and Alwen'!L12</f>
        <v>2</v>
      </c>
      <c r="M12" s="60">
        <f>'Field data and Alwen'!M12</f>
        <v>0</v>
      </c>
      <c r="N12" s="60">
        <f>'Field data and Alwen'!N12</f>
        <v>0</v>
      </c>
      <c r="O12" s="60">
        <f>'Field data and Alwen'!O12</f>
        <v>0</v>
      </c>
      <c r="P12" s="60">
        <f>'Field data and Alwen'!P12</f>
        <v>0</v>
      </c>
      <c r="Q12" s="60">
        <f>'Field data and Alwen'!Q12</f>
        <v>0</v>
      </c>
      <c r="R12" s="60">
        <f>'Field data and Alwen'!R12</f>
        <v>0</v>
      </c>
      <c r="S12" s="60">
        <f>'Field data and Alwen'!S12</f>
        <v>0</v>
      </c>
      <c r="T12" s="60">
        <f>'Field data and Alwen'!T12</f>
        <v>0</v>
      </c>
      <c r="U12" s="60">
        <f>'Field data and Alwen'!U12</f>
        <v>0</v>
      </c>
      <c r="V12" s="60">
        <f>'Field data and Alwen'!V12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Alwen'!C13</f>
        <v>3</v>
      </c>
      <c r="D13" s="60">
        <f>'Field data and Alwen'!D13</f>
        <v>2</v>
      </c>
      <c r="E13" s="60">
        <f>'Field data and Alwen'!E13</f>
        <v>2</v>
      </c>
      <c r="F13" s="60">
        <f>'Field data and Alwen'!F13</f>
        <v>2</v>
      </c>
      <c r="G13" s="60">
        <f>'Field data and Alwen'!G13</f>
        <v>2</v>
      </c>
      <c r="H13" s="60">
        <f>'Field data and Alwen'!H13</f>
        <v>2</v>
      </c>
      <c r="I13" s="60">
        <f>'Field data and Alwen'!I13</f>
        <v>2</v>
      </c>
      <c r="J13" s="60">
        <f>'Field data and Alwen'!J13</f>
        <v>2</v>
      </c>
      <c r="K13" s="60">
        <f>'Field data and Alwen'!K13</f>
        <v>2</v>
      </c>
      <c r="L13" s="60">
        <f>'Field data and Alwen'!L13</f>
        <v>2</v>
      </c>
      <c r="M13" s="60">
        <f>'Field data and Alwen'!M13</f>
        <v>0</v>
      </c>
      <c r="N13" s="60">
        <f>'Field data and Alwen'!N13</f>
        <v>0</v>
      </c>
      <c r="O13" s="60">
        <f>'Field data and Alwen'!O13</f>
        <v>0</v>
      </c>
      <c r="P13" s="60">
        <f>'Field data and Alwen'!P13</f>
        <v>0</v>
      </c>
      <c r="Q13" s="60">
        <f>'Field data and Alwen'!Q13</f>
        <v>0</v>
      </c>
      <c r="R13" s="60">
        <f>'Field data and Alwen'!R13</f>
        <v>0</v>
      </c>
      <c r="S13" s="60">
        <f>'Field data and Alwen'!S13</f>
        <v>0</v>
      </c>
      <c r="T13" s="60">
        <f>'Field data and Alwen'!T13</f>
        <v>0</v>
      </c>
      <c r="U13" s="60">
        <f>'Field data and Alwen'!U13</f>
        <v>0</v>
      </c>
      <c r="V13" s="60">
        <f>'Field data and Alwen'!V13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Alwen'!C14</f>
        <v>Swedes- roots only</v>
      </c>
      <c r="D14" s="102" t="str">
        <f>'Field data and Alwen'!D14</f>
        <v>Swedes- roots only</v>
      </c>
      <c r="E14" s="102" t="str">
        <f>'Field data and Alwen'!E14</f>
        <v xml:space="preserve">Grass Silage (30% DM) </v>
      </c>
      <c r="F14" s="102" t="str">
        <f>'Field data and Alwen'!F14</f>
        <v xml:space="preserve">Grass Silage (30% DM) </v>
      </c>
      <c r="G14" s="102" t="str">
        <f>'Field data and Alwen'!G14</f>
        <v xml:space="preserve">Grass Silage (30% DM) </v>
      </c>
      <c r="H14" s="102" t="str">
        <f>'Field data and Alwen'!H14</f>
        <v>Swedes- roots only</v>
      </c>
      <c r="I14" s="102" t="str">
        <f>'Field data and Alwen'!I14</f>
        <v xml:space="preserve">Grass Silage (30% DM) </v>
      </c>
      <c r="J14" s="102" t="str">
        <f>'Field data and Alwen'!J14</f>
        <v xml:space="preserve">Grass Silage (30% DM) </v>
      </c>
      <c r="K14" s="102" t="str">
        <f>'Field data and Alwen'!K14</f>
        <v xml:space="preserve">Grass Silage (30% DM) </v>
      </c>
      <c r="L14" s="102" t="str">
        <f>'Field data and Alwen'!L14</f>
        <v xml:space="preserve">Grass Silage (30% DM) </v>
      </c>
      <c r="M14" s="102">
        <f>'Field data and Alwen'!M14</f>
        <v>0</v>
      </c>
      <c r="N14" s="102">
        <f>'Field data and Alwen'!N14</f>
        <v>0</v>
      </c>
      <c r="O14" s="102">
        <f>'Field data and Alwen'!O14</f>
        <v>0</v>
      </c>
      <c r="P14" s="102">
        <f>'Field data and Alwen'!P14</f>
        <v>0</v>
      </c>
      <c r="Q14" s="102">
        <f>'Field data and Alwen'!Q14</f>
        <v>0</v>
      </c>
      <c r="R14" s="102">
        <f>'Field data and Alwen'!R14</f>
        <v>0</v>
      </c>
      <c r="S14" s="102">
        <f>'Field data and Alwen'!S14</f>
        <v>0</v>
      </c>
      <c r="T14" s="102">
        <f>'Field data and Alwen'!T14</f>
        <v>0</v>
      </c>
      <c r="U14" s="102">
        <f>'Field data and Alwen'!U14</f>
        <v>0</v>
      </c>
      <c r="V14" s="102">
        <f>'Field data and Alwen'!V14</f>
        <v>0</v>
      </c>
      <c r="AD14" s="30" t="s">
        <v>138</v>
      </c>
      <c r="AE14" s="30">
        <v>6</v>
      </c>
      <c r="AI14" s="53" t="s">
        <v>119</v>
      </c>
      <c r="AJ14" s="54">
        <v>0.8</v>
      </c>
      <c r="AK14" s="55">
        <v>1.7</v>
      </c>
      <c r="AL14" s="11">
        <v>12</v>
      </c>
      <c r="AM14" s="11">
        <v>6.7</v>
      </c>
      <c r="AN14" s="11" t="s">
        <v>135</v>
      </c>
    </row>
    <row r="15" spans="1:41" ht="13" x14ac:dyDescent="0.25">
      <c r="A15" s="130" t="s">
        <v>9</v>
      </c>
      <c r="B15" s="130"/>
      <c r="C15" s="60">
        <f>'Field data and Alwen'!C15</f>
        <v>48</v>
      </c>
      <c r="D15" s="60">
        <f>'Field data and Alwen'!D15</f>
        <v>48</v>
      </c>
      <c r="E15" s="60">
        <f>'Field data and Alwen'!E15</f>
        <v>38</v>
      </c>
      <c r="F15" s="60">
        <f>'Field data and Alwen'!F15</f>
        <v>38</v>
      </c>
      <c r="G15" s="60">
        <f>'Field data and Alwen'!G15</f>
        <v>38</v>
      </c>
      <c r="H15" s="60">
        <f>'Field data and Alwen'!H15</f>
        <v>48</v>
      </c>
      <c r="I15" s="60">
        <f>'Field data and Alwen'!I15</f>
        <v>38</v>
      </c>
      <c r="J15" s="60">
        <f>'Field data and Alwen'!J15</f>
        <v>38</v>
      </c>
      <c r="K15" s="60">
        <f>'Field data and Alwen'!K15</f>
        <v>38</v>
      </c>
      <c r="L15" s="60">
        <f>'Field data and Alwen'!L15</f>
        <v>38</v>
      </c>
      <c r="M15" s="60">
        <f>'Field data and Alwen'!M15</f>
        <v>0</v>
      </c>
      <c r="N15" s="60">
        <f>'Field data and Alwen'!N15</f>
        <v>0</v>
      </c>
      <c r="O15" s="60">
        <f>'Field data and Alwen'!O15</f>
        <v>0</v>
      </c>
      <c r="P15" s="60">
        <f>'Field data and Alwen'!P15</f>
        <v>0</v>
      </c>
      <c r="Q15" s="60">
        <f>'Field data and Alwen'!Q15</f>
        <v>0</v>
      </c>
      <c r="R15" s="60">
        <f>'Field data and Alwen'!R15</f>
        <v>0</v>
      </c>
      <c r="S15" s="60">
        <f>'Field data and Alwen'!S15</f>
        <v>0</v>
      </c>
      <c r="T15" s="60">
        <f>'Field data and Alwen'!T15</f>
        <v>0</v>
      </c>
      <c r="U15" s="60">
        <f>'Field data and Alwen'!U15</f>
        <v>0</v>
      </c>
      <c r="V15" s="60">
        <f>'Field data and Alwen'!V15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Alwen'!C16</f>
        <v>Medium/Clay</v>
      </c>
      <c r="D16" s="103" t="str">
        <f>'Field data and Alwen'!D16</f>
        <v>Medium/Clay</v>
      </c>
      <c r="E16" s="103" t="str">
        <f>'Field data and Alwen'!E16</f>
        <v>Medium/Clay</v>
      </c>
      <c r="F16" s="103" t="str">
        <f>'Field data and Alwen'!F16</f>
        <v>Medium/Clay</v>
      </c>
      <c r="G16" s="103" t="str">
        <f>'Field data and Alwen'!G16</f>
        <v>Medium/Clay</v>
      </c>
      <c r="H16" s="103" t="str">
        <f>'Field data and Alwen'!H16</f>
        <v>Medium/Clay</v>
      </c>
      <c r="I16" s="103" t="str">
        <f>'Field data and Alwen'!I16</f>
        <v>Medium/Clay</v>
      </c>
      <c r="J16" s="103" t="str">
        <f>'Field data and Alwen'!J16</f>
        <v>Medium/Clay</v>
      </c>
      <c r="K16" s="103" t="str">
        <f>'Field data and Alwen'!K16</f>
        <v>Medium/Clay</v>
      </c>
      <c r="L16" s="103" t="str">
        <f>'Field data and Alwen'!L16</f>
        <v>Medium/Clay</v>
      </c>
      <c r="M16" s="103">
        <f>'Field data and Alwen'!M16</f>
        <v>0</v>
      </c>
      <c r="N16" s="103">
        <f>'Field data and Alwen'!N16</f>
        <v>0</v>
      </c>
      <c r="O16" s="103">
        <f>'Field data and Alwen'!O16</f>
        <v>0</v>
      </c>
      <c r="P16" s="103">
        <f>'Field data and Alwen'!P16</f>
        <v>0</v>
      </c>
      <c r="Q16" s="103">
        <f>'Field data and Alwen'!Q16</f>
        <v>0</v>
      </c>
      <c r="R16" s="103">
        <f>'Field data and Alwen'!R16</f>
        <v>0</v>
      </c>
      <c r="S16" s="103">
        <f>'Field data and Alwen'!S16</f>
        <v>0</v>
      </c>
      <c r="T16" s="103">
        <f>'Field data and Alwen'!T16</f>
        <v>0</v>
      </c>
      <c r="U16" s="103">
        <f>'Field data and Alwen'!U16</f>
        <v>0</v>
      </c>
      <c r="V16" s="103">
        <f>'Field data and Alwen'!V16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33.599999999999994</v>
      </c>
      <c r="D17" s="28">
        <f t="shared" ref="D17:V17" si="0">(VLOOKUP(D$14,$AI2:$AK26,2,FALSE))*D$15</f>
        <v>33.599999999999994</v>
      </c>
      <c r="E17" s="28">
        <f t="shared" si="0"/>
        <v>79.8</v>
      </c>
      <c r="F17" s="28">
        <f t="shared" si="0"/>
        <v>79.8</v>
      </c>
      <c r="G17" s="28">
        <f t="shared" si="0"/>
        <v>79.8</v>
      </c>
      <c r="H17" s="28">
        <f t="shared" si="0"/>
        <v>33.599999999999994</v>
      </c>
      <c r="I17" s="28">
        <f t="shared" si="0"/>
        <v>79.8</v>
      </c>
      <c r="J17" s="28">
        <f t="shared" si="0"/>
        <v>79.8</v>
      </c>
      <c r="K17" s="28">
        <f t="shared" si="0"/>
        <v>79.8</v>
      </c>
      <c r="L17" s="28">
        <f t="shared" si="0"/>
        <v>79.8</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10.116361827</v>
      </c>
      <c r="D18" s="16">
        <f>$D32</f>
        <v>10.116361827</v>
      </c>
      <c r="E18" s="16">
        <f>$D33</f>
        <v>10.116361827</v>
      </c>
      <c r="F18" s="16">
        <f>$D34</f>
        <v>33.721206090000003</v>
      </c>
      <c r="G18" s="16">
        <f>$D35</f>
        <v>33.721206090000003</v>
      </c>
      <c r="H18" s="16">
        <f>$D36</f>
        <v>33.721206090000003</v>
      </c>
      <c r="I18" s="16">
        <f>$D37</f>
        <v>10.116361827</v>
      </c>
      <c r="J18" s="16">
        <f>$D38</f>
        <v>19.926167235000001</v>
      </c>
      <c r="K18" s="16">
        <f>$D39</f>
        <v>10.116361827</v>
      </c>
      <c r="L18" s="16">
        <f>$D40</f>
        <v>19.926167235000001</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-23.483638172999996</v>
      </c>
      <c r="D19" s="16">
        <f t="shared" ref="D19:V19" si="1">D18-D17</f>
        <v>-23.483638172999996</v>
      </c>
      <c r="E19" s="16">
        <f t="shared" si="1"/>
        <v>-69.683638172999991</v>
      </c>
      <c r="F19" s="16">
        <f t="shared" si="1"/>
        <v>-46.078793909999995</v>
      </c>
      <c r="G19" s="16">
        <f t="shared" si="1"/>
        <v>-46.078793909999995</v>
      </c>
      <c r="H19" s="16">
        <f t="shared" si="1"/>
        <v>0.12120609000000826</v>
      </c>
      <c r="I19" s="16">
        <f t="shared" si="1"/>
        <v>-69.683638172999991</v>
      </c>
      <c r="J19" s="16">
        <f t="shared" si="1"/>
        <v>-59.873832764999996</v>
      </c>
      <c r="K19" s="16">
        <f t="shared" si="1"/>
        <v>-69.683638172999991</v>
      </c>
      <c r="L19" s="16">
        <f t="shared" si="1"/>
        <v>-59.873832764999996</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INCREASE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115.19999999999999</v>
      </c>
      <c r="D21" s="28">
        <f t="shared" ref="D21:V21" si="2">(VLOOKUP(D$14,$AI2:$AK26,3,FALSE))*D$15</f>
        <v>115.19999999999999</v>
      </c>
      <c r="E21" s="28">
        <f t="shared" si="2"/>
        <v>273.60000000000002</v>
      </c>
      <c r="F21" s="28">
        <f t="shared" si="2"/>
        <v>273.60000000000002</v>
      </c>
      <c r="G21" s="28">
        <f t="shared" si="2"/>
        <v>273.60000000000002</v>
      </c>
      <c r="H21" s="28">
        <f t="shared" si="2"/>
        <v>115.19999999999999</v>
      </c>
      <c r="I21" s="28">
        <f t="shared" si="2"/>
        <v>273.60000000000002</v>
      </c>
      <c r="J21" s="28">
        <f t="shared" si="2"/>
        <v>273.60000000000002</v>
      </c>
      <c r="K21" s="28">
        <f t="shared" si="2"/>
        <v>273.60000000000002</v>
      </c>
      <c r="L21" s="28">
        <f t="shared" si="2"/>
        <v>273.60000000000002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5.2237292249999999E-5</v>
      </c>
      <c r="D22" s="16">
        <f>$E32</f>
        <v>5.2237292249999999E-5</v>
      </c>
      <c r="E22" s="16">
        <f>$E33</f>
        <v>5.2237292249999999E-5</v>
      </c>
      <c r="F22" s="16">
        <f>$E34</f>
        <v>1.7412430749999999E-4</v>
      </c>
      <c r="G22" s="16">
        <f>$E35</f>
        <v>1.7412430749999999E-4</v>
      </c>
      <c r="H22" s="16">
        <f>$E36</f>
        <v>1.7412430749999999E-4</v>
      </c>
      <c r="I22" s="16">
        <f>$E37</f>
        <v>5.2237292249999999E-5</v>
      </c>
      <c r="J22" s="16">
        <f>$E38</f>
        <v>1.0289163624999999E-4</v>
      </c>
      <c r="K22" s="16">
        <f>$E39</f>
        <v>5.2237292249999999E-5</v>
      </c>
      <c r="L22" s="16">
        <f>$E40</f>
        <v>1.0289163624999999E-4</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-115.19994776270774</v>
      </c>
      <c r="D23" s="16">
        <f t="shared" ref="D23:V23" si="3">D22-D21</f>
        <v>-115.19994776270774</v>
      </c>
      <c r="E23" s="16">
        <f t="shared" si="3"/>
        <v>-273.59994776270776</v>
      </c>
      <c r="F23" s="16">
        <f t="shared" si="3"/>
        <v>-273.59982587569255</v>
      </c>
      <c r="G23" s="16">
        <f t="shared" si="3"/>
        <v>-273.59982587569255</v>
      </c>
      <c r="H23" s="16">
        <f t="shared" si="3"/>
        <v>-115.19982587569248</v>
      </c>
      <c r="I23" s="16">
        <f t="shared" si="3"/>
        <v>-273.59994776270776</v>
      </c>
      <c r="J23" s="16">
        <f t="shared" si="3"/>
        <v>-273.59989710836379</v>
      </c>
      <c r="K23" s="16">
        <f t="shared" si="3"/>
        <v>-273.59994776270776</v>
      </c>
      <c r="L23" s="16">
        <f t="shared" si="3"/>
        <v>-273.59989710836379</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6.11</v>
      </c>
      <c r="C28" s="15">
        <v>1.28</v>
      </c>
      <c r="D28" s="15">
        <v>0.219</v>
      </c>
      <c r="E28" s="15">
        <v>2.1499999999999998E-2</v>
      </c>
      <c r="F28" s="15">
        <v>853</v>
      </c>
      <c r="G28" s="15">
        <v>39.4</v>
      </c>
      <c r="H28" s="15">
        <v>45.6</v>
      </c>
      <c r="I28" s="15">
        <v>2.12</v>
      </c>
      <c r="J28" s="15">
        <v>0.47</v>
      </c>
      <c r="K28" s="23">
        <v>0.33</v>
      </c>
      <c r="L28" s="15">
        <v>28.1</v>
      </c>
      <c r="M28" s="15">
        <v>5.73</v>
      </c>
      <c r="N28" s="15">
        <v>172000</v>
      </c>
      <c r="O28" s="15">
        <v>6820</v>
      </c>
      <c r="P28" s="15"/>
      <c r="Q28" s="15">
        <v>11500</v>
      </c>
      <c r="R28" s="15"/>
      <c r="S28" s="15">
        <v>22.2</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1929A</v>
      </c>
      <c r="B31" s="15">
        <v>33</v>
      </c>
      <c r="C31" s="77">
        <f>IF(C$27="%w/w SAR",((C$28*10)*$B31),IF(C$27="%w/w DM",(((C$28*10)*($B$28/100))*$B31),IF(C$27="kg/t SAR",(C$28*$B31),IF(C$27="kg/t DM",((C$28*($B$28/100))*$B31),IF(C$27="mg/kg SAR",((C$28*0.001)*$B31),IF(C$27="mg/kg DM",(((C$28*0.001)*($B$28/100))*$B31),0))))))</f>
        <v>25.808640000000004</v>
      </c>
      <c r="D31" s="77">
        <f>(IF(D$27="%w/w SAR",((D$28*10)*$B31),IF(D$27="%w/w DM",(((D$28*10)*($B$28/100))*$B31),IF(D$27="kg/t SAR",(D$28*$B31),IF(D$27="kg/t DM",((D$28*($B$28/100))*$B31),IF(D$27="mg/kg SAR",((D$28*0.001)*$B31),IF(D$27="mg/kg DM",(((D$28*0.001)*($B$28/100))*$B31),"0")))))))*2.291</f>
        <v>10.116361827</v>
      </c>
      <c r="E31" s="77">
        <f>(IF(E$27="%w/w SAR",((E$28*10)*$B31),IF(E$27="%w/w DM",(((E$28*10)*($B$28/100))*$B31),IF(E$27="kg/t SAR",(E$28*$B31),IF(E$27="kg/t DM",((E$28*($B$28/100))*$B31),IF(E$27="mg/kg SAR",((E$28*0.001)*$B31),IF(E$27="mg/kg DM",(((E$28*0.001)*($B$28/100))*$B31),"0")))))))*1.205</f>
        <v>5.2237292249999999E-5</v>
      </c>
      <c r="F31" s="77">
        <f>(IF(F$27="%w/w SAR",((F$28*10)*$B31),IF(F$27="%w/w DM",(((F$28*10)*($B$28/100))*$B31),IF(F$27="kg/t SAR",(F$28*$B31),IF(F$27="kg/t DM",((F$28*($B$28/100))*$B31),IF(F$27="mg/kg SAR",((F$28*0.001)*$B31),IF(F$27="mg/kg DM",(((F$28*0.001)*($B$28/100))*$B31),"0")))))))*1.658</f>
        <v>2.8516006662</v>
      </c>
      <c r="G31" s="77">
        <f t="shared" ref="G31:P46" si="5">IF(G$27="%w/w SAR",((G$28*10)*$B31),IF(G$27="%w/w DM",(((G$28*10)*($B$28/100))*$B31),IF(G$27="kg/t SAR",(G$28*$B31),IF(G$27="kg/t DM",((G$28*($B$28/100))*$B31),IF(G$27="mg/kg SAR",((G$28*0.001)*$B31),IF(G$27="mg/kg DM",(((G$28*0.001)*($B$28/100))*$B31),0))))))</f>
        <v>7.9442219999999994E-2</v>
      </c>
      <c r="H31" s="77">
        <f t="shared" si="5"/>
        <v>9.1943280000000002E-2</v>
      </c>
      <c r="I31" s="77">
        <f t="shared" si="5"/>
        <v>4.2745560000000005E-3</v>
      </c>
      <c r="J31" s="77">
        <f t="shared" si="5"/>
        <v>9.4766100000000003E-4</v>
      </c>
      <c r="K31" s="77">
        <f t="shared" si="5"/>
        <v>6.6537900000000001E-4</v>
      </c>
      <c r="L31" s="77">
        <f t="shared" si="5"/>
        <v>5.6658030000000012E-2</v>
      </c>
      <c r="M31" s="77">
        <f t="shared" si="5"/>
        <v>1.1553399000000002E-2</v>
      </c>
      <c r="N31" s="77">
        <f t="shared" si="5"/>
        <v>346.80360000000002</v>
      </c>
      <c r="O31" s="77">
        <f t="shared" si="5"/>
        <v>13.751166000000001</v>
      </c>
      <c r="P31" s="77">
        <f t="shared" si="5"/>
        <v>0</v>
      </c>
      <c r="Q31" s="77">
        <f>(IF(Q$27="%w/w SAR",((Q$28*10)*$B31),IF(Q$27="%w/w DM",(((Q$28*10)*($B$28/100))*$B31),IF(Q$27="kg/t SAR",(Q$28*$B31),IF(Q$27="kg/t DM",((Q$28*($B$28/100))*$B31),IF(Q$27="mg/kg SAR",((Q$28*0.001)*$B31),IF(Q$27="mg/kg DM",(((Q$28*0.001)*($B$28/100))*$B31),0)))))))*2.5</f>
        <v>57.968624999999996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4.4761860000000001E-2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1929B</v>
      </c>
      <c r="B32" s="15">
        <v>33</v>
      </c>
      <c r="C32" s="77">
        <f t="shared" ref="C32:C50" si="6">IF(C$27="%w/w SAR",((C$28*10)*$B32),IF(C$27="%w/w DM",(((C$28*10)*($B$28/100))*$B32),IF(C$27="kg/t SAR",(C$28*$B32),IF(C$27="kg/t DM",((C$28*($B$28/100))*$B32),IF(C$27="mg/kg SAR",((C$28*0.001)*$B32),IF(C$27="mg/kg DM",(((C$28*0.001)*($B$28/100))*$B32),0))))))</f>
        <v>25.808640000000004</v>
      </c>
      <c r="D32" s="77">
        <f t="shared" ref="D32:D50" si="7">(IF(D$27="%w/w SAR",((D$28*10)*$B32),IF(D$27="%w/w DM",(((D$28*10)*($B$28/100))*$B32),IF(D$27="kg/t SAR",(D$28*$B32),IF(D$27="kg/t DM",((D$28*($B$28/100))*$B32),IF(D$27="mg/kg SAR",((D$28*0.001)*$B32),IF(D$27="mg/kg DM",(((D$28*0.001)*($B$28/100))*$B32),"0")))))))*2.291</f>
        <v>10.116361827</v>
      </c>
      <c r="E32" s="77">
        <f t="shared" ref="E32:E50" si="8">(IF(E$27="%w/w SAR",((E$28*10)*$B32),IF(E$27="%w/w DM",(((E$28*10)*($B$28/100))*$B32),IF(E$27="kg/t SAR",(E$28*$B32),IF(E$27="kg/t DM",((E$28*($B$28/100))*$B32),IF(E$27="mg/kg SAR",((E$28*0.001)*$B32),IF(E$27="mg/kg DM",(((E$28*0.001)*($B$28/100))*$B32),"0")))))))*1.205</f>
        <v>5.2237292249999999E-5</v>
      </c>
      <c r="F32" s="77">
        <f t="shared" ref="F32:F50" si="9">(IF(F$27="%w/w SAR",((F$28*10)*$B32),IF(F$27="%w/w DM",(((F$28*10)*($B$28/100))*$B32),IF(F$27="kg/t SAR",(F$28*$B32),IF(F$27="kg/t DM",((F$28*($B$28/100))*$B32),IF(F$27="mg/kg SAR",((F$28*0.001)*$B32),IF(F$27="mg/kg DM",(((F$28*0.001)*($B$28/100))*$B32),"0")))))))*1.658</f>
        <v>2.8516006662</v>
      </c>
      <c r="G32" s="77">
        <f t="shared" si="5"/>
        <v>7.9442219999999994E-2</v>
      </c>
      <c r="H32" s="77">
        <f t="shared" si="5"/>
        <v>9.1943280000000002E-2</v>
      </c>
      <c r="I32" s="77">
        <f t="shared" si="5"/>
        <v>4.2745560000000005E-3</v>
      </c>
      <c r="J32" s="77">
        <f t="shared" si="5"/>
        <v>9.4766100000000003E-4</v>
      </c>
      <c r="K32" s="77">
        <f t="shared" si="5"/>
        <v>6.6537900000000001E-4</v>
      </c>
      <c r="L32" s="77">
        <f t="shared" si="5"/>
        <v>5.6658030000000012E-2</v>
      </c>
      <c r="M32" s="77">
        <f t="shared" si="5"/>
        <v>1.1553399000000002E-2</v>
      </c>
      <c r="N32" s="77">
        <f t="shared" si="5"/>
        <v>346.80360000000002</v>
      </c>
      <c r="O32" s="77">
        <f t="shared" si="5"/>
        <v>13.751166000000001</v>
      </c>
      <c r="P32" s="77">
        <f t="shared" si="5"/>
        <v>0</v>
      </c>
      <c r="Q32" s="77">
        <f t="shared" ref="Q32:Q50" si="10">(IF(Q$27="%w/w SAR",((Q$28*10)*$B32),IF(Q$27="%w/w DM",(((Q$28*10)*($B$28/100))*$B32),IF(Q$27="kg/t SAR",(Q$28*$B32),IF(Q$27="kg/t DM",((Q$28*($B$28/100))*$B32),IF(Q$27="mg/kg SAR",((Q$28*0.001)*$B32),IF(Q$27="mg/kg DM",(((Q$28*0.001)*($B$28/100))*$B32),0)))))))*2.5</f>
        <v>57.968624999999996</v>
      </c>
      <c r="R32" s="77">
        <f t="shared" ref="R32:U50" si="11">IF(R$27="%w/w SAR",((R$28*10)*$B32),IF(R$27="%w/w DM",(((R$28*10)*($B$28/100))*$B32),IF(R$27="kg/t SAR",(R$28*$B32),IF(R$27="kg/t DM",((R$28*($B$28/100))*$B32),IF(R$27="mg/kg SAR",((R$28*0.001)*$B32),IF(R$27="mg/kg DM",(((R$28*0.001)*($B$28/100))*$B32),0))))))</f>
        <v>0</v>
      </c>
      <c r="S32" s="77">
        <f t="shared" si="11"/>
        <v>4.4761860000000001E-2</v>
      </c>
      <c r="T32" s="77">
        <f t="shared" si="11"/>
        <v>0</v>
      </c>
      <c r="U32" s="77">
        <f t="shared" si="11"/>
        <v>0</v>
      </c>
      <c r="AB32" s="59"/>
      <c r="AC32" s="59"/>
      <c r="AD32" s="59"/>
      <c r="AE32" s="59"/>
      <c r="AF32" s="59"/>
      <c r="AG32" s="59"/>
      <c r="AH32" s="59"/>
      <c r="AI32" s="59"/>
    </row>
    <row r="33" spans="1:35" s="72" customFormat="1" ht="13" x14ac:dyDescent="0.35">
      <c r="A33" s="13" t="str">
        <f>E8</f>
        <v>2391A</v>
      </c>
      <c r="B33" s="15">
        <v>33</v>
      </c>
      <c r="C33" s="77">
        <f t="shared" si="6"/>
        <v>25.808640000000004</v>
      </c>
      <c r="D33" s="77">
        <f t="shared" si="7"/>
        <v>10.116361827</v>
      </c>
      <c r="E33" s="77">
        <f t="shared" si="8"/>
        <v>5.2237292249999999E-5</v>
      </c>
      <c r="F33" s="77">
        <f t="shared" si="9"/>
        <v>2.8516006662</v>
      </c>
      <c r="G33" s="77">
        <f t="shared" si="5"/>
        <v>7.9442219999999994E-2</v>
      </c>
      <c r="H33" s="77">
        <f t="shared" si="5"/>
        <v>9.1943280000000002E-2</v>
      </c>
      <c r="I33" s="77">
        <f t="shared" si="5"/>
        <v>4.2745560000000005E-3</v>
      </c>
      <c r="J33" s="77">
        <f t="shared" si="5"/>
        <v>9.4766100000000003E-4</v>
      </c>
      <c r="K33" s="77">
        <f t="shared" si="5"/>
        <v>6.6537900000000001E-4</v>
      </c>
      <c r="L33" s="77">
        <f t="shared" si="5"/>
        <v>5.6658030000000012E-2</v>
      </c>
      <c r="M33" s="77">
        <f t="shared" si="5"/>
        <v>1.1553399000000002E-2</v>
      </c>
      <c r="N33" s="77">
        <f t="shared" si="5"/>
        <v>346.80360000000002</v>
      </c>
      <c r="O33" s="77">
        <f t="shared" si="5"/>
        <v>13.751166000000001</v>
      </c>
      <c r="P33" s="77">
        <f t="shared" si="5"/>
        <v>0</v>
      </c>
      <c r="Q33" s="77">
        <f t="shared" si="10"/>
        <v>57.968624999999996</v>
      </c>
      <c r="R33" s="77">
        <f t="shared" si="11"/>
        <v>0</v>
      </c>
      <c r="S33" s="77">
        <f t="shared" si="11"/>
        <v>4.4761860000000001E-2</v>
      </c>
      <c r="T33" s="77">
        <f t="shared" si="11"/>
        <v>0</v>
      </c>
      <c r="U33" s="77">
        <f t="shared" si="11"/>
        <v>0</v>
      </c>
      <c r="AB33" s="59"/>
      <c r="AC33" s="59"/>
      <c r="AD33" s="59"/>
      <c r="AE33" s="59"/>
      <c r="AF33" s="59"/>
      <c r="AG33" s="59"/>
      <c r="AH33" s="59"/>
      <c r="AI33" s="59"/>
    </row>
    <row r="34" spans="1:35" s="72" customFormat="1" ht="13" x14ac:dyDescent="0.35">
      <c r="A34" s="13" t="str">
        <f>F8</f>
        <v>2391B</v>
      </c>
      <c r="B34" s="15">
        <v>110</v>
      </c>
      <c r="C34" s="77">
        <f t="shared" si="6"/>
        <v>86.028800000000018</v>
      </c>
      <c r="D34" s="77">
        <f t="shared" si="7"/>
        <v>33.721206090000003</v>
      </c>
      <c r="E34" s="77">
        <f t="shared" si="8"/>
        <v>1.7412430749999999E-4</v>
      </c>
      <c r="F34" s="77">
        <f t="shared" si="9"/>
        <v>9.5053355539999984</v>
      </c>
      <c r="G34" s="77">
        <f t="shared" si="5"/>
        <v>0.26480740000000003</v>
      </c>
      <c r="H34" s="77">
        <f t="shared" si="5"/>
        <v>0.30647760000000002</v>
      </c>
      <c r="I34" s="77">
        <f t="shared" si="5"/>
        <v>1.4248520000000002E-2</v>
      </c>
      <c r="J34" s="77">
        <f t="shared" si="5"/>
        <v>3.1588699999999998E-3</v>
      </c>
      <c r="K34" s="77">
        <f t="shared" si="5"/>
        <v>2.2179299999999999E-3</v>
      </c>
      <c r="L34" s="77">
        <f t="shared" si="5"/>
        <v>0.18886010000000003</v>
      </c>
      <c r="M34" s="77">
        <f t="shared" si="5"/>
        <v>3.8511330000000003E-2</v>
      </c>
      <c r="N34" s="77">
        <f t="shared" si="5"/>
        <v>1156.0119999999999</v>
      </c>
      <c r="O34" s="77">
        <f t="shared" si="5"/>
        <v>45.837220000000002</v>
      </c>
      <c r="P34" s="77">
        <f t="shared" si="5"/>
        <v>0</v>
      </c>
      <c r="Q34" s="77">
        <f t="shared" si="10"/>
        <v>193.22874999999999</v>
      </c>
      <c r="R34" s="77">
        <f t="shared" si="11"/>
        <v>0</v>
      </c>
      <c r="S34" s="77">
        <f t="shared" si="11"/>
        <v>0.14920620000000001</v>
      </c>
      <c r="T34" s="77">
        <f t="shared" si="11"/>
        <v>0</v>
      </c>
      <c r="U34" s="77">
        <f t="shared" si="11"/>
        <v>0</v>
      </c>
      <c r="AB34" s="59"/>
      <c r="AC34" s="59"/>
      <c r="AD34" s="59"/>
      <c r="AE34" s="59"/>
      <c r="AF34" s="59"/>
      <c r="AG34" s="59"/>
      <c r="AH34" s="59"/>
      <c r="AI34" s="59"/>
    </row>
    <row r="35" spans="1:35" s="72" customFormat="1" ht="13" x14ac:dyDescent="0.35">
      <c r="A35" s="13" t="str">
        <f>G8</f>
        <v>8302A</v>
      </c>
      <c r="B35" s="15">
        <v>110</v>
      </c>
      <c r="C35" s="77">
        <f t="shared" si="6"/>
        <v>86.028800000000018</v>
      </c>
      <c r="D35" s="77">
        <f t="shared" si="7"/>
        <v>33.721206090000003</v>
      </c>
      <c r="E35" s="77">
        <f t="shared" si="8"/>
        <v>1.7412430749999999E-4</v>
      </c>
      <c r="F35" s="77">
        <f t="shared" si="9"/>
        <v>9.5053355539999984</v>
      </c>
      <c r="G35" s="77">
        <f t="shared" si="5"/>
        <v>0.26480740000000003</v>
      </c>
      <c r="H35" s="77">
        <f t="shared" si="5"/>
        <v>0.30647760000000002</v>
      </c>
      <c r="I35" s="77">
        <f t="shared" si="5"/>
        <v>1.4248520000000002E-2</v>
      </c>
      <c r="J35" s="77">
        <f t="shared" si="5"/>
        <v>3.1588699999999998E-3</v>
      </c>
      <c r="K35" s="77">
        <f t="shared" si="5"/>
        <v>2.2179299999999999E-3</v>
      </c>
      <c r="L35" s="77">
        <f t="shared" si="5"/>
        <v>0.18886010000000003</v>
      </c>
      <c r="M35" s="77">
        <f t="shared" si="5"/>
        <v>3.8511330000000003E-2</v>
      </c>
      <c r="N35" s="77">
        <f t="shared" si="5"/>
        <v>1156.0119999999999</v>
      </c>
      <c r="O35" s="77">
        <f t="shared" si="5"/>
        <v>45.837220000000002</v>
      </c>
      <c r="P35" s="77">
        <f t="shared" si="5"/>
        <v>0</v>
      </c>
      <c r="Q35" s="77">
        <f t="shared" si="10"/>
        <v>193.22874999999999</v>
      </c>
      <c r="R35" s="77">
        <f t="shared" si="11"/>
        <v>0</v>
      </c>
      <c r="S35" s="77">
        <f t="shared" si="11"/>
        <v>0.14920620000000001</v>
      </c>
      <c r="T35" s="77">
        <f t="shared" si="11"/>
        <v>0</v>
      </c>
      <c r="U35" s="77">
        <f t="shared" si="11"/>
        <v>0</v>
      </c>
      <c r="AB35" s="59"/>
      <c r="AC35" s="59"/>
      <c r="AD35" s="59"/>
      <c r="AE35" s="59"/>
      <c r="AF35" s="59"/>
      <c r="AG35" s="59"/>
      <c r="AH35" s="59"/>
      <c r="AI35" s="59"/>
    </row>
    <row r="36" spans="1:35" s="72" customFormat="1" ht="13" x14ac:dyDescent="0.35">
      <c r="A36" s="13" t="str">
        <f>H8</f>
        <v>8302B</v>
      </c>
      <c r="B36" s="15">
        <v>110</v>
      </c>
      <c r="C36" s="77">
        <f t="shared" si="6"/>
        <v>86.028800000000018</v>
      </c>
      <c r="D36" s="77">
        <f t="shared" si="7"/>
        <v>33.721206090000003</v>
      </c>
      <c r="E36" s="77">
        <f t="shared" si="8"/>
        <v>1.7412430749999999E-4</v>
      </c>
      <c r="F36" s="77">
        <f t="shared" si="9"/>
        <v>9.5053355539999984</v>
      </c>
      <c r="G36" s="77">
        <f t="shared" si="5"/>
        <v>0.26480740000000003</v>
      </c>
      <c r="H36" s="77">
        <f t="shared" si="5"/>
        <v>0.30647760000000002</v>
      </c>
      <c r="I36" s="77">
        <f t="shared" si="5"/>
        <v>1.4248520000000002E-2</v>
      </c>
      <c r="J36" s="77">
        <f t="shared" si="5"/>
        <v>3.1588699999999998E-3</v>
      </c>
      <c r="K36" s="77">
        <f t="shared" si="5"/>
        <v>2.2179299999999999E-3</v>
      </c>
      <c r="L36" s="77">
        <f t="shared" si="5"/>
        <v>0.18886010000000003</v>
      </c>
      <c r="M36" s="77">
        <f t="shared" si="5"/>
        <v>3.8511330000000003E-2</v>
      </c>
      <c r="N36" s="77">
        <f t="shared" si="5"/>
        <v>1156.0119999999999</v>
      </c>
      <c r="O36" s="77">
        <f t="shared" si="5"/>
        <v>45.837220000000002</v>
      </c>
      <c r="P36" s="77">
        <f t="shared" si="5"/>
        <v>0</v>
      </c>
      <c r="Q36" s="77">
        <f t="shared" si="10"/>
        <v>193.22874999999999</v>
      </c>
      <c r="R36" s="77">
        <f t="shared" si="11"/>
        <v>0</v>
      </c>
      <c r="S36" s="77">
        <f t="shared" si="11"/>
        <v>0.14920620000000001</v>
      </c>
      <c r="T36" s="77">
        <f t="shared" si="11"/>
        <v>0</v>
      </c>
      <c r="U36" s="77">
        <f t="shared" si="11"/>
        <v>0</v>
      </c>
      <c r="AB36" s="59"/>
      <c r="AC36" s="59"/>
      <c r="AD36" s="59"/>
      <c r="AE36" s="59"/>
      <c r="AF36" s="59"/>
      <c r="AG36" s="59"/>
      <c r="AH36" s="59"/>
      <c r="AI36" s="59"/>
    </row>
    <row r="37" spans="1:35" s="72" customFormat="1" ht="13" x14ac:dyDescent="0.35">
      <c r="A37" s="13" t="str">
        <f>I8</f>
        <v>1A</v>
      </c>
      <c r="B37" s="15">
        <v>33</v>
      </c>
      <c r="C37" s="77">
        <f t="shared" si="6"/>
        <v>25.808640000000004</v>
      </c>
      <c r="D37" s="77">
        <f t="shared" si="7"/>
        <v>10.116361827</v>
      </c>
      <c r="E37" s="77">
        <f t="shared" si="8"/>
        <v>5.2237292249999999E-5</v>
      </c>
      <c r="F37" s="77">
        <f t="shared" si="9"/>
        <v>2.8516006662</v>
      </c>
      <c r="G37" s="77">
        <f t="shared" si="5"/>
        <v>7.9442219999999994E-2</v>
      </c>
      <c r="H37" s="77">
        <f t="shared" si="5"/>
        <v>9.1943280000000002E-2</v>
      </c>
      <c r="I37" s="77">
        <f t="shared" si="5"/>
        <v>4.2745560000000005E-3</v>
      </c>
      <c r="J37" s="77">
        <f t="shared" si="5"/>
        <v>9.4766100000000003E-4</v>
      </c>
      <c r="K37" s="77">
        <f t="shared" si="5"/>
        <v>6.6537900000000001E-4</v>
      </c>
      <c r="L37" s="77">
        <f t="shared" si="5"/>
        <v>5.6658030000000012E-2</v>
      </c>
      <c r="M37" s="77">
        <f t="shared" si="5"/>
        <v>1.1553399000000002E-2</v>
      </c>
      <c r="N37" s="77">
        <f t="shared" si="5"/>
        <v>346.80360000000002</v>
      </c>
      <c r="O37" s="77">
        <f t="shared" si="5"/>
        <v>13.751166000000001</v>
      </c>
      <c r="P37" s="77">
        <f t="shared" si="5"/>
        <v>0</v>
      </c>
      <c r="Q37" s="77">
        <f t="shared" si="10"/>
        <v>57.968624999999996</v>
      </c>
      <c r="R37" s="77">
        <f t="shared" si="11"/>
        <v>0</v>
      </c>
      <c r="S37" s="77">
        <f t="shared" si="11"/>
        <v>4.4761860000000001E-2</v>
      </c>
      <c r="T37" s="77">
        <f t="shared" si="11"/>
        <v>0</v>
      </c>
      <c r="U37" s="77">
        <f t="shared" si="11"/>
        <v>0</v>
      </c>
      <c r="AB37" s="59"/>
      <c r="AC37" s="59"/>
      <c r="AD37" s="59"/>
      <c r="AE37" s="59"/>
      <c r="AF37" s="59"/>
      <c r="AG37" s="59"/>
      <c r="AH37" s="59"/>
      <c r="AI37" s="59"/>
    </row>
    <row r="38" spans="1:35" s="72" customFormat="1" ht="13" x14ac:dyDescent="0.35">
      <c r="A38" s="13" t="str">
        <f>J8</f>
        <v>2A</v>
      </c>
      <c r="B38" s="15">
        <v>65</v>
      </c>
      <c r="C38" s="77">
        <f t="shared" si="6"/>
        <v>50.835200000000007</v>
      </c>
      <c r="D38" s="77">
        <f t="shared" si="7"/>
        <v>19.926167235000001</v>
      </c>
      <c r="E38" s="77">
        <f t="shared" si="8"/>
        <v>1.0289163624999999E-4</v>
      </c>
      <c r="F38" s="77">
        <f t="shared" si="9"/>
        <v>5.6167891909999996</v>
      </c>
      <c r="G38" s="77">
        <f t="shared" si="5"/>
        <v>0.15647710000000001</v>
      </c>
      <c r="H38" s="77">
        <f t="shared" si="5"/>
        <v>0.18110040000000002</v>
      </c>
      <c r="I38" s="77">
        <f t="shared" si="5"/>
        <v>8.4195800000000012E-3</v>
      </c>
      <c r="J38" s="77">
        <f t="shared" si="5"/>
        <v>1.8666049999999999E-3</v>
      </c>
      <c r="K38" s="77">
        <f t="shared" si="5"/>
        <v>1.3105949999999999E-3</v>
      </c>
      <c r="L38" s="77">
        <f t="shared" si="5"/>
        <v>0.11159915000000002</v>
      </c>
      <c r="M38" s="77">
        <f t="shared" si="5"/>
        <v>2.2756695000000004E-2</v>
      </c>
      <c r="N38" s="77">
        <f t="shared" si="5"/>
        <v>683.09799999999996</v>
      </c>
      <c r="O38" s="77">
        <f t="shared" si="5"/>
        <v>27.085630000000002</v>
      </c>
      <c r="P38" s="77">
        <f t="shared" si="5"/>
        <v>0</v>
      </c>
      <c r="Q38" s="77">
        <f t="shared" si="10"/>
        <v>114.18062499999999</v>
      </c>
      <c r="R38" s="77">
        <f t="shared" si="11"/>
        <v>0</v>
      </c>
      <c r="S38" s="77">
        <f t="shared" si="11"/>
        <v>8.8167300000000004E-2</v>
      </c>
      <c r="T38" s="77">
        <f t="shared" si="11"/>
        <v>0</v>
      </c>
      <c r="U38" s="77">
        <f t="shared" si="11"/>
        <v>0</v>
      </c>
      <c r="AB38" s="59"/>
      <c r="AC38" s="59"/>
      <c r="AD38" s="59"/>
      <c r="AE38" s="59"/>
      <c r="AF38" s="59"/>
      <c r="AG38" s="59"/>
      <c r="AH38" s="59"/>
      <c r="AI38" s="59"/>
    </row>
    <row r="39" spans="1:35" s="72" customFormat="1" ht="13" x14ac:dyDescent="0.35">
      <c r="A39" s="13" t="str">
        <f>K8</f>
        <v>5044A</v>
      </c>
      <c r="B39" s="15">
        <v>33</v>
      </c>
      <c r="C39" s="77">
        <f t="shared" si="6"/>
        <v>25.808640000000004</v>
      </c>
      <c r="D39" s="77">
        <f t="shared" si="7"/>
        <v>10.116361827</v>
      </c>
      <c r="E39" s="77">
        <f t="shared" si="8"/>
        <v>5.2237292249999999E-5</v>
      </c>
      <c r="F39" s="77">
        <f t="shared" si="9"/>
        <v>2.8516006662</v>
      </c>
      <c r="G39" s="77">
        <f t="shared" si="5"/>
        <v>7.9442219999999994E-2</v>
      </c>
      <c r="H39" s="77">
        <f t="shared" si="5"/>
        <v>9.1943280000000002E-2</v>
      </c>
      <c r="I39" s="77">
        <f t="shared" si="5"/>
        <v>4.2745560000000005E-3</v>
      </c>
      <c r="J39" s="77">
        <f t="shared" si="5"/>
        <v>9.4766100000000003E-4</v>
      </c>
      <c r="K39" s="77">
        <f t="shared" si="5"/>
        <v>6.6537900000000001E-4</v>
      </c>
      <c r="L39" s="77">
        <f t="shared" si="5"/>
        <v>5.6658030000000012E-2</v>
      </c>
      <c r="M39" s="77">
        <f t="shared" si="5"/>
        <v>1.1553399000000002E-2</v>
      </c>
      <c r="N39" s="77">
        <f t="shared" si="5"/>
        <v>346.80360000000002</v>
      </c>
      <c r="O39" s="77">
        <f t="shared" si="5"/>
        <v>13.751166000000001</v>
      </c>
      <c r="P39" s="77">
        <f t="shared" si="5"/>
        <v>0</v>
      </c>
      <c r="Q39" s="77">
        <f t="shared" si="10"/>
        <v>57.968624999999996</v>
      </c>
      <c r="R39" s="77">
        <f t="shared" si="11"/>
        <v>0</v>
      </c>
      <c r="S39" s="77">
        <f t="shared" si="11"/>
        <v>4.4761860000000001E-2</v>
      </c>
      <c r="T39" s="77">
        <f t="shared" si="11"/>
        <v>0</v>
      </c>
      <c r="U39" s="77">
        <f t="shared" si="11"/>
        <v>0</v>
      </c>
      <c r="AB39" s="59"/>
      <c r="AC39" s="59"/>
      <c r="AD39" s="59"/>
      <c r="AE39" s="59"/>
      <c r="AF39" s="59"/>
      <c r="AG39" s="59"/>
      <c r="AH39" s="59"/>
      <c r="AI39" s="59"/>
    </row>
    <row r="40" spans="1:35" s="72" customFormat="1" ht="13" x14ac:dyDescent="0.35">
      <c r="A40" s="13" t="str">
        <f>L8</f>
        <v>5044B</v>
      </c>
      <c r="B40" s="15">
        <v>65</v>
      </c>
      <c r="C40" s="77">
        <f t="shared" si="6"/>
        <v>50.835200000000007</v>
      </c>
      <c r="D40" s="77">
        <f t="shared" si="7"/>
        <v>19.926167235000001</v>
      </c>
      <c r="E40" s="77">
        <f t="shared" si="8"/>
        <v>1.0289163624999999E-4</v>
      </c>
      <c r="F40" s="77">
        <f t="shared" si="9"/>
        <v>5.6167891909999996</v>
      </c>
      <c r="G40" s="77">
        <f t="shared" si="5"/>
        <v>0.15647710000000001</v>
      </c>
      <c r="H40" s="77">
        <f t="shared" si="5"/>
        <v>0.18110040000000002</v>
      </c>
      <c r="I40" s="77">
        <f t="shared" si="5"/>
        <v>8.4195800000000012E-3</v>
      </c>
      <c r="J40" s="77">
        <f t="shared" si="5"/>
        <v>1.8666049999999999E-3</v>
      </c>
      <c r="K40" s="77">
        <f t="shared" si="5"/>
        <v>1.3105949999999999E-3</v>
      </c>
      <c r="L40" s="77">
        <f t="shared" si="5"/>
        <v>0.11159915000000002</v>
      </c>
      <c r="M40" s="77">
        <f t="shared" si="5"/>
        <v>2.2756695000000004E-2</v>
      </c>
      <c r="N40" s="77">
        <f t="shared" si="5"/>
        <v>683.09799999999996</v>
      </c>
      <c r="O40" s="77">
        <f t="shared" si="5"/>
        <v>27.085630000000002</v>
      </c>
      <c r="P40" s="77">
        <f t="shared" si="5"/>
        <v>0</v>
      </c>
      <c r="Q40" s="77">
        <f t="shared" si="10"/>
        <v>114.18062499999999</v>
      </c>
      <c r="R40" s="77">
        <f t="shared" si="11"/>
        <v>0</v>
      </c>
      <c r="S40" s="77">
        <f t="shared" si="11"/>
        <v>8.8167300000000004E-2</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1929A</v>
      </c>
      <c r="C57" s="8" t="str">
        <f t="shared" ref="C57:U57" si="13">D8</f>
        <v>1929B</v>
      </c>
      <c r="D57" s="8" t="str">
        <f t="shared" si="13"/>
        <v>2391A</v>
      </c>
      <c r="E57" s="8" t="str">
        <f t="shared" si="13"/>
        <v>2391B</v>
      </c>
      <c r="F57" s="8" t="str">
        <f t="shared" si="13"/>
        <v>8302A</v>
      </c>
      <c r="G57" s="8" t="str">
        <f t="shared" si="13"/>
        <v>8302B</v>
      </c>
      <c r="H57" s="8" t="str">
        <f t="shared" si="13"/>
        <v>1A</v>
      </c>
      <c r="I57" s="8" t="str">
        <f t="shared" si="13"/>
        <v>2A</v>
      </c>
      <c r="J57" s="8" t="str">
        <f t="shared" si="13"/>
        <v>5044A</v>
      </c>
      <c r="K57" s="8" t="str">
        <f t="shared" si="13"/>
        <v>5044B</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Arable</v>
      </c>
      <c r="C58" s="13" t="str">
        <f>D16&amp;" I "&amp;(VLOOKUP(D14,Table24567[],6,FALSE))</f>
        <v>Medium/Clay I Arable</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Arable</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6.7</v>
      </c>
      <c r="C59" s="76">
        <f>VLOOKUP(D$14,Table24567[],5,FALSE)</f>
        <v>6.7</v>
      </c>
      <c r="D59" s="76">
        <f>VLOOKUP(E$14,Table24567[],5,FALSE)</f>
        <v>6.2</v>
      </c>
      <c r="E59" s="76">
        <f>VLOOKUP(F$14,Table24567[],5,FALSE)</f>
        <v>6.2</v>
      </c>
      <c r="F59" s="76">
        <f>VLOOKUP(G$14,Table24567[],5,FALSE)</f>
        <v>6.2</v>
      </c>
      <c r="G59" s="76">
        <f>VLOOKUP(H$14,Table24567[],5,FALSE)</f>
        <v>6.7</v>
      </c>
      <c r="H59" s="76">
        <f>VLOOKUP(I$14,Table24567[],5,FALSE)</f>
        <v>6.2</v>
      </c>
      <c r="I59" s="76">
        <f>VLOOKUP(J$14,Table24567[],5,FALSE)</f>
        <v>6.2</v>
      </c>
      <c r="J59" s="76">
        <f>VLOOKUP(K$14,Table24567[],5,FALSE)</f>
        <v>6.2</v>
      </c>
      <c r="K59" s="76">
        <f>VLOOKUP(L$14,Table24567[],5,FALSE)</f>
        <v>6.2</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6.7</v>
      </c>
      <c r="C60" s="76">
        <f t="shared" ref="C60:U60" si="14">D10</f>
        <v>7.1</v>
      </c>
      <c r="D60" s="76">
        <f t="shared" si="14"/>
        <v>7.2</v>
      </c>
      <c r="E60" s="76">
        <f t="shared" si="14"/>
        <v>6.8</v>
      </c>
      <c r="F60" s="76">
        <f t="shared" si="14"/>
        <v>6.9</v>
      </c>
      <c r="G60" s="76">
        <f t="shared" si="14"/>
        <v>6.7</v>
      </c>
      <c r="H60" s="76">
        <f t="shared" si="14"/>
        <v>6.9</v>
      </c>
      <c r="I60" s="76">
        <f t="shared" si="14"/>
        <v>7.1</v>
      </c>
      <c r="J60" s="76">
        <f t="shared" si="14"/>
        <v>6.9</v>
      </c>
      <c r="K60" s="76">
        <f t="shared" si="14"/>
        <v>6.5</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8</v>
      </c>
      <c r="D61" s="76">
        <f t="shared" si="15"/>
        <v>6</v>
      </c>
      <c r="E61" s="76">
        <f t="shared" si="15"/>
        <v>6</v>
      </c>
      <c r="F61" s="76">
        <f t="shared" si="15"/>
        <v>6</v>
      </c>
      <c r="G61" s="76">
        <f t="shared" si="15"/>
        <v>8</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33</v>
      </c>
      <c r="C62" s="77">
        <f>B32</f>
        <v>33</v>
      </c>
      <c r="D62" s="77">
        <f>B33</f>
        <v>33</v>
      </c>
      <c r="E62" s="77">
        <f>B34</f>
        <v>110</v>
      </c>
      <c r="F62" s="77">
        <f>B35</f>
        <v>110</v>
      </c>
      <c r="G62" s="77">
        <f>B36</f>
        <v>110</v>
      </c>
      <c r="H62" s="77">
        <f>B37</f>
        <v>33</v>
      </c>
      <c r="I62" s="77">
        <f>B38</f>
        <v>65</v>
      </c>
      <c r="J62" s="77">
        <f>B39</f>
        <v>33</v>
      </c>
      <c r="K62" s="77">
        <f>B40</f>
        <v>65</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-3.1999999999999957</v>
      </c>
      <c r="D64" s="77">
        <f t="shared" si="17"/>
        <v>-6</v>
      </c>
      <c r="E64" s="77">
        <f t="shared" si="17"/>
        <v>-3.5999999999999979</v>
      </c>
      <c r="F64" s="77">
        <f t="shared" si="17"/>
        <v>-4.2000000000000011</v>
      </c>
      <c r="G64" s="77">
        <f t="shared" si="17"/>
        <v>0</v>
      </c>
      <c r="H64" s="77">
        <f t="shared" si="17"/>
        <v>-4.2000000000000011</v>
      </c>
      <c r="I64" s="77">
        <f t="shared" si="17"/>
        <v>-5.3999999999999968</v>
      </c>
      <c r="J64" s="77">
        <f t="shared" si="17"/>
        <v>-4.2000000000000011</v>
      </c>
      <c r="K64" s="77">
        <f t="shared" si="17"/>
        <v>-1.7999999999999989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3.1999999999999957</v>
      </c>
      <c r="D65" s="77">
        <f t="shared" si="18"/>
        <v>6</v>
      </c>
      <c r="E65" s="77">
        <f t="shared" si="18"/>
        <v>3.5999999999999979</v>
      </c>
      <c r="F65" s="77">
        <f t="shared" si="18"/>
        <v>4.2000000000000011</v>
      </c>
      <c r="G65" s="77">
        <f t="shared" si="18"/>
        <v>0</v>
      </c>
      <c r="H65" s="77">
        <f t="shared" si="18"/>
        <v>4.2000000000000011</v>
      </c>
      <c r="I65" s="77">
        <f t="shared" si="18"/>
        <v>5.3999999999999968</v>
      </c>
      <c r="J65" s="77">
        <f t="shared" si="18"/>
        <v>4.2000000000000011</v>
      </c>
      <c r="K65" s="77">
        <f t="shared" si="18"/>
        <v>1.7999999999999989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2"/>
  <sheetViews>
    <sheetView workbookViewId="0">
      <selection activeCell="B11" sqref="B11"/>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5" t="s">
        <v>84</v>
      </c>
      <c r="B1" s="38" t="str">
        <f>'Field data and Alwen'!B29</f>
        <v>Application Rate</v>
      </c>
      <c r="C1" s="38" t="str">
        <f>'Field data and Alwen'!C29</f>
        <v>Nitrogen Addition</v>
      </c>
      <c r="D1" s="38" t="str">
        <f>'Field data and Alwen'!D29</f>
        <v>Phosphate Addition</v>
      </c>
      <c r="E1" s="38" t="str">
        <f>'Field data and Alwen'!E29</f>
        <v>Potash  Addition</v>
      </c>
      <c r="F1" s="38" t="str">
        <f>'Field data and Alwen'!F29</f>
        <v>Mg Oxide Addition</v>
      </c>
      <c r="G1" s="38" t="str">
        <f>'Field data and Alwen'!G29</f>
        <v>Copper Addition</v>
      </c>
      <c r="H1" s="38" t="str">
        <f>'Field data and Alwen'!H29</f>
        <v>Zinc Addition</v>
      </c>
      <c r="I1" s="38" t="str">
        <f>'Field data and Alwen'!I29</f>
        <v>Lead Addition</v>
      </c>
      <c r="J1" s="38" t="str">
        <f>'Field data and Alwen'!J29</f>
        <v>Cadmium Addition</v>
      </c>
      <c r="K1" s="38" t="str">
        <f>'Field data and Alwen'!K29</f>
        <v>Mercury Addition</v>
      </c>
      <c r="L1" s="38" t="str">
        <f>'Field data and Alwen'!L29</f>
        <v>Nickel Addition</v>
      </c>
      <c r="M1" s="38" t="str">
        <f>'Field data and Alwen'!M29</f>
        <v>Chromium Addition</v>
      </c>
      <c r="N1" s="38" t="str">
        <f>'Field data and Alwen'!N29</f>
        <v>Aluminium Addition</v>
      </c>
      <c r="O1" s="38" t="str">
        <f>'Field data and Alwen'!O29</f>
        <v>Iron Addition</v>
      </c>
      <c r="P1" s="38" t="str">
        <f>'Field data and Alwen'!P29</f>
        <v xml:space="preserve">Sodium Addition                 </v>
      </c>
      <c r="Q1" s="38" t="str">
        <f>'Field data and Alwen'!Q29</f>
        <v>SO3  Addition                             kg/ha</v>
      </c>
      <c r="R1" s="38" t="str">
        <f>'Field data and Alwen'!R29</f>
        <v xml:space="preserve">Selenium Addition </v>
      </c>
      <c r="S1" s="38" t="str">
        <f>'Field data and Alwen'!S29</f>
        <v xml:space="preserve">Arsenic  Addition  </v>
      </c>
      <c r="T1" s="38" t="str">
        <f>'Field data and Alwen'!T29</f>
        <v xml:space="preserve">Molybdenum Addition  </v>
      </c>
      <c r="U1" s="38" t="str">
        <f>'Field data and Alwen'!U29</f>
        <v xml:space="preserve">Fluoride Addition </v>
      </c>
    </row>
    <row r="2" spans="1:21" ht="25" x14ac:dyDescent="0.25">
      <c r="A2" s="145"/>
      <c r="B2" s="38" t="str">
        <f>'Field data and Alwen'!B30</f>
        <v>tonnes/ha</v>
      </c>
      <c r="C2" s="38" t="str">
        <f>'Field data and Alwen'!C30</f>
        <v>kg/ha</v>
      </c>
      <c r="D2" s="38" t="str">
        <f>'Field data and Alwen'!D30</f>
        <v>P2O5 
kg/ha</v>
      </c>
      <c r="E2" s="38" t="str">
        <f>'Field data and Alwen'!E30</f>
        <v>K2O 
kg/ha</v>
      </c>
      <c r="F2" s="38" t="str">
        <f>'Field data and Alwen'!F30</f>
        <v>MgO 
kg/ha</v>
      </c>
      <c r="G2" s="38" t="str">
        <f>'Field data and Alwen'!G30</f>
        <v>kg/ha</v>
      </c>
      <c r="H2" s="38" t="str">
        <f>'Field data and Alwen'!H30</f>
        <v>kg/ha</v>
      </c>
      <c r="I2" s="38" t="str">
        <f>'Field data and Alwen'!I30</f>
        <v>kg/ha</v>
      </c>
      <c r="J2" s="38" t="str">
        <f>'Field data and Alwen'!J30</f>
        <v>kg/ha</v>
      </c>
      <c r="K2" s="38" t="str">
        <f>'Field data and Alwen'!K30</f>
        <v>kg/ha</v>
      </c>
      <c r="L2" s="38" t="str">
        <f>'Field data and Alwen'!L30</f>
        <v>kg/ha</v>
      </c>
      <c r="M2" s="38" t="str">
        <f>'Field data and Alwen'!M30</f>
        <v>kg/ha</v>
      </c>
      <c r="N2" s="38" t="str">
        <f>'Field data and Alwen'!N30</f>
        <v>kg/ha</v>
      </c>
      <c r="O2" s="38" t="str">
        <f>'Field data and Alwen'!O30</f>
        <v>kg/ha</v>
      </c>
      <c r="P2" s="38" t="str">
        <f>'Field data and Alwen'!P30</f>
        <v>kg/ha</v>
      </c>
      <c r="Q2" s="38" t="str">
        <f>'Field data and Alwen'!Q30</f>
        <v>kg/ha</v>
      </c>
      <c r="R2" s="38" t="str">
        <f>'Field data and Alwen'!R30</f>
        <v>kg/ha</v>
      </c>
      <c r="S2" s="38" t="str">
        <f>'Field data and Alwen'!S30</f>
        <v>kg/ha</v>
      </c>
      <c r="T2" s="38" t="str">
        <f>'Field data and Alwen'!T30</f>
        <v>kg/ha</v>
      </c>
      <c r="U2" s="38" t="str">
        <f>'Field data and Alwen'!U30</f>
        <v>kg/ha</v>
      </c>
    </row>
    <row r="3" spans="1:21" x14ac:dyDescent="0.25">
      <c r="A3" s="36">
        <v>1</v>
      </c>
      <c r="B3" s="33">
        <f>'Field data and Alwen'!B31</f>
        <v>70</v>
      </c>
      <c r="C3" s="33">
        <f>'Field data and Alwen'!C31</f>
        <v>75.882799999999989</v>
      </c>
      <c r="D3" s="33">
        <f>'Field data and Alwen'!D31</f>
        <v>10.599174039999999</v>
      </c>
      <c r="E3" s="33">
        <f>'Field data and Alwen'!E31</f>
        <v>1.3833399999999999E-4</v>
      </c>
      <c r="F3" s="33">
        <f>'Field data and Alwen'!F31</f>
        <v>8.3177880799999997</v>
      </c>
      <c r="G3" s="33">
        <f>'Field data and Alwen'!G31</f>
        <v>2.0204799999999995E-2</v>
      </c>
      <c r="H3" s="33">
        <f>'Field data and Alwen'!H31</f>
        <v>1.8941999999999999</v>
      </c>
      <c r="I3" s="33">
        <f>'Field data and Alwen'!I31</f>
        <v>0.47412399999999988</v>
      </c>
      <c r="J3" s="33">
        <f>'Field data and Alwen'!J31</f>
        <v>2.4107999999999998E-3</v>
      </c>
      <c r="K3" s="33">
        <f>'Field data and Alwen'!K31</f>
        <v>3.5587999999999996E-3</v>
      </c>
      <c r="L3" s="33">
        <f>'Field data and Alwen'!L31</f>
        <v>0.55333600000000005</v>
      </c>
      <c r="M3" s="33">
        <f>'Field data and Alwen'!M31</f>
        <v>9.2643599999999993E-2</v>
      </c>
      <c r="N3" s="33">
        <f>'Field data and Alwen'!N31</f>
        <v>31.914400000000001</v>
      </c>
      <c r="O3" s="33">
        <f>'Field data and Alwen'!O31</f>
        <v>4580.5199999999995</v>
      </c>
      <c r="P3" s="33">
        <f>'Field data and Alwen'!P31</f>
        <v>0</v>
      </c>
      <c r="Q3" s="33">
        <f>'Field data and Alwen'!Q31</f>
        <v>286.99999999999994</v>
      </c>
      <c r="R3" s="33">
        <f>'Field data and Alwen'!R31</f>
        <v>0</v>
      </c>
      <c r="S3" s="33">
        <f>'Field data and Alwen'!S31</f>
        <v>0.13661199999999998</v>
      </c>
      <c r="T3" s="33">
        <f>'Field data and Alwen'!T31</f>
        <v>0</v>
      </c>
      <c r="U3" s="33">
        <f>'Field data and Alwen'!U31</f>
        <v>0</v>
      </c>
    </row>
    <row r="4" spans="1:21" x14ac:dyDescent="0.25">
      <c r="A4" s="36">
        <v>2</v>
      </c>
      <c r="B4" s="33">
        <f>'Bryn Cowlyd'!B31</f>
        <v>250</v>
      </c>
      <c r="C4" s="33">
        <f>'Bryn Cowlyd'!C31</f>
        <v>40.292500000000004</v>
      </c>
      <c r="D4" s="33">
        <f>'Bryn Cowlyd'!D31</f>
        <v>2.0022194500000001</v>
      </c>
      <c r="E4" s="33">
        <f>'Bryn Cowlyd'!E31</f>
        <v>1.3676750000000002E-4</v>
      </c>
      <c r="F4" s="33">
        <f>'Bryn Cowlyd'!F31</f>
        <v>3.6131136000000001</v>
      </c>
      <c r="G4" s="33">
        <f>'Bryn Cowlyd'!G31</f>
        <v>2.9056000000000005E-2</v>
      </c>
      <c r="H4" s="33">
        <f>'Bryn Cowlyd'!H31</f>
        <v>1.0612250000000001</v>
      </c>
      <c r="I4" s="33">
        <f>'Bryn Cowlyd'!I31</f>
        <v>0.15152250000000003</v>
      </c>
      <c r="J4" s="33">
        <f>'Bryn Cowlyd'!J31</f>
        <v>2.3267500000000003E-3</v>
      </c>
      <c r="K4" s="33">
        <f>'Bryn Cowlyd'!K31</f>
        <v>5.0507500000000006E-3</v>
      </c>
      <c r="L4" s="33">
        <f>'Bryn Cowlyd'!L31</f>
        <v>0.35809250000000004</v>
      </c>
      <c r="M4" s="33">
        <f>'Bryn Cowlyd'!M31</f>
        <v>4.1881500000000002E-2</v>
      </c>
      <c r="N4" s="33">
        <f>'Bryn Cowlyd'!N31</f>
        <v>15.322500000000003</v>
      </c>
      <c r="O4" s="33">
        <f>'Bryn Cowlyd'!O31</f>
        <v>2582.125</v>
      </c>
      <c r="P4" s="33">
        <f>'Bryn Cowlyd'!P31</f>
        <v>0</v>
      </c>
      <c r="Q4" s="33">
        <f>'Bryn Cowlyd'!Q31</f>
        <v>65.546250000000001</v>
      </c>
      <c r="R4" s="33">
        <f>'Bryn Cowlyd'!R31</f>
        <v>0</v>
      </c>
      <c r="S4" s="33">
        <f>'Bryn Cowlyd'!S31</f>
        <v>7.7179999999999999E-2</v>
      </c>
      <c r="T4" s="33">
        <f>'Bryn Cowlyd'!T31</f>
        <v>0</v>
      </c>
      <c r="U4" s="33">
        <f>'Bryn Cowlyd'!U31</f>
        <v>0</v>
      </c>
    </row>
    <row r="5" spans="1:21" x14ac:dyDescent="0.25">
      <c r="A5" s="36">
        <v>4</v>
      </c>
      <c r="B5" s="33">
        <f>Cwellyn!B31</f>
        <v>40</v>
      </c>
      <c r="C5" s="33">
        <f>Cwellyn!C31</f>
        <v>16.4084</v>
      </c>
      <c r="D5" s="33">
        <f>Cwellyn!D31</f>
        <v>11.099895000000002</v>
      </c>
      <c r="E5" s="33">
        <f>Cwellyn!E31</f>
        <v>2.4754074000000003E-5</v>
      </c>
      <c r="F5" s="33">
        <f>Cwellyn!F31</f>
        <v>0.83757517600000009</v>
      </c>
      <c r="G5" s="33">
        <f>Cwellyn!G31</f>
        <v>0.10142200000000001</v>
      </c>
      <c r="H5" s="33">
        <f>Cwellyn!H31</f>
        <v>0.42248400000000008</v>
      </c>
      <c r="I5" s="33">
        <f>Cwellyn!I31</f>
        <v>5.2326000000000004E-3</v>
      </c>
      <c r="J5" s="33">
        <f>Cwellyn!J31</f>
        <v>7.8812000000000001E-4</v>
      </c>
      <c r="K5" s="33">
        <f>Cwellyn!K31</f>
        <v>8.1396000000000007E-4</v>
      </c>
      <c r="L5" s="33">
        <f>Cwellyn!L31</f>
        <v>2.8811600000000003E-2</v>
      </c>
      <c r="M5" s="33">
        <f>Cwellyn!M31</f>
        <v>5.5556000000000008E-3</v>
      </c>
      <c r="N5" s="33">
        <f>Cwellyn!N31</f>
        <v>263.56800000000004</v>
      </c>
      <c r="O5" s="33">
        <f>Cwellyn!O31</f>
        <v>7.9328800000000008</v>
      </c>
      <c r="P5" s="33">
        <f>Cwellyn!P31</f>
        <v>0</v>
      </c>
      <c r="Q5" s="33">
        <f>Cwellyn!Q31</f>
        <v>23.417500000000004</v>
      </c>
      <c r="R5" s="33">
        <f>Cwellyn!R31</f>
        <v>0</v>
      </c>
      <c r="S5" s="33">
        <f>Cwellyn!S31</f>
        <v>3.1395600000000003E-2</v>
      </c>
      <c r="T5" s="33">
        <f>Cwellyn!T31</f>
        <v>0</v>
      </c>
      <c r="U5" s="33">
        <f>Cwellyn!U31</f>
        <v>0</v>
      </c>
    </row>
    <row r="6" spans="1:21" x14ac:dyDescent="0.25">
      <c r="A6" s="36">
        <v>5</v>
      </c>
      <c r="B6" s="33">
        <f>Dolbenmaen!B31</f>
        <v>250</v>
      </c>
      <c r="C6" s="33">
        <f>Dolbenmaen!C31</f>
        <v>28.174999999999997</v>
      </c>
      <c r="D6" s="33">
        <f>Dolbenmaen!D31</f>
        <v>18.843474999999994</v>
      </c>
      <c r="E6" s="33">
        <f>Dolbenmaen!E31</f>
        <v>7.1697500000000009E-5</v>
      </c>
      <c r="F6" s="33">
        <f>Dolbenmaen!F31</f>
        <v>1.1199789999999998</v>
      </c>
      <c r="G6" s="33">
        <f>Dolbenmaen!G31</f>
        <v>0.18059999999999998</v>
      </c>
      <c r="H6" s="33">
        <f>Dolbenmaen!H31</f>
        <v>1.379</v>
      </c>
      <c r="I6" s="33">
        <f>Dolbenmaen!I31</f>
        <v>3.2445000000000002E-2</v>
      </c>
      <c r="J6" s="33">
        <f>Dolbenmaen!J31</f>
        <v>7.1049999999999985E-3</v>
      </c>
      <c r="K6" s="33">
        <f>Dolbenmaen!K31</f>
        <v>5.0049999999999999E-3</v>
      </c>
      <c r="L6" s="33">
        <f>Dolbenmaen!L31</f>
        <v>8.539999999999999E-2</v>
      </c>
      <c r="M6" s="33">
        <f>Dolbenmaen!M31</f>
        <v>1.6975000000000001E-2</v>
      </c>
      <c r="N6" s="33">
        <f>Dolbenmaen!N31</f>
        <v>938</v>
      </c>
      <c r="O6" s="33">
        <f>Dolbenmaen!O31</f>
        <v>13.719999999999997</v>
      </c>
      <c r="P6" s="33">
        <f>Dolbenmaen!P31</f>
        <v>0</v>
      </c>
      <c r="Q6" s="33">
        <f>Dolbenmaen!Q31</f>
        <v>121.625</v>
      </c>
      <c r="R6" s="33">
        <f>Dolbenmaen!R31</f>
        <v>0</v>
      </c>
      <c r="S6" s="33">
        <f>Dolbenmaen!S31</f>
        <v>9.6949999999999981E-2</v>
      </c>
      <c r="T6" s="33">
        <f>Dolbenmaen!T31</f>
        <v>0</v>
      </c>
      <c r="U6" s="33">
        <f>Dolbenmaen!U31</f>
        <v>0</v>
      </c>
    </row>
    <row r="7" spans="1:21" x14ac:dyDescent="0.25">
      <c r="A7" s="36">
        <v>6</v>
      </c>
      <c r="B7" s="33">
        <f>Glascoed!B31</f>
        <v>18</v>
      </c>
      <c r="C7" s="33">
        <f>Glascoed!C31</f>
        <v>22.995899999999999</v>
      </c>
      <c r="D7" s="33">
        <f>Glascoed!D31</f>
        <v>10.4105331</v>
      </c>
      <c r="E7" s="33">
        <f>Glascoed!E31</f>
        <v>5.6747547000000007E-5</v>
      </c>
      <c r="F7" s="33">
        <f>Glascoed!F31</f>
        <v>3.1049697599999999</v>
      </c>
      <c r="G7" s="33">
        <f>Glascoed!G31</f>
        <v>6.7197599999999996E-2</v>
      </c>
      <c r="H7" s="33">
        <f>Glascoed!H31</f>
        <v>0.34975800000000001</v>
      </c>
      <c r="I7" s="33">
        <f>Glascoed!I31</f>
        <v>0.106029</v>
      </c>
      <c r="J7" s="33">
        <f>Glascoed!J31</f>
        <v>4.1309999999999996E-4</v>
      </c>
      <c r="K7" s="33">
        <f>Glascoed!K31</f>
        <v>8.8128000000000013E-4</v>
      </c>
      <c r="L7" s="33">
        <f>Glascoed!L31</f>
        <v>9.4737600000000005E-2</v>
      </c>
      <c r="M7" s="33">
        <f>Glascoed!M31</f>
        <v>2.0572380000000001E-2</v>
      </c>
      <c r="N7" s="33">
        <f>Glascoed!N31</f>
        <v>7.0502400000000005</v>
      </c>
      <c r="O7" s="33">
        <f>Glascoed!O31</f>
        <v>1189.7280000000001</v>
      </c>
      <c r="P7" s="33">
        <f>Glascoed!P31</f>
        <v>0</v>
      </c>
      <c r="Q7" s="33">
        <f>Glascoed!Q31</f>
        <v>35.388899999999992</v>
      </c>
      <c r="R7" s="33">
        <f>Glascoed!R31</f>
        <v>0</v>
      </c>
      <c r="S7" s="33">
        <f>Glascoed!S31</f>
        <v>2.6438399999999997E-2</v>
      </c>
      <c r="T7" s="33">
        <f>Glascoed!T31</f>
        <v>0</v>
      </c>
      <c r="U7" s="33">
        <f>Glascoed!U31</f>
        <v>0</v>
      </c>
    </row>
    <row r="8" spans="1:21" x14ac:dyDescent="0.25">
      <c r="A8" s="36">
        <v>7</v>
      </c>
      <c r="B8" s="33">
        <f>Mynedd!B31</f>
        <v>40</v>
      </c>
      <c r="C8" s="33">
        <f>Mynedd!C31</f>
        <v>11.631400000000001</v>
      </c>
      <c r="D8" s="33">
        <f>Mynedd!D31</f>
        <v>10.57351484</v>
      </c>
      <c r="E8" s="33">
        <f>Mynedd!E31</f>
        <v>1.8288044000000002E-5</v>
      </c>
      <c r="F8" s="33">
        <f>Mynedd!F31</f>
        <v>1.3798472880000001</v>
      </c>
      <c r="G8" s="33">
        <f>Mynedd!G31</f>
        <v>9.5041600000000004E-2</v>
      </c>
      <c r="H8" s="33">
        <f>Mynedd!H31</f>
        <v>0.175404</v>
      </c>
      <c r="I8" s="33">
        <f>Mynedd!I31</f>
        <v>5.1750400000000005E-3</v>
      </c>
      <c r="J8" s="33">
        <f>Mynedd!J31</f>
        <v>5.4735999999999999E-4</v>
      </c>
      <c r="K8" s="33">
        <f>Mynedd!K31</f>
        <v>7.9616000000000008E-4</v>
      </c>
      <c r="L8" s="33">
        <f>Mynedd!L31</f>
        <v>6.3443999999999992E-3</v>
      </c>
      <c r="M8" s="33">
        <f>Mynedd!M31</f>
        <v>2.71192E-3</v>
      </c>
      <c r="N8" s="33">
        <f>Mynedd!N31</f>
        <v>242.57999999999998</v>
      </c>
      <c r="O8" s="33">
        <f>Mynedd!O31</f>
        <v>5.6850800000000001</v>
      </c>
      <c r="P8" s="33">
        <f>Mynedd!P31</f>
        <v>0</v>
      </c>
      <c r="Q8" s="33">
        <f>Mynedd!Q31</f>
        <v>20.899199999999997</v>
      </c>
      <c r="R8" s="33">
        <f>Mynedd!R31</f>
        <v>0</v>
      </c>
      <c r="S8" s="33">
        <f>Mynedd!S31</f>
        <v>2.5626400000000001E-2</v>
      </c>
      <c r="T8" s="33">
        <f>Mynedd!T31</f>
        <v>0</v>
      </c>
      <c r="U8" s="33">
        <f>Mynedd!U31</f>
        <v>0</v>
      </c>
    </row>
    <row r="9" spans="1:21" x14ac:dyDescent="0.25">
      <c r="A9" s="36">
        <v>8</v>
      </c>
      <c r="B9" s="33">
        <f>Aber!B31</f>
        <v>15</v>
      </c>
      <c r="C9" s="33">
        <f>Aber!C31</f>
        <v>18</v>
      </c>
      <c r="D9" s="33">
        <f>Aber!D31</f>
        <v>10.996799999999999</v>
      </c>
      <c r="E9" s="33">
        <f>Aber!E31</f>
        <v>12.652500000000003</v>
      </c>
      <c r="F9" s="33">
        <f>Aber!F31</f>
        <v>4.2279</v>
      </c>
      <c r="G9" s="33">
        <f>Aber!G31</f>
        <v>8.6699999999999999E-2</v>
      </c>
      <c r="H9" s="33">
        <f>Aber!H31</f>
        <v>1.3650000000000001E-2</v>
      </c>
      <c r="I9" s="33">
        <f>Aber!I31</f>
        <v>7.4999999999999997E-3</v>
      </c>
      <c r="J9" s="33">
        <f>Aber!J31</f>
        <v>1.5000000000000001E-4</v>
      </c>
      <c r="K9" s="33">
        <f>Aber!K31</f>
        <v>7.5000000000000002E-4</v>
      </c>
      <c r="L9" s="33">
        <f>Aber!L31</f>
        <v>3.0000000000000001E-3</v>
      </c>
      <c r="M9" s="33">
        <f>Aber!M31</f>
        <v>3.1049999999999997E-3</v>
      </c>
      <c r="N9" s="33">
        <f>Aber!N31</f>
        <v>0</v>
      </c>
      <c r="O9" s="33">
        <f>Aber!O31</f>
        <v>0</v>
      </c>
      <c r="P9" s="33">
        <f>Aber!P31</f>
        <v>0.6</v>
      </c>
      <c r="Q9" s="33">
        <f>Aber!Q31</f>
        <v>4.5</v>
      </c>
      <c r="R9" s="33">
        <f>Aber!R31</f>
        <v>3.0000000000000003E-4</v>
      </c>
      <c r="S9" s="33">
        <f>Aber!S31</f>
        <v>7.4999999999999997E-3</v>
      </c>
      <c r="T9" s="33">
        <f>Aber!T31</f>
        <v>7.5000000000000002E-4</v>
      </c>
      <c r="U9" s="33">
        <f>Aber!U31</f>
        <v>0.15</v>
      </c>
    </row>
    <row r="10" spans="1:21" x14ac:dyDescent="0.25">
      <c r="A10" s="36">
        <v>9</v>
      </c>
      <c r="B10" s="33">
        <f>Cefni!B31</f>
        <v>33</v>
      </c>
      <c r="C10" s="33">
        <f>Cefni!C31</f>
        <v>25.808640000000004</v>
      </c>
      <c r="D10" s="33">
        <f>Cefni!D31</f>
        <v>10.116361827</v>
      </c>
      <c r="E10" s="33">
        <f>Cefni!E31</f>
        <v>5.2237292249999999E-5</v>
      </c>
      <c r="F10" s="33">
        <f>Cefni!F31</f>
        <v>2.8516006662</v>
      </c>
      <c r="G10" s="33">
        <f>Cefni!G31</f>
        <v>7.9442219999999994E-2</v>
      </c>
      <c r="H10" s="33">
        <f>Cefni!H31</f>
        <v>9.1943280000000002E-2</v>
      </c>
      <c r="I10" s="33">
        <f>Cefni!I31</f>
        <v>4.2745560000000005E-3</v>
      </c>
      <c r="J10" s="33">
        <f>Cefni!J31</f>
        <v>9.4766100000000003E-4</v>
      </c>
      <c r="K10" s="33">
        <f>Cefni!K31</f>
        <v>6.6537900000000001E-4</v>
      </c>
      <c r="L10" s="33">
        <f>Cefni!L31</f>
        <v>5.6658030000000012E-2</v>
      </c>
      <c r="M10" s="33">
        <f>Cefni!M31</f>
        <v>1.1553399000000002E-2</v>
      </c>
      <c r="N10" s="33">
        <f>Cefni!N31</f>
        <v>346.80360000000002</v>
      </c>
      <c r="O10" s="33">
        <f>Cefni!O31</f>
        <v>13.751166000000001</v>
      </c>
      <c r="P10" s="33">
        <f>Cefni!P31</f>
        <v>0</v>
      </c>
      <c r="Q10" s="33">
        <f>Cefni!Q31</f>
        <v>57.968624999999996</v>
      </c>
      <c r="R10" s="33">
        <f>Cefni!R31</f>
        <v>0</v>
      </c>
      <c r="S10" s="33">
        <f>Cefni!S31</f>
        <v>4.4761860000000001E-2</v>
      </c>
      <c r="T10" s="33">
        <f>Cefni!T31</f>
        <v>0</v>
      </c>
      <c r="U10" s="33">
        <f>Cefni!U31</f>
        <v>0</v>
      </c>
    </row>
    <row r="11" spans="1:21" x14ac:dyDescent="0.25">
      <c r="A11" s="36">
        <v>10</v>
      </c>
      <c r="B11" s="33" t="e">
        <f>#REF!</f>
        <v>#REF!</v>
      </c>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row>
    <row r="12" spans="1:21" s="82" customFormat="1" ht="15.5" x14ac:dyDescent="0.35">
      <c r="A12" s="80" t="s">
        <v>85</v>
      </c>
      <c r="B12" s="81" t="e">
        <f>SUM(B3:B11)</f>
        <v>#REF!</v>
      </c>
      <c r="C12" s="81" t="e">
        <f t="shared" ref="C12:U12" si="0">SUM(C3:C11)</f>
        <v>#REF!</v>
      </c>
      <c r="D12" s="81" t="e">
        <f t="shared" si="0"/>
        <v>#REF!</v>
      </c>
      <c r="E12" s="81" t="e">
        <f t="shared" si="0"/>
        <v>#REF!</v>
      </c>
      <c r="F12" s="81" t="e">
        <f t="shared" si="0"/>
        <v>#REF!</v>
      </c>
      <c r="G12" s="81" t="e">
        <f t="shared" si="0"/>
        <v>#REF!</v>
      </c>
      <c r="H12" s="81" t="e">
        <f t="shared" si="0"/>
        <v>#REF!</v>
      </c>
      <c r="I12" s="81" t="e">
        <f t="shared" si="0"/>
        <v>#REF!</v>
      </c>
      <c r="J12" s="81" t="e">
        <f t="shared" si="0"/>
        <v>#REF!</v>
      </c>
      <c r="K12" s="81" t="e">
        <f t="shared" si="0"/>
        <v>#REF!</v>
      </c>
      <c r="L12" s="81" t="e">
        <f t="shared" si="0"/>
        <v>#REF!</v>
      </c>
      <c r="M12" s="81" t="e">
        <f t="shared" si="0"/>
        <v>#REF!</v>
      </c>
      <c r="N12" s="81" t="e">
        <f t="shared" si="0"/>
        <v>#REF!</v>
      </c>
      <c r="O12" s="81" t="e">
        <f t="shared" si="0"/>
        <v>#REF!</v>
      </c>
      <c r="P12" s="81" t="e">
        <f t="shared" si="0"/>
        <v>#REF!</v>
      </c>
      <c r="Q12" s="81" t="e">
        <f t="shared" si="0"/>
        <v>#REF!</v>
      </c>
      <c r="R12" s="81" t="e">
        <f t="shared" si="0"/>
        <v>#REF!</v>
      </c>
      <c r="S12" s="81" t="e">
        <f t="shared" si="0"/>
        <v>#REF!</v>
      </c>
      <c r="T12" s="81" t="e">
        <f t="shared" si="0"/>
        <v>#REF!</v>
      </c>
      <c r="U12" s="81" t="e">
        <f t="shared" si="0"/>
        <v>#REF!</v>
      </c>
    </row>
  </sheetData>
  <mergeCells count="1">
    <mergeCell ref="A1:A2"/>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3"/>
  <sheetViews>
    <sheetView tabSelected="1" workbookViewId="0">
      <selection activeCell="D30" sqref="D30"/>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6" t="s">
        <v>84</v>
      </c>
      <c r="B1" s="34" t="s">
        <v>152</v>
      </c>
      <c r="C1" s="35" t="str">
        <f>'Field data and Alwen'!B29</f>
        <v>Application Rate</v>
      </c>
      <c r="D1" s="35" t="str">
        <f>'Field data and Alwen'!C29</f>
        <v>Nitrogen Addition</v>
      </c>
      <c r="E1" s="35" t="str">
        <f>'Field data and Alwen'!D29</f>
        <v>Phosphate Addition</v>
      </c>
      <c r="F1" s="35" t="str">
        <f>'Field data and Alwen'!E29</f>
        <v>Potash  Addition</v>
      </c>
      <c r="G1" s="35" t="str">
        <f>'Field data and Alwen'!F29</f>
        <v>Mg Oxide Addition</v>
      </c>
      <c r="H1" s="35" t="str">
        <f>'Field data and Alwen'!G29</f>
        <v>Copper Addition</v>
      </c>
      <c r="I1" s="35" t="str">
        <f>'Field data and Alwen'!H29</f>
        <v>Zinc Addition</v>
      </c>
      <c r="J1" s="35" t="str">
        <f>'Field data and Alwen'!I29</f>
        <v>Lead Addition</v>
      </c>
      <c r="K1" s="35" t="str">
        <f>'Field data and Alwen'!J29</f>
        <v>Cadmium Addition</v>
      </c>
      <c r="L1" s="35" t="str">
        <f>'Field data and Alwen'!K29</f>
        <v>Mercury Addition</v>
      </c>
      <c r="M1" s="35" t="str">
        <f>'Field data and Alwen'!L29</f>
        <v>Nickel Addition</v>
      </c>
      <c r="N1" s="35" t="str">
        <f>'Field data and Alwen'!M29</f>
        <v>Chromium Addition</v>
      </c>
      <c r="O1" s="35" t="str">
        <f>'Field data and Alwen'!N29</f>
        <v>Aluminium Addition</v>
      </c>
      <c r="P1" s="35" t="str">
        <f>'Field data and Alwen'!O29</f>
        <v>Iron Addition</v>
      </c>
      <c r="Q1" s="35" t="str">
        <f>'Field data and Alwen'!P29</f>
        <v xml:space="preserve">Sodium Addition                 </v>
      </c>
      <c r="R1" s="35" t="str">
        <f>'Field data and Alwen'!Q29</f>
        <v>SO3  Addition                             kg/ha</v>
      </c>
      <c r="S1" s="35" t="str">
        <f>'Field data and Alwen'!R29</f>
        <v xml:space="preserve">Selenium Addition </v>
      </c>
      <c r="T1" s="35" t="str">
        <f>'Field data and Alwen'!S29</f>
        <v xml:space="preserve">Arsenic  Addition  </v>
      </c>
      <c r="U1" s="35" t="str">
        <f>'Field data and Alwen'!T29</f>
        <v xml:space="preserve">Molybdenum Addition  </v>
      </c>
      <c r="V1" s="35" t="str">
        <f>'Field data and Alwen'!U29</f>
        <v xml:space="preserve">Fluoride Addition </v>
      </c>
    </row>
    <row r="2" spans="1:22" s="83" customFormat="1" ht="25" x14ac:dyDescent="0.35">
      <c r="A2" s="146"/>
      <c r="B2" s="32" t="s">
        <v>46</v>
      </c>
      <c r="C2" s="35" t="str">
        <f>'Field data and Alwen'!B30</f>
        <v>tonnes/ha</v>
      </c>
      <c r="D2" s="35" t="str">
        <f>'Field data and Alwen'!C30</f>
        <v>kg/ha</v>
      </c>
      <c r="E2" s="35" t="str">
        <f>'Field data and Alwen'!D30</f>
        <v>P2O5 
kg/ha</v>
      </c>
      <c r="F2" s="35" t="str">
        <f>'Field data and Alwen'!E30</f>
        <v>K2O 
kg/ha</v>
      </c>
      <c r="G2" s="35" t="str">
        <f>'Field data and Alwen'!F30</f>
        <v>MgO 
kg/ha</v>
      </c>
      <c r="H2" s="35" t="str">
        <f>'Field data and Alwen'!G30</f>
        <v>kg/ha</v>
      </c>
      <c r="I2" s="35" t="str">
        <f>'Field data and Alwen'!H30</f>
        <v>kg/ha</v>
      </c>
      <c r="J2" s="35" t="str">
        <f>'Field data and Alwen'!I30</f>
        <v>kg/ha</v>
      </c>
      <c r="K2" s="35" t="str">
        <f>'Field data and Alwen'!J30</f>
        <v>kg/ha</v>
      </c>
      <c r="L2" s="35" t="str">
        <f>'Field data and Alwen'!K30</f>
        <v>kg/ha</v>
      </c>
      <c r="M2" s="35" t="str">
        <f>'Field data and Alwen'!L30</f>
        <v>kg/ha</v>
      </c>
      <c r="N2" s="35" t="str">
        <f>'Field data and Alwen'!M30</f>
        <v>kg/ha</v>
      </c>
      <c r="O2" s="35" t="str">
        <f>'Field data and Alwen'!N30</f>
        <v>kg/ha</v>
      </c>
      <c r="P2" s="35" t="str">
        <f>'Field data and Alwen'!O30</f>
        <v>kg/ha</v>
      </c>
      <c r="Q2" s="35" t="str">
        <f>'Field data and Alwen'!P30</f>
        <v>kg/ha</v>
      </c>
      <c r="R2" s="35" t="str">
        <f>'Field data and Alwen'!Q30</f>
        <v>kg/ha</v>
      </c>
      <c r="S2" s="35" t="str">
        <f>'Field data and Alwen'!R30</f>
        <v>kg/ha</v>
      </c>
      <c r="T2" s="35" t="str">
        <f>'Field data and Alwen'!S30</f>
        <v>kg/ha</v>
      </c>
      <c r="U2" s="35" t="str">
        <f>'Field data and Alwen'!T30</f>
        <v>kg/ha</v>
      </c>
      <c r="V2" s="35" t="str">
        <f>'Field data and Alwen'!U30</f>
        <v>kg/ha</v>
      </c>
    </row>
    <row r="3" spans="1:22" x14ac:dyDescent="0.25">
      <c r="A3" s="36">
        <v>1</v>
      </c>
      <c r="B3" s="91"/>
      <c r="C3" s="33">
        <f>'Field data and Alwen'!B31</f>
        <v>70</v>
      </c>
      <c r="D3" s="33">
        <f>'Field data and Alwen'!C31</f>
        <v>75.882799999999989</v>
      </c>
      <c r="E3" s="33">
        <f>'Field data and Alwen'!D31</f>
        <v>10.599174039999999</v>
      </c>
      <c r="F3" s="33">
        <f>'Field data and Alwen'!E31</f>
        <v>1.3833399999999999E-4</v>
      </c>
      <c r="G3" s="33">
        <f>'Field data and Alwen'!F31</f>
        <v>8.3177880799999997</v>
      </c>
      <c r="H3" s="33">
        <f>'Field data and Alwen'!G31</f>
        <v>2.0204799999999995E-2</v>
      </c>
      <c r="I3" s="33">
        <f>'Field data and Alwen'!H31</f>
        <v>1.8941999999999999</v>
      </c>
      <c r="J3" s="33">
        <f>'Field data and Alwen'!I31</f>
        <v>0.47412399999999988</v>
      </c>
      <c r="K3" s="33">
        <f>'Field data and Alwen'!J31</f>
        <v>2.4107999999999998E-3</v>
      </c>
      <c r="L3" s="33">
        <f>'Field data and Alwen'!K31</f>
        <v>3.5587999999999996E-3</v>
      </c>
      <c r="M3" s="33">
        <f>'Field data and Alwen'!L31</f>
        <v>0.55333600000000005</v>
      </c>
      <c r="N3" s="33">
        <f>'Field data and Alwen'!M31</f>
        <v>9.2643599999999993E-2</v>
      </c>
      <c r="O3" s="33">
        <f>'Field data and Alwen'!N31</f>
        <v>31.914400000000001</v>
      </c>
      <c r="P3" s="33">
        <f>'Field data and Alwen'!O31</f>
        <v>4580.5199999999995</v>
      </c>
      <c r="Q3" s="33">
        <f>'Field data and Alwen'!P31</f>
        <v>0</v>
      </c>
      <c r="R3" s="33">
        <f>'Field data and Alwen'!Q31</f>
        <v>286.99999999999994</v>
      </c>
      <c r="S3" s="33">
        <f>'Field data and Alwen'!R31</f>
        <v>0</v>
      </c>
      <c r="T3" s="33">
        <f>'Field data and Alwen'!S31</f>
        <v>0.13661199999999998</v>
      </c>
      <c r="U3" s="33">
        <f>'Field data and Alwen'!T31</f>
        <v>0</v>
      </c>
      <c r="V3" s="33">
        <f>'Field data and Alwen'!U31</f>
        <v>0</v>
      </c>
    </row>
    <row r="4" spans="1:22" x14ac:dyDescent="0.25">
      <c r="A4" s="36">
        <v>2</v>
      </c>
      <c r="B4" s="91"/>
      <c r="C4" s="33">
        <f>'Bryn Cowlyd'!B31</f>
        <v>250</v>
      </c>
      <c r="D4" s="33">
        <f>'Bryn Cowlyd'!C31</f>
        <v>40.292500000000004</v>
      </c>
      <c r="E4" s="33">
        <f>'Bryn Cowlyd'!D31</f>
        <v>2.0022194500000001</v>
      </c>
      <c r="F4" s="33">
        <f>'Bryn Cowlyd'!E31</f>
        <v>1.3676750000000002E-4</v>
      </c>
      <c r="G4" s="33">
        <f>'Bryn Cowlyd'!F31</f>
        <v>3.6131136000000001</v>
      </c>
      <c r="H4" s="33">
        <f>'Bryn Cowlyd'!G31</f>
        <v>2.9056000000000005E-2</v>
      </c>
      <c r="I4" s="33">
        <f>'Bryn Cowlyd'!H31</f>
        <v>1.0612250000000001</v>
      </c>
      <c r="J4" s="33">
        <f>'Bryn Cowlyd'!I31</f>
        <v>0.15152250000000003</v>
      </c>
      <c r="K4" s="33">
        <f>'Bryn Cowlyd'!J31</f>
        <v>2.3267500000000003E-3</v>
      </c>
      <c r="L4" s="33">
        <f>'Bryn Cowlyd'!K31</f>
        <v>5.0507500000000006E-3</v>
      </c>
      <c r="M4" s="33">
        <f>'Bryn Cowlyd'!L31</f>
        <v>0.35809250000000004</v>
      </c>
      <c r="N4" s="33">
        <f>'Bryn Cowlyd'!M31</f>
        <v>4.1881500000000002E-2</v>
      </c>
      <c r="O4" s="33">
        <f>'Bryn Cowlyd'!N31</f>
        <v>15.322500000000003</v>
      </c>
      <c r="P4" s="33">
        <f>'Bryn Cowlyd'!O31</f>
        <v>2582.125</v>
      </c>
      <c r="Q4" s="33">
        <f>'Bryn Cowlyd'!P31</f>
        <v>0</v>
      </c>
      <c r="R4" s="33">
        <f>'Bryn Cowlyd'!Q31</f>
        <v>65.546250000000001</v>
      </c>
      <c r="S4" s="33">
        <f>'Bryn Cowlyd'!R31</f>
        <v>0</v>
      </c>
      <c r="T4" s="33">
        <f>'Bryn Cowlyd'!S31</f>
        <v>7.7179999999999999E-2</v>
      </c>
      <c r="U4" s="33">
        <f>'Bryn Cowlyd'!T31</f>
        <v>0</v>
      </c>
      <c r="V4" s="33">
        <f>'Bryn Cowlyd'!U31</f>
        <v>0</v>
      </c>
    </row>
    <row r="5" spans="1:22" x14ac:dyDescent="0.25">
      <c r="A5" s="36">
        <v>4</v>
      </c>
      <c r="B5" s="91"/>
      <c r="C5" s="33">
        <f>Cwellyn!B31</f>
        <v>40</v>
      </c>
      <c r="D5" s="33">
        <f>Cwellyn!C31</f>
        <v>16.4084</v>
      </c>
      <c r="E5" s="33">
        <f>Cwellyn!D31</f>
        <v>11.099895000000002</v>
      </c>
      <c r="F5" s="33">
        <f>Cwellyn!E31</f>
        <v>2.4754074000000003E-5</v>
      </c>
      <c r="G5" s="33">
        <f>Cwellyn!F31</f>
        <v>0.83757517600000009</v>
      </c>
      <c r="H5" s="33">
        <f>Cwellyn!G31</f>
        <v>0.10142200000000001</v>
      </c>
      <c r="I5" s="33">
        <f>Cwellyn!H31</f>
        <v>0.42248400000000008</v>
      </c>
      <c r="J5" s="33">
        <f>Cwellyn!I31</f>
        <v>5.2326000000000004E-3</v>
      </c>
      <c r="K5" s="33">
        <f>Cwellyn!J31</f>
        <v>7.8812000000000001E-4</v>
      </c>
      <c r="L5" s="33">
        <f>Cwellyn!K31</f>
        <v>8.1396000000000007E-4</v>
      </c>
      <c r="M5" s="33">
        <f>Cwellyn!L31</f>
        <v>2.8811600000000003E-2</v>
      </c>
      <c r="N5" s="33">
        <f>Cwellyn!M31</f>
        <v>5.5556000000000008E-3</v>
      </c>
      <c r="O5" s="33">
        <f>Cwellyn!N31</f>
        <v>263.56800000000004</v>
      </c>
      <c r="P5" s="33">
        <f>Cwellyn!O31</f>
        <v>7.9328800000000008</v>
      </c>
      <c r="Q5" s="33">
        <f>Cwellyn!P31</f>
        <v>0</v>
      </c>
      <c r="R5" s="33">
        <f>Cwellyn!Q31</f>
        <v>23.417500000000004</v>
      </c>
      <c r="S5" s="33">
        <f>Cwellyn!R31</f>
        <v>0</v>
      </c>
      <c r="T5" s="33">
        <f>Cwellyn!S31</f>
        <v>3.1395600000000003E-2</v>
      </c>
      <c r="U5" s="33">
        <f>Cwellyn!T31</f>
        <v>0</v>
      </c>
      <c r="V5" s="33">
        <f>Cwellyn!U31</f>
        <v>0</v>
      </c>
    </row>
    <row r="6" spans="1:22" x14ac:dyDescent="0.25">
      <c r="A6" s="36">
        <v>5</v>
      </c>
      <c r="B6" s="91"/>
      <c r="C6" s="33">
        <f>Dolbenmaen!B31</f>
        <v>250</v>
      </c>
      <c r="D6" s="33">
        <f>Dolbenmaen!C31</f>
        <v>28.174999999999997</v>
      </c>
      <c r="E6" s="33">
        <f>Dolbenmaen!D31</f>
        <v>18.843474999999994</v>
      </c>
      <c r="F6" s="33">
        <f>Dolbenmaen!E31</f>
        <v>7.1697500000000009E-5</v>
      </c>
      <c r="G6" s="33">
        <f>Dolbenmaen!F31</f>
        <v>1.1199789999999998</v>
      </c>
      <c r="H6" s="33">
        <f>Dolbenmaen!G31</f>
        <v>0.18059999999999998</v>
      </c>
      <c r="I6" s="33">
        <f>Dolbenmaen!H31</f>
        <v>1.379</v>
      </c>
      <c r="J6" s="33">
        <f>Dolbenmaen!I31</f>
        <v>3.2445000000000002E-2</v>
      </c>
      <c r="K6" s="33">
        <f>Dolbenmaen!J31</f>
        <v>7.1049999999999985E-3</v>
      </c>
      <c r="L6" s="33">
        <f>Dolbenmaen!K31</f>
        <v>5.0049999999999999E-3</v>
      </c>
      <c r="M6" s="33">
        <f>Dolbenmaen!L31</f>
        <v>8.539999999999999E-2</v>
      </c>
      <c r="N6" s="33">
        <f>Dolbenmaen!M31</f>
        <v>1.6975000000000001E-2</v>
      </c>
      <c r="O6" s="33">
        <f>Dolbenmaen!N31</f>
        <v>938</v>
      </c>
      <c r="P6" s="33">
        <f>Dolbenmaen!O31</f>
        <v>13.719999999999997</v>
      </c>
      <c r="Q6" s="33">
        <f>Dolbenmaen!P31</f>
        <v>0</v>
      </c>
      <c r="R6" s="33">
        <f>Dolbenmaen!Q31</f>
        <v>121.625</v>
      </c>
      <c r="S6" s="33">
        <f>Dolbenmaen!R31</f>
        <v>0</v>
      </c>
      <c r="T6" s="33">
        <f>Dolbenmaen!S31</f>
        <v>9.6949999999999981E-2</v>
      </c>
      <c r="U6" s="33">
        <f>Dolbenmaen!T31</f>
        <v>0</v>
      </c>
      <c r="V6" s="33">
        <f>Dolbenmaen!U31</f>
        <v>0</v>
      </c>
    </row>
    <row r="7" spans="1:22" x14ac:dyDescent="0.25">
      <c r="A7" s="36">
        <v>6</v>
      </c>
      <c r="B7" s="91"/>
      <c r="C7" s="33">
        <f>Glascoed!B31</f>
        <v>18</v>
      </c>
      <c r="D7" s="33">
        <f>Glascoed!C31</f>
        <v>22.995899999999999</v>
      </c>
      <c r="E7" s="33">
        <f>Glascoed!D31</f>
        <v>10.4105331</v>
      </c>
      <c r="F7" s="33">
        <f>Glascoed!E31</f>
        <v>5.6747547000000007E-5</v>
      </c>
      <c r="G7" s="33">
        <f>Glascoed!F31</f>
        <v>3.1049697599999999</v>
      </c>
      <c r="H7" s="33">
        <f>Glascoed!G31</f>
        <v>6.7197599999999996E-2</v>
      </c>
      <c r="I7" s="33">
        <f>Glascoed!H31</f>
        <v>0.34975800000000001</v>
      </c>
      <c r="J7" s="33">
        <f>Glascoed!I31</f>
        <v>0.106029</v>
      </c>
      <c r="K7" s="33">
        <f>Glascoed!J31</f>
        <v>4.1309999999999996E-4</v>
      </c>
      <c r="L7" s="33">
        <f>Glascoed!K31</f>
        <v>8.8128000000000013E-4</v>
      </c>
      <c r="M7" s="33">
        <f>Glascoed!L31</f>
        <v>9.4737600000000005E-2</v>
      </c>
      <c r="N7" s="33">
        <f>Glascoed!M31</f>
        <v>2.0572380000000001E-2</v>
      </c>
      <c r="O7" s="33">
        <f>Glascoed!N31</f>
        <v>7.0502400000000005</v>
      </c>
      <c r="P7" s="33">
        <f>Glascoed!O31</f>
        <v>1189.7280000000001</v>
      </c>
      <c r="Q7" s="33">
        <f>Glascoed!P31</f>
        <v>0</v>
      </c>
      <c r="R7" s="33">
        <f>Glascoed!Q31</f>
        <v>35.388899999999992</v>
      </c>
      <c r="S7" s="33">
        <f>Glascoed!R31</f>
        <v>0</v>
      </c>
      <c r="T7" s="33">
        <f>Glascoed!S31</f>
        <v>2.6438399999999997E-2</v>
      </c>
      <c r="U7" s="33">
        <f>Glascoed!T31</f>
        <v>0</v>
      </c>
      <c r="V7" s="33">
        <f>Glascoed!U31</f>
        <v>0</v>
      </c>
    </row>
    <row r="8" spans="1:22" x14ac:dyDescent="0.25">
      <c r="A8" s="36">
        <v>7</v>
      </c>
      <c r="B8" s="91"/>
      <c r="C8" s="33">
        <f>Mynedd!B31</f>
        <v>40</v>
      </c>
      <c r="D8" s="33">
        <f>Mynedd!C31</f>
        <v>11.631400000000001</v>
      </c>
      <c r="E8" s="33">
        <f>Mynedd!D31</f>
        <v>10.57351484</v>
      </c>
      <c r="F8" s="33">
        <f>Mynedd!E31</f>
        <v>1.8288044000000002E-5</v>
      </c>
      <c r="G8" s="33">
        <f>Mynedd!F31</f>
        <v>1.3798472880000001</v>
      </c>
      <c r="H8" s="33">
        <f>Mynedd!G31</f>
        <v>9.5041600000000004E-2</v>
      </c>
      <c r="I8" s="33">
        <f>Mynedd!H31</f>
        <v>0.175404</v>
      </c>
      <c r="J8" s="33">
        <f>Mynedd!I31</f>
        <v>5.1750400000000005E-3</v>
      </c>
      <c r="K8" s="33">
        <f>Mynedd!J31</f>
        <v>5.4735999999999999E-4</v>
      </c>
      <c r="L8" s="33">
        <f>Mynedd!K31</f>
        <v>7.9616000000000008E-4</v>
      </c>
      <c r="M8" s="33">
        <f>Mynedd!L31</f>
        <v>6.3443999999999992E-3</v>
      </c>
      <c r="N8" s="33">
        <f>Mynedd!M31</f>
        <v>2.71192E-3</v>
      </c>
      <c r="O8" s="33">
        <f>Mynedd!N31</f>
        <v>242.57999999999998</v>
      </c>
      <c r="P8" s="33">
        <f>Mynedd!O31</f>
        <v>5.6850800000000001</v>
      </c>
      <c r="Q8" s="33">
        <f>Mynedd!P31</f>
        <v>0</v>
      </c>
      <c r="R8" s="33">
        <f>Mynedd!Q31</f>
        <v>20.899199999999997</v>
      </c>
      <c r="S8" s="33">
        <f>Mynedd!R31</f>
        <v>0</v>
      </c>
      <c r="T8" s="33">
        <f>Mynedd!S31</f>
        <v>2.5626400000000001E-2</v>
      </c>
      <c r="U8" s="33">
        <f>Mynedd!T31</f>
        <v>0</v>
      </c>
      <c r="V8" s="33">
        <f>Mynedd!U31</f>
        <v>0</v>
      </c>
    </row>
    <row r="9" spans="1:22" x14ac:dyDescent="0.25">
      <c r="A9" s="36">
        <v>8</v>
      </c>
      <c r="B9" s="91"/>
      <c r="C9" s="33">
        <f>Aber!B31</f>
        <v>15</v>
      </c>
      <c r="D9" s="33">
        <f>Aber!C31</f>
        <v>18</v>
      </c>
      <c r="E9" s="33">
        <f>Aber!D31</f>
        <v>10.996799999999999</v>
      </c>
      <c r="F9" s="33">
        <f>Aber!E31</f>
        <v>12.652500000000003</v>
      </c>
      <c r="G9" s="33">
        <f>Aber!F31</f>
        <v>4.2279</v>
      </c>
      <c r="H9" s="33">
        <f>Aber!G31</f>
        <v>8.6699999999999999E-2</v>
      </c>
      <c r="I9" s="33">
        <f>Aber!H31</f>
        <v>1.3650000000000001E-2</v>
      </c>
      <c r="J9" s="33">
        <f>Aber!I31</f>
        <v>7.4999999999999997E-3</v>
      </c>
      <c r="K9" s="33">
        <f>Aber!J31</f>
        <v>1.5000000000000001E-4</v>
      </c>
      <c r="L9" s="33">
        <f>Aber!K31</f>
        <v>7.5000000000000002E-4</v>
      </c>
      <c r="M9" s="33">
        <f>Aber!L31</f>
        <v>3.0000000000000001E-3</v>
      </c>
      <c r="N9" s="33">
        <f>Aber!M31</f>
        <v>3.1049999999999997E-3</v>
      </c>
      <c r="O9" s="33">
        <f>Aber!N31</f>
        <v>0</v>
      </c>
      <c r="P9" s="33">
        <f>Aber!O31</f>
        <v>0</v>
      </c>
      <c r="Q9" s="33">
        <f>Aber!P31</f>
        <v>0.6</v>
      </c>
      <c r="R9" s="33">
        <f>Aber!Q31</f>
        <v>4.5</v>
      </c>
      <c r="S9" s="33">
        <f>Aber!R31</f>
        <v>3.0000000000000003E-4</v>
      </c>
      <c r="T9" s="33">
        <f>Aber!S31</f>
        <v>7.4999999999999997E-3</v>
      </c>
      <c r="U9" s="33">
        <f>Aber!T31</f>
        <v>7.5000000000000002E-4</v>
      </c>
      <c r="V9" s="33">
        <f>Aber!U31</f>
        <v>0.15</v>
      </c>
    </row>
    <row r="10" spans="1:22" x14ac:dyDescent="0.25">
      <c r="A10" s="36">
        <v>9</v>
      </c>
      <c r="B10" s="91"/>
      <c r="C10" s="33">
        <f>Cefni!B31</f>
        <v>33</v>
      </c>
      <c r="D10" s="33">
        <f>Cefni!C31</f>
        <v>25.808640000000004</v>
      </c>
      <c r="E10" s="33">
        <f>Cefni!D31</f>
        <v>10.116361827</v>
      </c>
      <c r="F10" s="33">
        <f>Cefni!E31</f>
        <v>5.2237292249999999E-5</v>
      </c>
      <c r="G10" s="33">
        <f>Cefni!F31</f>
        <v>2.8516006662</v>
      </c>
      <c r="H10" s="33">
        <f>Cefni!G31</f>
        <v>7.9442219999999994E-2</v>
      </c>
      <c r="I10" s="33">
        <f>Cefni!H31</f>
        <v>9.1943280000000002E-2</v>
      </c>
      <c r="J10" s="33">
        <f>Cefni!I31</f>
        <v>4.2745560000000005E-3</v>
      </c>
      <c r="K10" s="33">
        <f>Cefni!J31</f>
        <v>9.4766100000000003E-4</v>
      </c>
      <c r="L10" s="33">
        <f>Cefni!K31</f>
        <v>6.6537900000000001E-4</v>
      </c>
      <c r="M10" s="33">
        <f>Cefni!L31</f>
        <v>5.6658030000000012E-2</v>
      </c>
      <c r="N10" s="33">
        <f>Cefni!M31</f>
        <v>1.1553399000000002E-2</v>
      </c>
      <c r="O10" s="33">
        <f>Cefni!N31</f>
        <v>346.80360000000002</v>
      </c>
      <c r="P10" s="33">
        <f>Cefni!O31</f>
        <v>13.751166000000001</v>
      </c>
      <c r="Q10" s="33">
        <f>Cefni!P31</f>
        <v>0</v>
      </c>
      <c r="R10" s="33">
        <f>Cefni!Q31</f>
        <v>57.968624999999996</v>
      </c>
      <c r="S10" s="33">
        <f>Cefni!R31</f>
        <v>0</v>
      </c>
      <c r="T10" s="33">
        <f>Cefni!S31</f>
        <v>4.4761860000000001E-2</v>
      </c>
      <c r="U10" s="33">
        <f>Cefni!T31</f>
        <v>0</v>
      </c>
      <c r="V10" s="33">
        <f>Cefni!U31</f>
        <v>0</v>
      </c>
    </row>
    <row r="11" spans="1:22" x14ac:dyDescent="0.25">
      <c r="B11" s="37"/>
      <c r="C11" s="22"/>
      <c r="D11" s="22"/>
      <c r="E11" s="22"/>
      <c r="F11" s="22"/>
      <c r="G11" s="22"/>
      <c r="H11" s="22"/>
      <c r="I11" s="22"/>
      <c r="J11" s="22"/>
      <c r="K11" s="22"/>
      <c r="L11" s="22"/>
      <c r="M11" s="22"/>
      <c r="N11" s="22"/>
      <c r="O11" s="22"/>
      <c r="P11" s="22"/>
      <c r="Q11" s="22"/>
      <c r="R11" s="22"/>
      <c r="S11" s="22"/>
      <c r="T11" s="22"/>
      <c r="U11" s="22"/>
      <c r="V11" s="22"/>
    </row>
    <row r="12" spans="1:22" x14ac:dyDescent="0.25">
      <c r="A12" s="84" t="s">
        <v>86</v>
      </c>
      <c r="C12" s="84"/>
      <c r="D12" s="84"/>
      <c r="E12" s="84"/>
      <c r="F12" s="84"/>
      <c r="G12" s="84"/>
      <c r="H12" s="84"/>
      <c r="I12" s="84"/>
      <c r="J12" s="84"/>
      <c r="K12" s="84"/>
      <c r="L12" s="84"/>
      <c r="M12" s="84"/>
      <c r="N12" s="84"/>
    </row>
    <row r="13" spans="1:22" ht="37.5" x14ac:dyDescent="0.25">
      <c r="A13" s="145" t="s">
        <v>84</v>
      </c>
      <c r="B13" s="35" t="s">
        <v>152</v>
      </c>
      <c r="C13" s="35">
        <f>'Field data and Alwen'!B43</f>
        <v>0</v>
      </c>
      <c r="D13" s="38" t="str">
        <f t="shared" ref="D13:V13" si="0">D1</f>
        <v>Nitrogen Addition</v>
      </c>
      <c r="E13" s="38" t="str">
        <f t="shared" si="0"/>
        <v>Phosphate Addition</v>
      </c>
      <c r="F13" s="38" t="str">
        <f t="shared" si="0"/>
        <v>Potash  Addition</v>
      </c>
      <c r="G13" s="38" t="str">
        <f t="shared" si="0"/>
        <v>Mg Oxide Addition</v>
      </c>
      <c r="H13" s="38" t="str">
        <f t="shared" si="0"/>
        <v>Copper Addition</v>
      </c>
      <c r="I13" s="38" t="str">
        <f t="shared" si="0"/>
        <v>Zinc Addition</v>
      </c>
      <c r="J13" s="38" t="str">
        <f t="shared" si="0"/>
        <v>Lead Addition</v>
      </c>
      <c r="K13" s="38" t="str">
        <f t="shared" si="0"/>
        <v>Cadmium Addition</v>
      </c>
      <c r="L13" s="38" t="str">
        <f t="shared" si="0"/>
        <v>Mercury Addition</v>
      </c>
      <c r="M13" s="38" t="str">
        <f t="shared" si="0"/>
        <v>Nickel Addition</v>
      </c>
      <c r="N13" s="38" t="str">
        <f t="shared" si="0"/>
        <v>Chromium Addition</v>
      </c>
      <c r="O13" s="38" t="str">
        <f t="shared" si="0"/>
        <v>Aluminium Addition</v>
      </c>
      <c r="P13" s="38" t="str">
        <f t="shared" si="0"/>
        <v>Iron Addition</v>
      </c>
      <c r="Q13" s="38" t="str">
        <f t="shared" si="0"/>
        <v xml:space="preserve">Sodium Addition                 </v>
      </c>
      <c r="R13" s="38" t="str">
        <f t="shared" si="0"/>
        <v>SO3  Addition                             kg/ha</v>
      </c>
      <c r="S13" s="38" t="str">
        <f t="shared" si="0"/>
        <v xml:space="preserve">Selenium Addition </v>
      </c>
      <c r="T13" s="38" t="str">
        <f t="shared" si="0"/>
        <v xml:space="preserve">Arsenic  Addition  </v>
      </c>
      <c r="U13" s="38" t="str">
        <f t="shared" si="0"/>
        <v xml:space="preserve">Molybdenum Addition  </v>
      </c>
      <c r="V13" s="38" t="str">
        <f t="shared" si="0"/>
        <v xml:space="preserve">Fluoride Addition </v>
      </c>
    </row>
    <row r="14" spans="1:22" ht="25" x14ac:dyDescent="0.25">
      <c r="A14" s="145"/>
      <c r="B14" s="32" t="s">
        <v>46</v>
      </c>
      <c r="C14" s="35">
        <f>'Field data and Alwen'!B44</f>
        <v>0</v>
      </c>
      <c r="D14" s="38" t="str">
        <f t="shared" ref="D14:V14" si="1">D2</f>
        <v>kg/ha</v>
      </c>
      <c r="E14" s="38" t="str">
        <f t="shared" si="1"/>
        <v>P2O5 
kg/ha</v>
      </c>
      <c r="F14" s="38" t="str">
        <f t="shared" si="1"/>
        <v>K2O 
kg/ha</v>
      </c>
      <c r="G14" s="38" t="str">
        <f t="shared" si="1"/>
        <v>MgO 
kg/ha</v>
      </c>
      <c r="H14" s="38" t="str">
        <f t="shared" si="1"/>
        <v>kg/ha</v>
      </c>
      <c r="I14" s="38" t="str">
        <f t="shared" si="1"/>
        <v>kg/ha</v>
      </c>
      <c r="J14" s="38" t="str">
        <f t="shared" si="1"/>
        <v>kg/ha</v>
      </c>
      <c r="K14" s="38" t="str">
        <f t="shared" si="1"/>
        <v>kg/ha</v>
      </c>
      <c r="L14" s="38" t="str">
        <f t="shared" si="1"/>
        <v>kg/ha</v>
      </c>
      <c r="M14" s="38" t="str">
        <f t="shared" si="1"/>
        <v>kg/ha</v>
      </c>
      <c r="N14" s="38" t="str">
        <f t="shared" si="1"/>
        <v>kg/ha</v>
      </c>
      <c r="O14" s="38" t="str">
        <f t="shared" si="1"/>
        <v>kg/ha</v>
      </c>
      <c r="P14" s="38" t="str">
        <f t="shared" si="1"/>
        <v>kg/ha</v>
      </c>
      <c r="Q14" s="38" t="str">
        <f t="shared" si="1"/>
        <v>kg/ha</v>
      </c>
      <c r="R14" s="38" t="str">
        <f t="shared" si="1"/>
        <v>kg/ha</v>
      </c>
      <c r="S14" s="38" t="str">
        <f t="shared" si="1"/>
        <v>kg/ha</v>
      </c>
      <c r="T14" s="38" t="str">
        <f t="shared" si="1"/>
        <v>kg/ha</v>
      </c>
      <c r="U14" s="38" t="str">
        <f t="shared" si="1"/>
        <v>kg/ha</v>
      </c>
      <c r="V14" s="38" t="str">
        <f t="shared" si="1"/>
        <v>kg/ha</v>
      </c>
    </row>
    <row r="15" spans="1:22" x14ac:dyDescent="0.25">
      <c r="A15" s="85">
        <v>1</v>
      </c>
      <c r="B15" s="86">
        <f t="shared" ref="B15:C22" si="2">B3</f>
        <v>0</v>
      </c>
      <c r="C15" s="87">
        <f t="shared" si="2"/>
        <v>70</v>
      </c>
      <c r="D15" s="88">
        <f t="shared" ref="D15:V15" si="3">D3*$B$3</f>
        <v>0</v>
      </c>
      <c r="E15" s="88">
        <f t="shared" si="3"/>
        <v>0</v>
      </c>
      <c r="F15" s="88">
        <f t="shared" si="3"/>
        <v>0</v>
      </c>
      <c r="G15" s="88">
        <f t="shared" si="3"/>
        <v>0</v>
      </c>
      <c r="H15" s="88">
        <f t="shared" si="3"/>
        <v>0</v>
      </c>
      <c r="I15" s="88">
        <f t="shared" si="3"/>
        <v>0</v>
      </c>
      <c r="J15" s="88">
        <f t="shared" si="3"/>
        <v>0</v>
      </c>
      <c r="K15" s="88">
        <f t="shared" si="3"/>
        <v>0</v>
      </c>
      <c r="L15" s="88">
        <f t="shared" si="3"/>
        <v>0</v>
      </c>
      <c r="M15" s="88">
        <f t="shared" si="3"/>
        <v>0</v>
      </c>
      <c r="N15" s="88">
        <f t="shared" si="3"/>
        <v>0</v>
      </c>
      <c r="O15" s="88">
        <f t="shared" si="3"/>
        <v>0</v>
      </c>
      <c r="P15" s="88">
        <f t="shared" si="3"/>
        <v>0</v>
      </c>
      <c r="Q15" s="88">
        <f t="shared" si="3"/>
        <v>0</v>
      </c>
      <c r="R15" s="88">
        <f t="shared" si="3"/>
        <v>0</v>
      </c>
      <c r="S15" s="88">
        <f t="shared" si="3"/>
        <v>0</v>
      </c>
      <c r="T15" s="88">
        <f t="shared" si="3"/>
        <v>0</v>
      </c>
      <c r="U15" s="88">
        <f t="shared" si="3"/>
        <v>0</v>
      </c>
      <c r="V15" s="88">
        <f t="shared" si="3"/>
        <v>0</v>
      </c>
    </row>
    <row r="16" spans="1:22" x14ac:dyDescent="0.25">
      <c r="A16" s="85">
        <v>2</v>
      </c>
      <c r="B16" s="86">
        <f t="shared" si="2"/>
        <v>0</v>
      </c>
      <c r="C16" s="87">
        <f t="shared" si="2"/>
        <v>250</v>
      </c>
      <c r="D16" s="88">
        <f t="shared" ref="D16:V16" si="4">D4*$B$4</f>
        <v>0</v>
      </c>
      <c r="E16" s="88">
        <f t="shared" si="4"/>
        <v>0</v>
      </c>
      <c r="F16" s="88">
        <f t="shared" si="4"/>
        <v>0</v>
      </c>
      <c r="G16" s="88">
        <f t="shared" si="4"/>
        <v>0</v>
      </c>
      <c r="H16" s="88">
        <f t="shared" si="4"/>
        <v>0</v>
      </c>
      <c r="I16" s="88">
        <f t="shared" si="4"/>
        <v>0</v>
      </c>
      <c r="J16" s="88">
        <f t="shared" si="4"/>
        <v>0</v>
      </c>
      <c r="K16" s="88">
        <f t="shared" si="4"/>
        <v>0</v>
      </c>
      <c r="L16" s="88">
        <f t="shared" si="4"/>
        <v>0</v>
      </c>
      <c r="M16" s="88">
        <f t="shared" si="4"/>
        <v>0</v>
      </c>
      <c r="N16" s="88">
        <f t="shared" si="4"/>
        <v>0</v>
      </c>
      <c r="O16" s="88">
        <f t="shared" si="4"/>
        <v>0</v>
      </c>
      <c r="P16" s="88">
        <f t="shared" si="4"/>
        <v>0</v>
      </c>
      <c r="Q16" s="88">
        <f t="shared" si="4"/>
        <v>0</v>
      </c>
      <c r="R16" s="88">
        <f t="shared" si="4"/>
        <v>0</v>
      </c>
      <c r="S16" s="88">
        <f t="shared" si="4"/>
        <v>0</v>
      </c>
      <c r="T16" s="88">
        <f t="shared" si="4"/>
        <v>0</v>
      </c>
      <c r="U16" s="88">
        <f t="shared" si="4"/>
        <v>0</v>
      </c>
      <c r="V16" s="88">
        <f t="shared" si="4"/>
        <v>0</v>
      </c>
    </row>
    <row r="17" spans="1:22" x14ac:dyDescent="0.25">
      <c r="A17" s="85">
        <v>4</v>
      </c>
      <c r="B17" s="86">
        <f t="shared" si="2"/>
        <v>0</v>
      </c>
      <c r="C17" s="87">
        <f t="shared" si="2"/>
        <v>40</v>
      </c>
      <c r="D17" s="88">
        <f t="shared" ref="D17:V17" si="5">D5*$B$5</f>
        <v>0</v>
      </c>
      <c r="E17" s="88">
        <f t="shared" si="5"/>
        <v>0</v>
      </c>
      <c r="F17" s="88">
        <f t="shared" si="5"/>
        <v>0</v>
      </c>
      <c r="G17" s="88">
        <f t="shared" si="5"/>
        <v>0</v>
      </c>
      <c r="H17" s="88">
        <f t="shared" si="5"/>
        <v>0</v>
      </c>
      <c r="I17" s="88">
        <f t="shared" si="5"/>
        <v>0</v>
      </c>
      <c r="J17" s="88">
        <f t="shared" si="5"/>
        <v>0</v>
      </c>
      <c r="K17" s="88">
        <f t="shared" si="5"/>
        <v>0</v>
      </c>
      <c r="L17" s="88">
        <f t="shared" si="5"/>
        <v>0</v>
      </c>
      <c r="M17" s="88">
        <f t="shared" si="5"/>
        <v>0</v>
      </c>
      <c r="N17" s="88">
        <f t="shared" si="5"/>
        <v>0</v>
      </c>
      <c r="O17" s="88">
        <f t="shared" si="5"/>
        <v>0</v>
      </c>
      <c r="P17" s="88">
        <f t="shared" si="5"/>
        <v>0</v>
      </c>
      <c r="Q17" s="88">
        <f t="shared" si="5"/>
        <v>0</v>
      </c>
      <c r="R17" s="88">
        <f t="shared" si="5"/>
        <v>0</v>
      </c>
      <c r="S17" s="88">
        <f t="shared" si="5"/>
        <v>0</v>
      </c>
      <c r="T17" s="88">
        <f t="shared" si="5"/>
        <v>0</v>
      </c>
      <c r="U17" s="88">
        <f t="shared" si="5"/>
        <v>0</v>
      </c>
      <c r="V17" s="88">
        <f t="shared" si="5"/>
        <v>0</v>
      </c>
    </row>
    <row r="18" spans="1:22" x14ac:dyDescent="0.25">
      <c r="A18" s="85">
        <v>5</v>
      </c>
      <c r="B18" s="86">
        <f t="shared" si="2"/>
        <v>0</v>
      </c>
      <c r="C18" s="87">
        <f t="shared" si="2"/>
        <v>250</v>
      </c>
      <c r="D18" s="88">
        <f t="shared" ref="D18:V18" si="6">D6*$B$6</f>
        <v>0</v>
      </c>
      <c r="E18" s="88">
        <f t="shared" si="6"/>
        <v>0</v>
      </c>
      <c r="F18" s="88">
        <f t="shared" si="6"/>
        <v>0</v>
      </c>
      <c r="G18" s="88">
        <f t="shared" si="6"/>
        <v>0</v>
      </c>
      <c r="H18" s="88">
        <f t="shared" si="6"/>
        <v>0</v>
      </c>
      <c r="I18" s="88">
        <f t="shared" si="6"/>
        <v>0</v>
      </c>
      <c r="J18" s="88">
        <f t="shared" si="6"/>
        <v>0</v>
      </c>
      <c r="K18" s="88">
        <f t="shared" si="6"/>
        <v>0</v>
      </c>
      <c r="L18" s="88">
        <f t="shared" si="6"/>
        <v>0</v>
      </c>
      <c r="M18" s="88">
        <f t="shared" si="6"/>
        <v>0</v>
      </c>
      <c r="N18" s="88">
        <f t="shared" si="6"/>
        <v>0</v>
      </c>
      <c r="O18" s="88">
        <f t="shared" si="6"/>
        <v>0</v>
      </c>
      <c r="P18" s="88">
        <f t="shared" si="6"/>
        <v>0</v>
      </c>
      <c r="Q18" s="88">
        <f t="shared" si="6"/>
        <v>0</v>
      </c>
      <c r="R18" s="88">
        <f t="shared" si="6"/>
        <v>0</v>
      </c>
      <c r="S18" s="88">
        <f t="shared" si="6"/>
        <v>0</v>
      </c>
      <c r="T18" s="88">
        <f t="shared" si="6"/>
        <v>0</v>
      </c>
      <c r="U18" s="88">
        <f t="shared" si="6"/>
        <v>0</v>
      </c>
      <c r="V18" s="88">
        <f t="shared" si="6"/>
        <v>0</v>
      </c>
    </row>
    <row r="19" spans="1:22" x14ac:dyDescent="0.25">
      <c r="A19" s="85">
        <v>6</v>
      </c>
      <c r="B19" s="86">
        <f t="shared" si="2"/>
        <v>0</v>
      </c>
      <c r="C19" s="87">
        <f t="shared" si="2"/>
        <v>18</v>
      </c>
      <c r="D19" s="88">
        <f t="shared" ref="D19:V19" si="7">D7*$B$7</f>
        <v>0</v>
      </c>
      <c r="E19" s="88">
        <f t="shared" si="7"/>
        <v>0</v>
      </c>
      <c r="F19" s="88">
        <f t="shared" si="7"/>
        <v>0</v>
      </c>
      <c r="G19" s="88">
        <f t="shared" si="7"/>
        <v>0</v>
      </c>
      <c r="H19" s="88">
        <f t="shared" si="7"/>
        <v>0</v>
      </c>
      <c r="I19" s="88">
        <f t="shared" si="7"/>
        <v>0</v>
      </c>
      <c r="J19" s="88">
        <f t="shared" si="7"/>
        <v>0</v>
      </c>
      <c r="K19" s="88">
        <f t="shared" si="7"/>
        <v>0</v>
      </c>
      <c r="L19" s="88">
        <f t="shared" si="7"/>
        <v>0</v>
      </c>
      <c r="M19" s="88">
        <f t="shared" si="7"/>
        <v>0</v>
      </c>
      <c r="N19" s="88">
        <f t="shared" si="7"/>
        <v>0</v>
      </c>
      <c r="O19" s="88">
        <f t="shared" si="7"/>
        <v>0</v>
      </c>
      <c r="P19" s="88">
        <f t="shared" si="7"/>
        <v>0</v>
      </c>
      <c r="Q19" s="88">
        <f t="shared" si="7"/>
        <v>0</v>
      </c>
      <c r="R19" s="88">
        <f t="shared" si="7"/>
        <v>0</v>
      </c>
      <c r="S19" s="88">
        <f t="shared" si="7"/>
        <v>0</v>
      </c>
      <c r="T19" s="88">
        <f t="shared" si="7"/>
        <v>0</v>
      </c>
      <c r="U19" s="88">
        <f t="shared" si="7"/>
        <v>0</v>
      </c>
      <c r="V19" s="88">
        <f t="shared" si="7"/>
        <v>0</v>
      </c>
    </row>
    <row r="20" spans="1:22" x14ac:dyDescent="0.25">
      <c r="A20" s="85">
        <v>7</v>
      </c>
      <c r="B20" s="86">
        <f t="shared" si="2"/>
        <v>0</v>
      </c>
      <c r="C20" s="87">
        <f t="shared" si="2"/>
        <v>40</v>
      </c>
      <c r="D20" s="88">
        <f t="shared" ref="D20:V20" si="8">D8*$B$8</f>
        <v>0</v>
      </c>
      <c r="E20" s="88">
        <f t="shared" si="8"/>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8</v>
      </c>
      <c r="B21" s="86">
        <f t="shared" si="2"/>
        <v>0</v>
      </c>
      <c r="C21" s="87">
        <f t="shared" si="2"/>
        <v>15</v>
      </c>
      <c r="D21" s="88">
        <f t="shared" ref="D21:V21" si="9">D9*$B$9</f>
        <v>0</v>
      </c>
      <c r="E21" s="88">
        <f t="shared" si="9"/>
        <v>0</v>
      </c>
      <c r="F21" s="88">
        <f t="shared" si="9"/>
        <v>0</v>
      </c>
      <c r="G21" s="88">
        <f t="shared" si="9"/>
        <v>0</v>
      </c>
      <c r="H21" s="88">
        <f t="shared" si="9"/>
        <v>0</v>
      </c>
      <c r="I21" s="88">
        <f t="shared" si="9"/>
        <v>0</v>
      </c>
      <c r="J21" s="88">
        <f t="shared" si="9"/>
        <v>0</v>
      </c>
      <c r="K21" s="88">
        <f t="shared" si="9"/>
        <v>0</v>
      </c>
      <c r="L21" s="88">
        <f t="shared" si="9"/>
        <v>0</v>
      </c>
      <c r="M21" s="88">
        <f t="shared" si="9"/>
        <v>0</v>
      </c>
      <c r="N21" s="88">
        <f t="shared" si="9"/>
        <v>0</v>
      </c>
      <c r="O21" s="88">
        <f t="shared" si="9"/>
        <v>0</v>
      </c>
      <c r="P21" s="88">
        <f t="shared" si="9"/>
        <v>0</v>
      </c>
      <c r="Q21" s="88">
        <f t="shared" si="9"/>
        <v>0</v>
      </c>
      <c r="R21" s="88">
        <f t="shared" si="9"/>
        <v>0</v>
      </c>
      <c r="S21" s="88">
        <f t="shared" si="9"/>
        <v>0</v>
      </c>
      <c r="T21" s="88">
        <f t="shared" si="9"/>
        <v>0</v>
      </c>
      <c r="U21" s="88">
        <f t="shared" si="9"/>
        <v>0</v>
      </c>
      <c r="V21" s="88">
        <f t="shared" si="9"/>
        <v>0</v>
      </c>
    </row>
    <row r="22" spans="1:22" x14ac:dyDescent="0.25">
      <c r="A22" s="85">
        <v>9</v>
      </c>
      <c r="B22" s="86">
        <f t="shared" si="2"/>
        <v>0</v>
      </c>
      <c r="C22" s="87">
        <f t="shared" si="2"/>
        <v>33</v>
      </c>
      <c r="D22" s="88">
        <f t="shared" ref="D22:V22" si="10">D10*$B$10</f>
        <v>0</v>
      </c>
      <c r="E22" s="88">
        <f t="shared" si="10"/>
        <v>0</v>
      </c>
      <c r="F22" s="88">
        <f t="shared" si="10"/>
        <v>0</v>
      </c>
      <c r="G22" s="88">
        <f t="shared" si="10"/>
        <v>0</v>
      </c>
      <c r="H22" s="88">
        <f t="shared" si="10"/>
        <v>0</v>
      </c>
      <c r="I22" s="88">
        <f t="shared" si="10"/>
        <v>0</v>
      </c>
      <c r="J22" s="88">
        <f t="shared" si="10"/>
        <v>0</v>
      </c>
      <c r="K22" s="88">
        <f t="shared" si="10"/>
        <v>0</v>
      </c>
      <c r="L22" s="88">
        <f t="shared" si="10"/>
        <v>0</v>
      </c>
      <c r="M22" s="88">
        <f t="shared" si="10"/>
        <v>0</v>
      </c>
      <c r="N22" s="88">
        <f t="shared" si="10"/>
        <v>0</v>
      </c>
      <c r="O22" s="88">
        <f t="shared" si="10"/>
        <v>0</v>
      </c>
      <c r="P22" s="88">
        <f t="shared" si="10"/>
        <v>0</v>
      </c>
      <c r="Q22" s="88">
        <f t="shared" si="10"/>
        <v>0</v>
      </c>
      <c r="R22" s="88">
        <f t="shared" si="10"/>
        <v>0</v>
      </c>
      <c r="S22" s="88">
        <f t="shared" si="10"/>
        <v>0</v>
      </c>
      <c r="T22" s="88">
        <f t="shared" si="10"/>
        <v>0</v>
      </c>
      <c r="U22" s="88">
        <f t="shared" si="10"/>
        <v>0</v>
      </c>
      <c r="V22" s="88">
        <f t="shared" si="10"/>
        <v>0</v>
      </c>
    </row>
    <row r="23" spans="1:22" s="90" customFormat="1" ht="15.5" x14ac:dyDescent="0.35">
      <c r="A23" s="147" t="s">
        <v>85</v>
      </c>
      <c r="B23" s="147"/>
      <c r="C23" s="147"/>
      <c r="D23" s="89">
        <f t="shared" ref="D23:V23" si="11">SUM(D15:D22)</f>
        <v>0</v>
      </c>
      <c r="E23" s="89">
        <f t="shared" si="11"/>
        <v>0</v>
      </c>
      <c r="F23" s="89">
        <f t="shared" si="11"/>
        <v>0</v>
      </c>
      <c r="G23" s="89">
        <f t="shared" si="11"/>
        <v>0</v>
      </c>
      <c r="H23" s="89">
        <f t="shared" si="11"/>
        <v>0</v>
      </c>
      <c r="I23" s="89">
        <f t="shared" si="11"/>
        <v>0</v>
      </c>
      <c r="J23" s="89">
        <f t="shared" si="11"/>
        <v>0</v>
      </c>
      <c r="K23" s="89">
        <f t="shared" si="11"/>
        <v>0</v>
      </c>
      <c r="L23" s="89">
        <f t="shared" si="11"/>
        <v>0</v>
      </c>
      <c r="M23" s="89">
        <f t="shared" si="11"/>
        <v>0</v>
      </c>
      <c r="N23" s="89">
        <f t="shared" si="11"/>
        <v>0</v>
      </c>
      <c r="O23" s="89">
        <f t="shared" si="11"/>
        <v>0</v>
      </c>
      <c r="P23" s="89">
        <f t="shared" si="11"/>
        <v>0</v>
      </c>
      <c r="Q23" s="89">
        <f t="shared" si="11"/>
        <v>0</v>
      </c>
      <c r="R23" s="89">
        <f t="shared" si="11"/>
        <v>0</v>
      </c>
      <c r="S23" s="89">
        <f t="shared" si="11"/>
        <v>0</v>
      </c>
      <c r="T23" s="89">
        <f t="shared" si="11"/>
        <v>0</v>
      </c>
      <c r="U23" s="89">
        <f t="shared" si="11"/>
        <v>0</v>
      </c>
      <c r="V23" s="89">
        <f t="shared" si="11"/>
        <v>0</v>
      </c>
    </row>
  </sheetData>
  <mergeCells count="3">
    <mergeCell ref="A13:A14"/>
    <mergeCell ref="A1:A2"/>
    <mergeCell ref="A23:C2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6" ma:contentTypeDescription="Permitting &amp; Compliance Word Document" ma:contentTypeScope="" ma:versionID="b854aca293ec8c446517950194b4a7a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df0350e2c81eb2444a6ac7aeb29d1512"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REGU-415-1631165</_dlc_DocId>
    <_dlc_DocIdUrl xmlns="9be56660-2c31-41ef-bc00-23e72f632f2a">
      <Url>https://cyfoethnaturiolcymru.sharepoint.com/teams/Regulatory/Permitting/_layouts/15/DocIdRedir.aspx?ID=REGU-415-1631165</Url>
      <Description>REGU-415-1631165</Description>
    </_dlc_DocIdUrl>
    <Site_x0020_Name xmlns="859f7ad6-93f6-4205-b62b-a17f28acbbac">Mobile Plant</Site_x0020_Name>
    <Internal_x002f_External xmlns="859f7ad6-93f6-4205-b62b-a17f28acbbac">Internal document</Internal_x002f_External>
    <Post_x0020_code xmlns="859f7ad6-93f6-4205-b62b-a17f28acbbac">LL15 2RN</Post_x0020_cod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2023-10-19T23:00:00+00:00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Ltd</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46F94B75-0DB0-457D-9F04-3A8C2202ECB9}"/>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3EB88BFD-E29A-4849-A8E6-116EB74B98EA}">
  <ds:schemaRef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9be56660-2c31-41ef-bc00-23e72f632f2a"/>
    <ds:schemaRef ds:uri="http://www.w3.org/XML/1998/namespace"/>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B73E61EF-9A1B-4FE5-B433-EDA6ADA1B83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Field data and Alwen</vt:lpstr>
      <vt:lpstr>Bryn Cowlyd</vt:lpstr>
      <vt:lpstr>Cwellyn</vt:lpstr>
      <vt:lpstr>Dolbenmaen</vt:lpstr>
      <vt:lpstr>Glascoed</vt:lpstr>
      <vt:lpstr>Mynedd</vt:lpstr>
      <vt:lpstr>Aber</vt:lpstr>
      <vt:lpstr>Cefni</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Burn, Bryan</cp:lastModifiedBy>
  <dcterms:created xsi:type="dcterms:W3CDTF">2016-09-26T10:07:59Z</dcterms:created>
  <dcterms:modified xsi:type="dcterms:W3CDTF">2023-10-20T10:29:25Z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9da88d7a-22ba-4f50-83e6-706ddcda3994</vt:lpwstr>
  </property>
  <property fmtid="{D5CDD505-2E9C-101B-9397-08002B2CF9AE}" pid="4" name="MediaServiceImageTags">
    <vt:lpwstr/>
  </property>
</Properties>
</file>