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3252/"/>
    </mc:Choice>
  </mc:AlternateContent>
  <xr:revisionPtr revIDLastSave="0" documentId="13_ncr:1_{070F8325-8084-4C23-B440-76D30D33D7A2}" xr6:coauthVersionLast="47" xr6:coauthVersionMax="47" xr10:uidLastSave="{00000000-0000-0000-0000-000000000000}"/>
  <bookViews>
    <workbookView xWindow="-28920" yWindow="-120" windowWidth="29040" windowHeight="15840" tabRatio="870" activeTab="4"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K65" i="1" l="1"/>
  <c r="L65" i="1"/>
  <c r="M65" i="1"/>
  <c r="N65" i="1"/>
  <c r="O65" i="1"/>
  <c r="P65" i="1"/>
  <c r="Q65" i="1"/>
  <c r="R65" i="1"/>
  <c r="S65" i="1"/>
  <c r="T65" i="1"/>
  <c r="U65" i="1"/>
  <c r="K65" i="27"/>
  <c r="L65" i="27"/>
  <c r="M65" i="27"/>
  <c r="N65" i="27"/>
  <c r="O65" i="27"/>
  <c r="P65" i="27"/>
  <c r="Q65" i="27"/>
  <c r="R65" i="27"/>
  <c r="S65" i="27"/>
  <c r="T65" i="27"/>
  <c r="U65" i="27"/>
  <c r="K65" i="28"/>
  <c r="L65" i="28"/>
  <c r="M65" i="28"/>
  <c r="N65" i="28"/>
  <c r="O65" i="28"/>
  <c r="P65" i="28"/>
  <c r="Q65" i="28"/>
  <c r="R65" i="28"/>
  <c r="S65" i="28"/>
  <c r="T65" i="28"/>
  <c r="U65" i="28"/>
  <c r="K65" i="30"/>
  <c r="L65" i="30"/>
  <c r="M65" i="30"/>
  <c r="N65" i="30"/>
  <c r="O65" i="30"/>
  <c r="P65" i="30"/>
  <c r="Q65" i="30"/>
  <c r="R65" i="30"/>
  <c r="S65" i="30"/>
  <c r="T65" i="30"/>
  <c r="U65" i="30"/>
  <c r="K65" i="26"/>
  <c r="L65" i="26"/>
  <c r="M65" i="26"/>
  <c r="N65" i="26"/>
  <c r="O65" i="26"/>
  <c r="P65" i="26"/>
  <c r="Q65" i="26"/>
  <c r="R65" i="26"/>
  <c r="S65" i="26"/>
  <c r="T65" i="26"/>
  <c r="U65" i="26"/>
  <c r="K65" i="24"/>
  <c r="L65" i="24"/>
  <c r="M65" i="24"/>
  <c r="N65" i="24"/>
  <c r="O65" i="24"/>
  <c r="P65" i="24"/>
  <c r="Q65" i="24"/>
  <c r="R65" i="24"/>
  <c r="S65" i="24"/>
  <c r="T65" i="24"/>
  <c r="U65" i="24"/>
  <c r="K65" i="29"/>
  <c r="L65" i="29"/>
  <c r="M65" i="29"/>
  <c r="N65" i="29"/>
  <c r="O65" i="29"/>
  <c r="P65" i="29"/>
  <c r="Q65" i="29"/>
  <c r="R65" i="29"/>
  <c r="S65" i="29"/>
  <c r="T65" i="29"/>
  <c r="U65" i="29"/>
  <c r="K65" i="23"/>
  <c r="L65" i="23"/>
  <c r="M65" i="23"/>
  <c r="N65" i="23"/>
  <c r="O65" i="23"/>
  <c r="P65" i="23"/>
  <c r="Q65" i="23"/>
  <c r="R65" i="23"/>
  <c r="S65" i="23"/>
  <c r="T65" i="23"/>
  <c r="U65" i="23"/>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I22" i="30"/>
  <c r="V20" i="30"/>
  <c r="U20" i="30"/>
  <c r="T20" i="30"/>
  <c r="S20" i="30"/>
  <c r="R20" i="30"/>
  <c r="Q20" i="30"/>
  <c r="P20" i="30"/>
  <c r="O20" i="30"/>
  <c r="N20" i="30"/>
  <c r="M20" i="30"/>
  <c r="L20" i="30"/>
  <c r="V18" i="30"/>
  <c r="T18" i="30"/>
  <c r="N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G22" i="27"/>
  <c r="V20" i="27"/>
  <c r="U20" i="27"/>
  <c r="T20" i="27"/>
  <c r="S20" i="27"/>
  <c r="R20" i="27"/>
  <c r="Q20" i="27"/>
  <c r="P20" i="27"/>
  <c r="O20" i="27"/>
  <c r="N20" i="27"/>
  <c r="M20" i="27"/>
  <c r="L20" i="27"/>
  <c r="U18" i="27"/>
  <c r="T18" i="27"/>
  <c r="S18" i="27"/>
  <c r="R18" i="27"/>
  <c r="L18" i="27"/>
  <c r="K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I22" i="26"/>
  <c r="V20" i="26"/>
  <c r="U20" i="26"/>
  <c r="T20" i="26"/>
  <c r="S20" i="26"/>
  <c r="R20" i="26"/>
  <c r="Q20" i="26"/>
  <c r="P20" i="26"/>
  <c r="O20" i="26"/>
  <c r="N20" i="26"/>
  <c r="M20" i="26"/>
  <c r="L20" i="26"/>
  <c r="V18" i="26"/>
  <c r="T18" i="26"/>
  <c r="S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V20" i="24"/>
  <c r="U20" i="24"/>
  <c r="T20" i="24"/>
  <c r="S20" i="24"/>
  <c r="R20" i="24"/>
  <c r="Q20" i="24"/>
  <c r="P20" i="24"/>
  <c r="O20" i="24"/>
  <c r="N20" i="24"/>
  <c r="M20" i="24"/>
  <c r="L20" i="24"/>
  <c r="K20" i="24"/>
  <c r="J20" i="24"/>
  <c r="I20" i="24"/>
  <c r="H20" i="24"/>
  <c r="G20" i="24"/>
  <c r="F20" i="24"/>
  <c r="E20" i="24"/>
  <c r="V18" i="24"/>
  <c r="U18" i="24"/>
  <c r="P18" i="24"/>
  <c r="M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Q19" i="21" s="1"/>
  <c r="I17" i="21"/>
  <c r="I19" i="21" s="1"/>
  <c r="I21" i="2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1" i="21"/>
  <c r="L23" i="21" s="1"/>
  <c r="L24" i="21" s="1"/>
  <c r="I59" i="22"/>
  <c r="J17" i="22"/>
  <c r="J21" i="22"/>
  <c r="J23" i="22" s="1"/>
  <c r="K59" i="23"/>
  <c r="L17" i="23"/>
  <c r="L21" i="23"/>
  <c r="M57" i="21"/>
  <c r="R59" i="21"/>
  <c r="S21" i="21"/>
  <c r="S23" i="21" s="1"/>
  <c r="S24" i="21" s="1"/>
  <c r="S17" i="21"/>
  <c r="J59" i="21"/>
  <c r="K21" i="21"/>
  <c r="K23" i="21" s="1"/>
  <c r="K24" i="21" s="1"/>
  <c r="K17" i="21"/>
  <c r="K19" i="21" s="1"/>
  <c r="J59" i="22"/>
  <c r="K17" i="22"/>
  <c r="K21" i="22"/>
  <c r="K23" i="22" s="1"/>
  <c r="R59" i="22"/>
  <c r="S17" i="22"/>
  <c r="S21" i="22"/>
  <c r="S23" i="22" s="1"/>
  <c r="D59" i="23"/>
  <c r="E17" i="23"/>
  <c r="E21" i="23"/>
  <c r="E23" i="23" s="1"/>
  <c r="L59" i="23"/>
  <c r="M17" i="23"/>
  <c r="M21" i="23"/>
  <c r="T59" i="23"/>
  <c r="U17" i="23"/>
  <c r="U19" i="23" s="1"/>
  <c r="U21" i="23"/>
  <c r="U23" i="23" s="1"/>
  <c r="H21" i="24"/>
  <c r="H17" i="24"/>
  <c r="H19"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19" i="28" s="1"/>
  <c r="K20" i="28" s="1"/>
  <c r="K21" i="28"/>
  <c r="R59" i="28"/>
  <c r="S17" i="28"/>
  <c r="S21" i="28"/>
  <c r="S23" i="28" s="1"/>
  <c r="S24" i="28" s="1"/>
  <c r="I59" i="29"/>
  <c r="J17" i="29"/>
  <c r="J19" i="29" s="1"/>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17" i="23"/>
  <c r="N19" i="23" s="1"/>
  <c r="U59" i="23"/>
  <c r="V21" i="23"/>
  <c r="V23" i="23" s="1"/>
  <c r="V17" i="23"/>
  <c r="I17" i="24"/>
  <c r="I19" i="24" s="1"/>
  <c r="I21" i="24"/>
  <c r="Q17" i="24"/>
  <c r="Q19" i="24" s="1"/>
  <c r="Q21" i="24"/>
  <c r="Q23"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21" i="29"/>
  <c r="K23"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P19" i="21" s="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23" i="26" s="1"/>
  <c r="G24" i="26" s="1"/>
  <c r="G17" i="26"/>
  <c r="O17" i="26"/>
  <c r="O21" i="26"/>
  <c r="E59" i="27"/>
  <c r="F17" i="27"/>
  <c r="F19" i="27" s="1"/>
  <c r="F20" i="27" s="1"/>
  <c r="M59" i="27"/>
  <c r="N17" i="27"/>
  <c r="U59" i="27"/>
  <c r="V17" i="27"/>
  <c r="E59" i="28"/>
  <c r="F17" i="28"/>
  <c r="F19" i="28" s="1"/>
  <c r="F20" i="28" s="1"/>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9" i="21" s="1"/>
  <c r="G17" i="22"/>
  <c r="G21" i="22"/>
  <c r="G23" i="22" s="1"/>
  <c r="O17" i="22"/>
  <c r="O19" i="22" s="1"/>
  <c r="O21" i="22"/>
  <c r="O23" i="22" s="1"/>
  <c r="H59" i="23"/>
  <c r="I21" i="23"/>
  <c r="I23" i="23" s="1"/>
  <c r="I17" i="23"/>
  <c r="P59" i="23"/>
  <c r="Q17" i="23"/>
  <c r="Q21" i="23"/>
  <c r="Q23" i="23" s="1"/>
  <c r="C59" i="24"/>
  <c r="D17" i="24"/>
  <c r="D19" i="24" s="1"/>
  <c r="D20" i="24" s="1"/>
  <c r="D21" i="24"/>
  <c r="D23" i="24" s="1"/>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F23" i="29" s="1"/>
  <c r="M59" i="29"/>
  <c r="N17" i="29"/>
  <c r="N21" i="29"/>
  <c r="U59" i="29"/>
  <c r="V17" i="29"/>
  <c r="V21" i="29"/>
  <c r="V23" i="29" s="1"/>
  <c r="D59" i="30"/>
  <c r="E17" i="30"/>
  <c r="E19" i="30" s="1"/>
  <c r="E20" i="30" s="1"/>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23" i="22" s="1"/>
  <c r="H17" i="22"/>
  <c r="H19" i="22" s="1"/>
  <c r="I59" i="23"/>
  <c r="J21" i="23"/>
  <c r="J17" i="23"/>
  <c r="J19" i="23" s="1"/>
  <c r="Q59" i="23"/>
  <c r="R21" i="23"/>
  <c r="R17" i="23"/>
  <c r="D59" i="24"/>
  <c r="E17" i="24"/>
  <c r="E19" i="24" s="1"/>
  <c r="E21" i="24"/>
  <c r="L59" i="24"/>
  <c r="M17" i="24"/>
  <c r="M19" i="24" s="1"/>
  <c r="M21" i="24"/>
  <c r="M23" i="24" s="1"/>
  <c r="T59" i="24"/>
  <c r="U21" i="24"/>
  <c r="U17" i="24"/>
  <c r="H59" i="26"/>
  <c r="I17" i="26"/>
  <c r="I19" i="26" s="1"/>
  <c r="I20" i="26" s="1"/>
  <c r="I21" i="26"/>
  <c r="I23" i="26" s="1"/>
  <c r="I24" i="26" s="1"/>
  <c r="P59" i="26"/>
  <c r="Q17" i="26"/>
  <c r="Q19" i="26" s="1"/>
  <c r="Q21" i="26"/>
  <c r="E63" i="26"/>
  <c r="H17" i="27"/>
  <c r="P17" i="27"/>
  <c r="P19" i="27" s="1"/>
  <c r="H21" i="28"/>
  <c r="H23" i="28" s="1"/>
  <c r="H24" i="28" s="1"/>
  <c r="H17" i="28"/>
  <c r="P21" i="28"/>
  <c r="P17" i="28"/>
  <c r="P19" i="28" s="1"/>
  <c r="G17" i="29"/>
  <c r="G21" i="29"/>
  <c r="G23"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F23" i="21" s="1"/>
  <c r="F24" i="21" s="1"/>
  <c r="O59" i="22"/>
  <c r="P21" i="22"/>
  <c r="P17" i="22"/>
  <c r="T59" i="21"/>
  <c r="T64" i="21" s="1"/>
  <c r="U17" i="21"/>
  <c r="U19" i="21" s="1"/>
  <c r="U21" i="21"/>
  <c r="U23" i="21" s="1"/>
  <c r="U24" i="21" s="1"/>
  <c r="M17" i="21"/>
  <c r="M19" i="21" s="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17" i="29"/>
  <c r="H19" i="29" s="1"/>
  <c r="P21" i="29"/>
  <c r="P23" i="29" s="1"/>
  <c r="P17" i="29"/>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K58" i="21"/>
  <c r="K61" i="21" s="1"/>
  <c r="K64" i="21" s="1"/>
  <c r="R19" i="24"/>
  <c r="I21" i="27"/>
  <c r="I23" i="27" s="1"/>
  <c r="I24" i="27" s="1"/>
  <c r="Q21" i="27"/>
  <c r="R58" i="21"/>
  <c r="R61" i="21" s="1"/>
  <c r="R64" i="21" s="1"/>
  <c r="O57" i="21"/>
  <c r="A43" i="21"/>
  <c r="J58" i="21"/>
  <c r="J61" i="21" s="1"/>
  <c r="E19" i="2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R19" i="23"/>
  <c r="J58" i="27"/>
  <c r="J61"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P64" i="21" s="1"/>
  <c r="H58" i="21"/>
  <c r="H61" i="21" s="1"/>
  <c r="N59" i="23"/>
  <c r="R58" i="26"/>
  <c r="R61" i="26" s="1"/>
  <c r="R57" i="21"/>
  <c r="H58" i="22"/>
  <c r="H61" i="22" s="1"/>
  <c r="P58" i="22"/>
  <c r="P61" i="22" s="1"/>
  <c r="P64" i="22" s="1"/>
  <c r="F59" i="22"/>
  <c r="K58" i="29"/>
  <c r="K61" i="29" s="1"/>
  <c r="I58" i="23"/>
  <c r="I61" i="23" s="1"/>
  <c r="I64" i="23" s="1"/>
  <c r="I65"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R21" i="27"/>
  <c r="R23" i="27" s="1"/>
  <c r="R24"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H64" i="30" s="1"/>
  <c r="N59" i="30"/>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23" i="22"/>
  <c r="C58" i="22"/>
  <c r="C61" i="22" s="1"/>
  <c r="C64" i="22" s="1"/>
  <c r="C65" i="22" s="1"/>
  <c r="K58" i="22"/>
  <c r="K61" i="22" s="1"/>
  <c r="K64" i="22" s="1"/>
  <c r="S58" i="22"/>
  <c r="S61" i="22" s="1"/>
  <c r="S64" i="22" s="1"/>
  <c r="F57" i="23"/>
  <c r="L23" i="24"/>
  <c r="T23" i="24"/>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L23" i="29"/>
  <c r="T23" i="29"/>
  <c r="G58" i="29"/>
  <c r="G61" i="29" s="1"/>
  <c r="O58" i="29"/>
  <c r="O61" i="29" s="1"/>
  <c r="P59" i="29"/>
  <c r="D64" i="30"/>
  <c r="D65" i="30" s="1"/>
  <c r="I57" i="30"/>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H23" i="30"/>
  <c r="H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O23" i="29"/>
  <c r="T19" i="29"/>
  <c r="P63" i="29"/>
  <c r="R19" i="29"/>
  <c r="J23" i="29"/>
  <c r="F57" i="29"/>
  <c r="N57" i="29"/>
  <c r="F59" i="29"/>
  <c r="N59" i="29"/>
  <c r="F63" i="29"/>
  <c r="N63" i="29"/>
  <c r="H63" i="29"/>
  <c r="K19" i="29"/>
  <c r="S19"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N23" i="29"/>
  <c r="B63" i="29"/>
  <c r="J63" i="29"/>
  <c r="R63" i="29"/>
  <c r="L19" i="29"/>
  <c r="G19" i="29"/>
  <c r="O19" i="29"/>
  <c r="A32" i="29"/>
  <c r="A34" i="29"/>
  <c r="A40" i="29"/>
  <c r="A42" i="29"/>
  <c r="A48" i="29"/>
  <c r="A50" i="29"/>
  <c r="C63" i="29"/>
  <c r="K63" i="29"/>
  <c r="S63" i="29"/>
  <c r="P19" i="29"/>
  <c r="D63" i="29"/>
  <c r="L63" i="29"/>
  <c r="T63" i="29"/>
  <c r="E63" i="29"/>
  <c r="M63" i="29"/>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A31" i="22"/>
  <c r="A33" i="22"/>
  <c r="A41" i="22"/>
  <c r="A47" i="22"/>
  <c r="E19" i="22"/>
  <c r="M19" i="22"/>
  <c r="E23" i="22"/>
  <c r="U23" i="22"/>
  <c r="I57" i="22"/>
  <c r="Q57" i="22"/>
  <c r="K19" i="22"/>
  <c r="A39" i="22"/>
  <c r="A49" i="22"/>
  <c r="N19" i="22"/>
  <c r="V19" i="22"/>
  <c r="V23" i="22"/>
  <c r="G19" i="22"/>
  <c r="A32" i="22"/>
  <c r="A34" i="22"/>
  <c r="A40" i="22"/>
  <c r="A42" i="22"/>
  <c r="A48" i="22"/>
  <c r="A50" i="22"/>
  <c r="P19" i="22"/>
  <c r="H23" i="21"/>
  <c r="H24" i="21" s="1"/>
  <c r="A33" i="21"/>
  <c r="A37" i="21"/>
  <c r="A41" i="21"/>
  <c r="A45" i="21"/>
  <c r="A49" i="21"/>
  <c r="E58" i="21"/>
  <c r="E61" i="21" s="1"/>
  <c r="M58" i="21"/>
  <c r="M61" i="21" s="1"/>
  <c r="U58" i="21"/>
  <c r="U61" i="21" s="1"/>
  <c r="U64" i="21" s="1"/>
  <c r="U66" i="21" s="1"/>
  <c r="S19" i="21"/>
  <c r="I23" i="21"/>
  <c r="I24" i="21" s="1"/>
  <c r="M23" i="21"/>
  <c r="M24" i="21" s="1"/>
  <c r="C57" i="21"/>
  <c r="K57" i="21"/>
  <c r="S57" i="21"/>
  <c r="J23" i="21"/>
  <c r="J24" i="21" s="1"/>
  <c r="R23" i="21"/>
  <c r="R24" i="21" s="1"/>
  <c r="R19" i="21"/>
  <c r="A31" i="21"/>
  <c r="D64" i="21"/>
  <c r="G63" i="21"/>
  <c r="O63" i="21"/>
  <c r="O65" i="21" s="1"/>
  <c r="H63" i="21"/>
  <c r="P63" i="21"/>
  <c r="I63" i="21"/>
  <c r="Q63" i="21"/>
  <c r="Q65" i="21" s="1"/>
  <c r="B63" i="21"/>
  <c r="J63" i="21"/>
  <c r="R63" i="21"/>
  <c r="C63" i="21"/>
  <c r="K63" i="21"/>
  <c r="K65" i="21" s="1"/>
  <c r="S63" i="21"/>
  <c r="D63" i="21"/>
  <c r="L63" i="2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5" i="26" l="1"/>
  <c r="C65" i="26"/>
  <c r="J65" i="30"/>
  <c r="H65" i="30"/>
  <c r="I65" i="30"/>
  <c r="C65" i="30"/>
  <c r="B65" i="30"/>
  <c r="D65" i="28"/>
  <c r="I65" i="28"/>
  <c r="J65" i="28"/>
  <c r="I65" i="27"/>
  <c r="C65" i="27"/>
  <c r="D65" i="27"/>
  <c r="R65" i="21"/>
  <c r="C64" i="21"/>
  <c r="C65" i="21" s="1"/>
  <c r="D65" i="21"/>
  <c r="N65" i="21"/>
  <c r="U65" i="21"/>
  <c r="L65" i="21"/>
  <c r="P65" i="21"/>
  <c r="C23" i="21"/>
  <c r="C24" i="21" s="1"/>
  <c r="I64" i="26"/>
  <c r="I65" i="26" s="1"/>
  <c r="G64" i="30"/>
  <c r="G65" i="30" s="1"/>
  <c r="H64" i="22"/>
  <c r="H65" i="22" s="1"/>
  <c r="J64" i="27"/>
  <c r="J65" i="27" s="1"/>
  <c r="F64" i="26"/>
  <c r="F66" i="26" s="1"/>
  <c r="C64" i="23"/>
  <c r="C65" i="23"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D66" i="29"/>
  <c r="O64" i="26"/>
  <c r="O66" i="26" s="1"/>
  <c r="R66" i="22"/>
  <c r="L66" i="22"/>
  <c r="T66" i="24"/>
  <c r="U66" i="23"/>
  <c r="P64" i="30"/>
  <c r="P66" i="30" s="1"/>
  <c r="C66" i="23"/>
  <c r="P66" i="23"/>
  <c r="E66" i="22"/>
  <c r="T66" i="23"/>
  <c r="Q66" i="21"/>
  <c r="P66" i="21"/>
  <c r="K66" i="27"/>
  <c r="G64" i="23"/>
  <c r="Q66" i="24"/>
  <c r="R66" i="27"/>
  <c r="C66" i="27"/>
  <c r="H66" i="23"/>
  <c r="G64" i="27"/>
  <c r="G66" i="30"/>
  <c r="J66" i="30"/>
  <c r="F64" i="27"/>
  <c r="T66" i="27"/>
  <c r="L66" i="29"/>
  <c r="Q66" i="22"/>
  <c r="C66" i="22"/>
  <c r="T66" i="21"/>
  <c r="S66" i="23"/>
  <c r="H66" i="30"/>
  <c r="E66" i="30"/>
  <c r="S66" i="24"/>
  <c r="L66" i="21"/>
  <c r="D66" i="22"/>
  <c r="S66" i="26"/>
  <c r="L66" i="28"/>
  <c r="L66" i="26"/>
  <c r="T66" i="30"/>
  <c r="C66" i="29"/>
  <c r="R66" i="28"/>
  <c r="N64" i="26"/>
  <c r="N66" i="26" s="1"/>
  <c r="O64" i="29"/>
  <c r="O66" i="29" s="1"/>
  <c r="P64" i="29"/>
  <c r="P66" i="29" s="1"/>
  <c r="S64" i="1"/>
  <c r="R66" i="26"/>
  <c r="D66" i="27"/>
  <c r="N64" i="29"/>
  <c r="N66" i="29" s="1"/>
  <c r="R66" i="30"/>
  <c r="D66" i="23"/>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P66" i="24"/>
  <c r="D66" i="24"/>
  <c r="K66" i="24"/>
  <c r="M66" i="24"/>
  <c r="I66" i="23"/>
  <c r="N66" i="23"/>
  <c r="E66" i="23"/>
  <c r="I66" i="22"/>
  <c r="M66" i="22"/>
  <c r="S66" i="22"/>
  <c r="K66" i="22"/>
  <c r="T66" i="22"/>
  <c r="M66" i="21"/>
  <c r="K66" i="21"/>
  <c r="C66" i="21"/>
  <c r="D66" i="21"/>
  <c r="R66" i="21"/>
  <c r="N64" i="1"/>
  <c r="M64" i="1"/>
  <c r="T64" i="1"/>
  <c r="L64" i="1"/>
  <c r="J64" i="1"/>
  <c r="K64" i="1"/>
  <c r="O64" i="1"/>
  <c r="C64" i="1"/>
  <c r="C65" i="1" s="1"/>
  <c r="I64" i="1"/>
  <c r="H64" i="1"/>
  <c r="G64" i="1"/>
  <c r="F64" i="1"/>
  <c r="E64" i="1"/>
  <c r="E65" i="1" s="1"/>
  <c r="D64" i="1"/>
  <c r="B64" i="1"/>
  <c r="D63" i="1"/>
  <c r="L63" i="1"/>
  <c r="F63" i="1"/>
  <c r="R63" i="1"/>
  <c r="J63" i="1"/>
  <c r="Q63" i="1"/>
  <c r="Q66" i="1" s="1"/>
  <c r="I63" i="1"/>
  <c r="C63" i="1"/>
  <c r="K63" i="1"/>
  <c r="P63" i="1"/>
  <c r="H63" i="1"/>
  <c r="T63" i="1"/>
  <c r="T66" i="1" s="1"/>
  <c r="S63" i="1"/>
  <c r="O63" i="1"/>
  <c r="G63" i="1"/>
  <c r="N63" i="1"/>
  <c r="E63" i="1"/>
  <c r="B63" i="1"/>
  <c r="U63" i="1"/>
  <c r="M63" i="1"/>
  <c r="S65" i="21" l="1"/>
  <c r="J65" i="1"/>
  <c r="I65" i="1"/>
  <c r="H65" i="1"/>
  <c r="G65" i="1"/>
  <c r="F65" i="1"/>
  <c r="D65" i="1"/>
  <c r="B65" i="1"/>
  <c r="H66" i="22"/>
  <c r="H66" i="21"/>
  <c r="J66" i="27"/>
  <c r="F65" i="26"/>
  <c r="D66" i="26"/>
  <c r="J66" i="22"/>
  <c r="J65" i="22"/>
  <c r="J66" i="21"/>
  <c r="J65" i="21"/>
  <c r="J66" i="29"/>
  <c r="J65" i="29"/>
  <c r="J66" i="26"/>
  <c r="I66" i="21"/>
  <c r="I65" i="21"/>
  <c r="I66" i="24"/>
  <c r="H66" i="28"/>
  <c r="H65" i="28"/>
  <c r="H66" i="27"/>
  <c r="H65" i="27"/>
  <c r="H66" i="24"/>
  <c r="H65" i="24"/>
  <c r="H66" i="29"/>
  <c r="H65" i="29"/>
  <c r="G66" i="28"/>
  <c r="G65" i="28"/>
  <c r="G66" i="23"/>
  <c r="G65" i="23"/>
  <c r="G66" i="21"/>
  <c r="G65" i="21"/>
  <c r="G66" i="26"/>
  <c r="G65" i="26"/>
  <c r="G66" i="22"/>
  <c r="G65" i="22"/>
  <c r="G66" i="29"/>
  <c r="G65" i="29"/>
  <c r="G66" i="24"/>
  <c r="G65" i="24"/>
  <c r="G66" i="27"/>
  <c r="G65" i="27"/>
  <c r="F66" i="23"/>
  <c r="F65" i="23"/>
  <c r="F66" i="21"/>
  <c r="F65" i="21"/>
  <c r="F66" i="27"/>
  <c r="F65" i="27"/>
  <c r="F66" i="22"/>
  <c r="F65" i="22"/>
  <c r="F66" i="29"/>
  <c r="F65" i="29"/>
  <c r="F66" i="28"/>
  <c r="F65" i="28"/>
  <c r="F66" i="24"/>
  <c r="F65" i="24"/>
  <c r="F66" i="30"/>
  <c r="F65" i="30"/>
  <c r="E66" i="26"/>
  <c r="E65" i="26"/>
  <c r="E66" i="29"/>
  <c r="E65" i="29"/>
  <c r="E66" i="21"/>
  <c r="E65" i="21"/>
  <c r="E66" i="28"/>
  <c r="E65" i="28"/>
  <c r="E66" i="24"/>
  <c r="E65" i="24"/>
  <c r="C66" i="28"/>
  <c r="C65" i="28"/>
  <c r="C66" i="24"/>
  <c r="C65" i="24"/>
  <c r="B66" i="27"/>
  <c r="B65" i="27"/>
  <c r="B66" i="26"/>
  <c r="B65" i="26"/>
  <c r="B66" i="29"/>
  <c r="B65" i="29"/>
  <c r="B66" i="22"/>
  <c r="B65" i="22"/>
  <c r="B66" i="23"/>
  <c r="B65" i="23"/>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<sst xmlns="http://schemas.openxmlformats.org/spreadsheetml/2006/main" count="2217" uniqueCount="176">
  <si>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</si>
  <si>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</si>
  <si>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</si>
  <si>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</si>
  <si>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</si>
  <si>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</si>
  <si>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</si>
  <si>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</si>
  <si>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</si>
  <si>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</si>
  <si>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</si>
  <si>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</si>
  <si>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</si>
  <si>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</si>
  <si>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</si>
  <si>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</si>
  <si>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</si>
  <si>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</si>
  <si>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</si>
  <si>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</si>
  <si>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</si>
  <si>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</si>
  <si>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</si>
  <si>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</si>
  <si>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</si>
  <si>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</si>
  <si>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</si>
  <si>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</si>
  <si>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</si>
  <si>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</si>
  <si>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</si>
  <si>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</si>
  <si>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</si>
  <si>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</si>
  <si>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</si>
  <si>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</si>
  <si>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</si>
  <si>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</si>
  <si>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</si>
  <si>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</si>
  <si>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</si>
  <si>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</si>
  <si>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</si>
  <si>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</si>
  <si>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</si>
  <si>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</si>
  <si>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</si>
  <si>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</si>
  <si>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</si>
  <si>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</si>
  <si>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</si>
  <si>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</si>
  <si>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</si>
  <si>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</si>
  <si>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</si>
  <si>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</si>
  <si>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</si>
  <si>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</si>
  <si>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</si>
  <si>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</si>
  <si>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</si>
  <si>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</si>
  <si>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</si>
  <si>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</si>
  <si>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</si>
  <si>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</si>
  <si>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</si>
  <si>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</si>
  <si>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</si>
  <si>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</si>
  <si>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</si>
  <si>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</si>
  <si>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</si>
  <si>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</si>
  <si>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</si>
  <si>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</si>
  <si>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</si>
  <si>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</si>
  <si>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</si>
  <si>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</si>
  <si>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</si>
  <si>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</si>
  <si>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</si>
  <si>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</si>
  <si>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</si>
  <si>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</si>
  <si>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</si>
  <si>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</si>
  <si>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</si>
  <si>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</si>
  <si>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</si>
  <si>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</si>
  <si>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</si>
  <si>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</si>
  <si>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</si>
  <si>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</si>
  <si>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</si>
  <si>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</si>
  <si>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</si>
  <si>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</si>
  <si>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</si>
  <si>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</si>
  <si>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</si>
  <si>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</si>
  <si>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</si>
  <si>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</si>
  <si>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</si>
  <si>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</si>
  <si>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</si>
  <si>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</si>
  <si>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</si>
  <si>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</si>
  <si>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</si>
  <si>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</si>
  <si>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</si>
  <si>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</si>
  <si>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</si>
  <si>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</si>
  <si>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</si>
  <si>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</si>
  <si>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</si>
  <si>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</si>
  <si>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</si>
  <si>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</si>
  <si>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</si>
  <si>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</si>
  <si>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</si>
  <si>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</si>
  <si>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</si>
  <si>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</si>
  <si>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</si>
  <si>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</si>
  <si>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</si>
  <si>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</si>
  <si>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</si>
  <si>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</si>
  <si>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</si>
  <si>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</si>
  <si>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</si>
  <si>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</si>
  <si>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</si>
  <si>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</si>
  <si>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</si>
  <si>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</si>
  <si>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</si>
  <si>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</si>
  <si>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</si>
  <si>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</si>
  <si>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</si>
  <si>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</si>
  <si>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</si>
  <si>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</si>
  <si>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</si>
  <si>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</si>
  <si>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</si>
  <si>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</si>
  <si>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</si>
  <si>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</si>
  <si>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</si>
  <si>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</si>
  <si>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B1</t>
  </si>
  <si>
    <t>Moderate</t>
  </si>
  <si>
    <t>PAN-023252</t>
  </si>
  <si>
    <t>EPR-GP3792SK</t>
  </si>
  <si>
    <t xml:space="preserve">Byproduct Recovery </t>
  </si>
  <si>
    <t>Tyncwm, Llansawel, Llandeilo, Carmarthenshire, SA19 7PQ</t>
  </si>
  <si>
    <t xml:space="preserve">Ethan Banfield </t>
  </si>
  <si>
    <t xml:space="preserve">19 09 02 </t>
  </si>
  <si>
    <t xml:space="preserve">Bontgoch </t>
  </si>
  <si>
    <t>19 09 02</t>
  </si>
  <si>
    <t xml:space="preserve">Preseli </t>
  </si>
  <si>
    <t>Bryngwyn</t>
  </si>
  <si>
    <t xml:space="preserve">Capel Dewi </t>
  </si>
  <si>
    <t>Llechryd</t>
  </si>
  <si>
    <t xml:space="preserve">Strata Florida </t>
  </si>
  <si>
    <t>Talybont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</si>
</sst>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F20" sqref="F2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162</v>
      </c>
      <c r="D1" s="136"/>
      <c r="E1" s="93" t="s">
        <v>45</v>
      </c>
      <c r="F1" s="96">
        <v>32.07</v>
      </c>
      <c r="G1" s="120" t="s">
        <v>43</v>
      </c>
      <c r="H1" s="121"/>
      <c r="I1" s="96">
        <v>6.2</v>
      </c>
      <c r="J1" s="119" t="s">
        <v>153</v>
      </c>
      <c r="K1" s="119"/>
      <c r="L1" s="96">
        <v>354</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163</v>
      </c>
      <c r="D2" s="134"/>
      <c r="E2" s="93" t="s">
        <v>109</v>
      </c>
      <c r="F2" s="96" t="s">
        <v>167</v>
      </c>
      <c r="G2" s="138" t="s">
        <v>110</v>
      </c>
      <c r="H2" s="139"/>
      <c r="I2" s="96"/>
      <c r="J2" s="119" t="s">
        <v>158</v>
      </c>
      <c r="K2" s="119"/>
      <c r="L2" s="96">
        <v>1.1499999999999999</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164</v>
      </c>
      <c r="D3" s="134"/>
      <c r="E3" s="93" t="s">
        <v>108</v>
      </c>
      <c r="F3" s="31" t="s">
        <v>78</v>
      </c>
      <c r="G3" s="119" t="s">
        <v>159</v>
      </c>
      <c r="H3" s="119"/>
      <c r="I3" s="96"/>
      <c r="J3" s="120" t="s">
        <v>154</v>
      </c>
      <c r="K3" s="121"/>
      <c r="L3" s="96">
        <f>(L1/(L2*10000))*100</f>
        <v>3.0782608695652174</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165</v>
      </c>
      <c r="D4" s="136"/>
      <c r="E4" s="94" t="s">
        <v>1</v>
      </c>
      <c r="F4" s="95" t="s">
        <v>168</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166</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20</v>
      </c>
      <c r="D8" s="15">
        <v>1</v>
      </c>
      <c r="E8" s="15">
        <v>2</v>
      </c>
      <c r="F8" s="15">
        <v>3</v>
      </c>
      <c r="G8" s="15">
        <v>4</v>
      </c>
      <c r="H8" s="15">
        <v>5</v>
      </c>
      <c r="I8" s="15">
        <v>6</v>
      </c>
      <c r="J8" s="15">
        <v>7</v>
      </c>
      <c r="K8" s="15" t="s">
        <v>160</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161</v>
      </c>
      <c r="D9" s="15" t="s">
        <v>161</v>
      </c>
      <c r="E9" s="15" t="s">
        <v>161</v>
      </c>
      <c r="F9" s="15" t="s">
        <v>161</v>
      </c>
      <c r="G9" s="15" t="s">
        <v>161</v>
      </c>
      <c r="H9" s="15" t="s">
        <v>161</v>
      </c>
      <c r="I9" s="15" t="s">
        <v>161</v>
      </c>
      <c r="J9" s="15" t="s">
        <v>161</v>
      </c>
      <c r="K9" s="15" t="s">
        <v>161</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5.3</v>
      </c>
      <c r="D10" s="15">
        <v>6</v>
      </c>
      <c r="E10" s="15">
        <v>5.9</v>
      </c>
      <c r="F10" s="15">
        <v>5.8</v>
      </c>
      <c r="G10" s="15">
        <v>5.8</v>
      </c>
      <c r="H10" s="15">
        <v>5.8</v>
      </c>
      <c r="I10" s="15">
        <v>5.8</v>
      </c>
      <c r="J10" s="15">
        <v>5.8</v>
      </c>
      <c r="K10" s="15">
        <v>5.9</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2</v>
      </c>
      <c r="D11" s="15">
        <v>2</v>
      </c>
      <c r="E11" s="15">
        <v>2</v>
      </c>
      <c r="F11" s="15">
        <v>3</v>
      </c>
      <c r="G11" s="15">
        <v>3</v>
      </c>
      <c r="H11" s="15">
        <v>2</v>
      </c>
      <c r="I11" s="15">
        <v>2</v>
      </c>
      <c r="J11" s="15">
        <v>3</v>
      </c>
      <c r="K11" s="15">
        <v>1</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1</v>
      </c>
      <c r="D12" s="15">
        <v>2</v>
      </c>
      <c r="E12" s="15">
        <v>2</v>
      </c>
      <c r="F12" s="15">
        <v>2</v>
      </c>
      <c r="G12" s="15">
        <v>2</v>
      </c>
      <c r="H12" s="15">
        <v>2</v>
      </c>
      <c r="I12" s="15">
        <v>2</v>
      </c>
      <c r="J12" s="15">
        <v>2</v>
      </c>
      <c r="K12" s="15">
        <v>2</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3</v>
      </c>
      <c r="D13" s="15">
        <v>3</v>
      </c>
      <c r="E13" s="15">
        <v>3</v>
      </c>
      <c r="F13" s="15">
        <v>3</v>
      </c>
      <c r="G13" s="15">
        <v>3</v>
      </c>
      <c r="H13" s="15">
        <v>3</v>
      </c>
      <c r="I13" s="15">
        <v>2</v>
      </c>
      <c r="J13" s="15">
        <v>3</v>
      </c>
      <c r="K13" s="15">
        <v>2</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t="s">
        <v>113</v>
      </c>
      <c r="I14" s="100" t="s">
        <v>113</v>
      </c>
      <c r="J14" s="100" t="s">
        <v>113</v>
      </c>
      <c r="K14" s="100" t="s">
        <v>113</v>
      </c>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38</v>
      </c>
      <c r="D15" s="15">
        <v>38</v>
      </c>
      <c r="E15" s="15">
        <v>38</v>
      </c>
      <c r="F15" s="15">
        <v>38</v>
      </c>
      <c r="G15" s="15">
        <v>38</v>
      </c>
      <c r="H15" s="15">
        <v>38</v>
      </c>
      <c r="I15" s="15">
        <v>38</v>
      </c>
      <c r="J15" s="15">
        <v>38</v>
      </c>
      <c r="K15" s="15">
        <v>38</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64.993149900000006</v>
      </c>
      <c r="D18" s="16">
        <f>$D32</f>
        <v>64.993149900000006</v>
      </c>
      <c r="E18" s="16">
        <f>$D33</f>
        <v>64.993149900000006</v>
      </c>
      <c r="F18" s="16">
        <f>$D34</f>
        <v>19.807436160000002</v>
      </c>
      <c r="G18" s="16">
        <f>$D35</f>
        <v>19.807436160000002</v>
      </c>
      <c r="H18" s="16">
        <f>$D36</f>
        <v>64.993149900000006</v>
      </c>
      <c r="I18" s="16">
        <f>$D37</f>
        <v>64.993149900000006</v>
      </c>
      <c r="J18" s="16">
        <f>$D38</f>
        <v>19.807436160000002</v>
      </c>
      <c r="K18" s="16">
        <f>$D39</f>
        <v>154.74559500000001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0.3931499000000116</v>
      </c>
      <c r="D19" s="16">
        <f t="shared" ref="D19:V19" si="1">D18-D17</f>
        <v>0.3931499000000116</v>
      </c>
      <c r="E19" s="16">
        <f t="shared" si="1"/>
        <v>0.3931499000000116</v>
      </c>
      <c r="F19" s="16">
        <f t="shared" si="1"/>
        <v>-44.792563839999993</v>
      </c>
      <c r="G19" s="16">
        <f t="shared" si="1"/>
        <v>-44.792563839999993</v>
      </c>
      <c r="H19" s="16">
        <f t="shared" si="1"/>
        <v>0.3931499000000116</v>
      </c>
      <c r="I19" s="16">
        <f t="shared" si="1"/>
        <v>0.3931499000000116</v>
      </c>
      <c r="J19" s="16">
        <f t="shared" si="1"/>
        <v>-44.792563839999993</v>
      </c>
      <c r="K19" s="16">
        <f t="shared" si="1"/>
        <v>90.145595000000014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DECREASE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0.69568506000000008</v>
      </c>
      <c r="D22" s="16">
        <f>$E32</f>
        <v>0.69568506000000008</v>
      </c>
      <c r="E22" s="16">
        <f>$E33</f>
        <v>0.69568506000000008</v>
      </c>
      <c r="F22" s="16">
        <f>$E34</f>
        <v>0.21201830400000002</v>
      </c>
      <c r="G22" s="16">
        <f>$E35</f>
        <v>0.21201830400000002</v>
      </c>
      <c r="H22" s="16">
        <f>$E36</f>
        <v>0.69568506000000008</v>
      </c>
      <c r="I22" s="16">
        <f>$E37</f>
        <v>0.69568506000000008</v>
      </c>
      <c r="J22" s="16">
        <f>$E38</f>
        <v>0.21201830400000002</v>
      </c>
      <c r="K22" s="16">
        <f>$E39</f>
        <v>1.6563930000000002</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-227.30431494000001</v>
      </c>
      <c r="D23" s="16">
        <f t="shared" ref="D23:V23" si="3">D22-D21</f>
        <v>-227.30431494000001</v>
      </c>
      <c r="E23" s="16">
        <f t="shared" si="3"/>
        <v>-227.30431494000001</v>
      </c>
      <c r="F23" s="16">
        <f t="shared" si="3"/>
        <v>-227.787981696</v>
      </c>
      <c r="G23" s="16">
        <f t="shared" si="3"/>
        <v>-227.787981696</v>
      </c>
      <c r="H23" s="16">
        <f t="shared" si="3"/>
        <v>-227.30431494000001</v>
      </c>
      <c r="I23" s="16">
        <f t="shared" si="3"/>
        <v>-227.30431494000001</v>
      </c>
      <c r="J23" s="16">
        <f t="shared" si="3"/>
        <v>-227.787981696</v>
      </c>
      <c r="K23" s="16">
        <f t="shared" si="3"/>
        <v>-226.34360699999999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3.16</v>
      </c>
      <c r="C28" s="15">
        <v>1.1499999999999999</v>
      </c>
      <c r="D28" s="15">
        <v>0.85499999999999998</v>
      </c>
      <c r="E28" s="15">
        <v>1.7399999999999999E-2</v>
      </c>
      <c r="F28" s="15">
        <v>1580</v>
      </c>
      <c r="G28" s="15">
        <v>7.8</v>
      </c>
      <c r="H28" s="15">
        <v>741</v>
      </c>
      <c r="I28" s="15">
        <v>63.9</v>
      </c>
      <c r="J28" s="15">
        <v>2.0499999999999998</v>
      </c>
      <c r="K28" s="23">
        <v>0.63</v>
      </c>
      <c r="L28" s="15">
        <v>48.8</v>
      </c>
      <c r="M28" s="15">
        <v>12.1</v>
      </c>
      <c r="N28" s="15">
        <v>6920</v>
      </c>
      <c r="O28" s="15">
        <v>343000</v>
      </c>
      <c r="P28" s="15"/>
      <c r="Q28" s="15">
        <v>2640</v>
      </c>
      <c r="R28" s="15"/>
      <c r="S28" s="15">
        <v>14.8</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20</v>
      </c>
      <c r="B31" s="15">
        <v>105</v>
      </c>
      <c r="C31" s="77">
        <f>IF(C$27="%w/w SAR",((C$28*10)*$B31),IF(C$27="%w/w DM",(((C$28*10)*($B$28/100))*$B31),IF(C$27="kg/t SAR",(C$28*$B31),IF(C$27="kg/t DM",((C$28*($B$28/100))*$B31),IF(C$27="mg/kg SAR",((C$28*0.001)*$B31),IF(C$27="mg/kg DM",(((C$28*0.001)*($B$28/100))*$B31),0))))))</f>
        <v>38.157000000000004</v>
      </c>
      <c r="D31" s="77">
        <f>(IF(D$27="%w/w SAR",((D$28*10)*$B31),IF(D$27="%w/w DM",(((D$28*10)*($B$28/100))*$B31),IF(D$27="kg/t SAR",(D$28*$B31),IF(D$27="kg/t DM",((D$28*($B$28/100))*$B31),IF(D$27="mg/kg SAR",((D$28*0.001)*$B31),IF(D$27="mg/kg DM",(((D$28*0.001)*($B$28/100))*$B31),"0")))))))*2.291</f>
        <v>64.993149900000006</v>
      </c>
      <c r="E31" s="77">
        <f>(IF(E$27="%w/w SAR",((E$28*10)*$B31),IF(E$27="%w/w DM",(((E$28*10)*($B$28/100))*$B31),IF(E$27="kg/t SAR",(E$28*$B31),IF(E$27="kg/t DM",((E$28*($B$28/100))*$B31),IF(E$27="mg/kg SAR",((E$28*0.001)*$B31),IF(E$27="mg/kg DM",(((E$28*0.001)*($B$28/100))*$B31),"0")))))))*1.205</f>
        <v>0.69568506000000008</v>
      </c>
      <c r="F31" s="77">
        <f>(IF(F$27="%w/w SAR",((F$28*10)*$B31),IF(F$27="%w/w DM",(((F$28*10)*($B$28/100))*$B31),IF(F$27="kg/t SAR",(F$28*$B31),IF(F$27="kg/t DM",((F$28*($B$28/100))*$B31),IF(F$27="mg/kg SAR",((F$28*0.001)*$B31),IF(F$27="mg/kg DM",(((F$28*0.001)*($B$28/100))*$B31),"0")))))))*1.658</f>
        <v>8.6919655200000019</v>
      </c>
      <c r="G31" s="77">
        <f t="shared" ref="G31:P31" si="5">IF(G$27="%w/w SAR",((G$28*10)*$B31),IF(G$27="%w/w DM",(((G$28*10)*($B$28/100))*$B31),IF(G$27="kg/t SAR",(G$28*$B31),IF(G$27="kg/t DM",((G$28*($B$28/100))*$B31),IF(G$27="mg/kg SAR",((G$28*0.001)*$B31),IF(G$27="mg/kg DM",(((G$28*0.001)*($B$28/100))*$B31),0))))))</f>
        <v>2.5880400000000005E-2</v>
      </c>
      <c r="H31" s="77">
        <f t="shared" si="5"/>
        <v>2.4586380000000001</v>
      </c>
      <c r="I31" s="77">
        <f t="shared" si="5"/>
        <v>0.21202020000000002</v>
      </c>
      <c r="J31" s="77">
        <f t="shared" si="5"/>
        <v>6.8018999999999996E-3</v>
      </c>
      <c r="K31" s="77">
        <f t="shared" si="5"/>
        <v>2.0903400000000004E-3</v>
      </c>
      <c r="L31" s="77">
        <f t="shared" si="5"/>
        <v>0.16191839999999999</v>
      </c>
      <c r="M31" s="77">
        <f t="shared" si="5"/>
        <v>4.0147800000000004E-2</v>
      </c>
      <c r="N31" s="77">
        <f t="shared" si="5"/>
        <v>22.960560000000001</v>
      </c>
      <c r="O31" s="77">
        <f t="shared" si="5"/>
        <v>1138.0740000000001</v>
      </c>
      <c r="P31" s="77">
        <f t="shared" si="5"/>
        <v>0</v>
      </c>
      <c r="Q31" s="77">
        <f>(IF(Q$27="%w/w SAR",((Q$28*10)*$B31),IF(Q$27="%w/w DM",(((Q$28*10)*($B$28/100))*$B31),IF(Q$27="kg/t SAR",(Q$28*$B31),IF(Q$27="kg/t DM",((Q$28*($B$28/100))*$B31),IF(Q$27="mg/kg SAR",((Q$28*0.001)*$B31),IF(Q$27="mg/kg DM",(((Q$28*0.001)*($B$28/100))*$B31),0)))))))*2.5</f>
        <v>21.898800000000005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4.9106400000000008E-2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v>
      </c>
      <c r="B32" s="15">
        <v>105</v>
      </c>
      <c r="C32" s="77">
        <f t="shared" ref="C32:C50" si="6">IF(C$27="%w/w SAR",((C$28*10)*$B32),IF(C$27="%w/w DM",(((C$28*10)*($B$28/100))*$B32),IF(C$27="kg/t SAR",(C$28*$B32),IF(C$27="kg/t DM",((C$28*($B$28/100))*$B32),IF(C$27="mg/kg SAR",((C$28*0.001)*$B32),IF(C$27="mg/kg DM",(((C$28*0.001)*($B$28/100))*$B32),0))))))</f>
        <v>38.157000000000004</v>
      </c>
      <c r="D32" s="77">
        <f t="shared" ref="D32:D50" si="7">(IF(D$27="%w/w SAR",((D$28*10)*$B32),IF(D$27="%w/w DM",(((D$28*10)*($B$28/100))*$B32),IF(D$27="kg/t SAR",(D$28*$B32),IF(D$27="kg/t DM",((D$28*($B$28/100))*$B32),IF(D$27="mg/kg SAR",((D$28*0.001)*$B32),IF(D$27="mg/kg DM",(((D$28*0.001)*($B$28/100))*$B32),"0")))))))*2.291</f>
        <v>64.993149900000006</v>
      </c>
      <c r="E32" s="77">
        <f t="shared" ref="E32:E50" si="8">(IF(E$27="%w/w SAR",((E$28*10)*$B32),IF(E$27="%w/w DM",(((E$28*10)*($B$28/100))*$B32),IF(E$27="kg/t SAR",(E$28*$B32),IF(E$27="kg/t DM",((E$28*($B$28/100))*$B32),IF(E$27="mg/kg SAR",((E$28*0.001)*$B32),IF(E$27="mg/kg DM",(((E$28*0.001)*($B$28/100))*$B32),"0")))))))*1.205</f>
        <v>0.69568506000000008</v>
      </c>
      <c r="F32" s="77">
        <f t="shared" ref="F32:F50" si="9">(IF(F$27="%w/w SAR",((F$28*10)*$B32),IF(F$27="%w/w DM",(((F$28*10)*($B$28/100))*$B32),IF(F$27="kg/t SAR",(F$28*$B32),IF(F$27="kg/t DM",((F$28*($B$28/100))*$B32),IF(F$27="mg/kg SAR",((F$28*0.001)*$B32),IF(F$27="mg/kg DM",(((F$28*0.001)*($B$28/100))*$B32),"0")))))))*1.658</f>
        <v>8.6919655200000019</v>
      </c>
      <c r="G32" s="77">
        <f t="shared" ref="G32:P50" si="10">IF(G$27="%w/w SAR",((G$28*10)*$B32),IF(G$27="%w/w DM",(((G$28*10)*($B$28/100))*$B32),IF(G$27="kg/t SAR",(G$28*$B32),IF(G$27="kg/t DM",((G$28*($B$28/100))*$B32),IF(G$27="mg/kg SAR",((G$28*0.001)*$B32),IF(G$27="mg/kg DM",(((G$28*0.001)*($B$28/100))*$B32),0))))))</f>
        <v>2.5880400000000005E-2</v>
      </c>
      <c r="H32" s="77">
        <f t="shared" si="10"/>
        <v>2.4586380000000001</v>
      </c>
      <c r="I32" s="77">
        <f t="shared" si="10"/>
        <v>0.21202020000000002</v>
      </c>
      <c r="J32" s="77">
        <f t="shared" si="10"/>
        <v>6.8018999999999996E-3</v>
      </c>
      <c r="K32" s="77">
        <f t="shared" si="10"/>
        <v>2.0903400000000004E-3</v>
      </c>
      <c r="L32" s="77">
        <f t="shared" si="10"/>
        <v>0.16191839999999999</v>
      </c>
      <c r="M32" s="77">
        <f t="shared" si="10"/>
        <v>4.0147800000000004E-2</v>
      </c>
      <c r="N32" s="77">
        <f t="shared" si="10"/>
        <v>22.960560000000001</v>
      </c>
      <c r="O32" s="77">
        <f t="shared" si="10"/>
        <v>1138.0740000000001</v>
      </c>
      <c r="P32" s="77">
        <f t="shared" si="10"/>
        <v>0</v>
      </c>
      <c r="Q32" s="77">
        <f t="shared" ref="Q32:Q50" si="11">(IF(Q$27="%w/w SAR",((Q$28*10)*$B32),IF(Q$27="%w/w DM",(((Q$28*10)*($B$28/100))*$B32),IF(Q$27="kg/t SAR",(Q$28*$B32),IF(Q$27="kg/t DM",((Q$28*($B$28/100))*$B32),IF(Q$27="mg/kg SAR",((Q$28*0.001)*$B32),IF(Q$27="mg/kg DM",(((Q$28*0.001)*($B$28/100))*$B32),0)))))))*2.5</f>
        <v>21.898800000000005</v>
      </c>
      <c r="R32" s="77">
        <f t="shared" ref="R32:U50" si="12">IF(R$27="%w/w SAR",((R$28*10)*$B32),IF(R$27="%w/w DM",(((R$28*10)*($B$28/100))*$B32),IF(R$27="kg/t SAR",(R$28*$B32),IF(R$27="kg/t DM",((R$28*($B$28/100))*$B32),IF(R$27="mg/kg SAR",((R$28*0.001)*$B32),IF(R$27="mg/kg DM",(((R$28*0.001)*($B$28/100))*$B32),0))))))</f>
        <v>0</v>
      </c>
      <c r="S32" s="77">
        <f t="shared" si="12"/>
        <v>4.9106400000000008E-2</v>
      </c>
      <c r="T32" s="77">
        <f t="shared" si="12"/>
        <v>0</v>
      </c>
      <c r="U32" s="77">
        <f t="shared" si="12"/>
        <v>0</v>
      </c>
      <c r="AB32" s="59"/>
      <c r="AC32" s="59"/>
      <c r="AD32" s="59"/>
      <c r="AE32" s="59"/>
      <c r="AF32" s="59"/>
      <c r="AG32" s="59"/>
      <c r="AH32" s="59"/>
      <c r="AI32" s="59"/>
    </row>
    <row r="33" spans="1:35" s="72" customFormat="1" ht="13" x14ac:dyDescent="0.35">
      <c r="A33" s="13">
        <f>E8</f>
        <v>2</v>
      </c>
      <c r="B33" s="15">
        <v>105</v>
      </c>
      <c r="C33" s="77">
        <f t="shared" si="6"/>
        <v>38.157000000000004</v>
      </c>
      <c r="D33" s="77">
        <f t="shared" si="7"/>
        <v>64.993149900000006</v>
      </c>
      <c r="E33" s="77">
        <f t="shared" si="8"/>
        <v>0.69568506000000008</v>
      </c>
      <c r="F33" s="77">
        <f t="shared" si="9"/>
        <v>8.6919655200000019</v>
      </c>
      <c r="G33" s="77">
        <f t="shared" si="10"/>
        <v>2.5880400000000005E-2</v>
      </c>
      <c r="H33" s="77">
        <f t="shared" si="10"/>
        <v>2.4586380000000001</v>
      </c>
      <c r="I33" s="77">
        <f t="shared" si="10"/>
        <v>0.21202020000000002</v>
      </c>
      <c r="J33" s="77">
        <f t="shared" si="10"/>
        <v>6.8018999999999996E-3</v>
      </c>
      <c r="K33" s="77">
        <f t="shared" si="10"/>
        <v>2.0903400000000004E-3</v>
      </c>
      <c r="L33" s="77">
        <f t="shared" si="10"/>
        <v>0.16191839999999999</v>
      </c>
      <c r="M33" s="77">
        <f t="shared" si="10"/>
        <v>4.0147800000000004E-2</v>
      </c>
      <c r="N33" s="77">
        <f t="shared" si="10"/>
        <v>22.960560000000001</v>
      </c>
      <c r="O33" s="77">
        <f t="shared" si="10"/>
        <v>1138.0740000000001</v>
      </c>
      <c r="P33" s="77">
        <f t="shared" si="10"/>
        <v>0</v>
      </c>
      <c r="Q33" s="77">
        <f t="shared" si="11"/>
        <v>21.898800000000005</v>
      </c>
      <c r="R33" s="77">
        <f t="shared" si="12"/>
        <v>0</v>
      </c>
      <c r="S33" s="77">
        <f t="shared" si="12"/>
        <v>4.9106400000000008E-2</v>
      </c>
      <c r="T33" s="77">
        <f t="shared" si="12"/>
        <v>0</v>
      </c>
      <c r="U33" s="77">
        <f t="shared" si="12"/>
        <v>0</v>
      </c>
      <c r="AB33" s="59"/>
      <c r="AC33" s="59"/>
      <c r="AD33" s="59"/>
      <c r="AE33" s="59"/>
      <c r="AF33" s="59"/>
      <c r="AG33" s="59"/>
      <c r="AH33" s="59"/>
      <c r="AI33" s="59"/>
    </row>
    <row r="34" spans="1:35" s="72" customFormat="1" ht="13" x14ac:dyDescent="0.35">
      <c r="A34" s="13">
        <f>F8</f>
        <v>3</v>
      </c>
      <c r="B34" s="15">
        <v>32</v>
      </c>
      <c r="C34" s="77">
        <f t="shared" si="6"/>
        <v>11.628800000000002</v>
      </c>
      <c r="D34" s="77">
        <f t="shared" si="7"/>
        <v>19.807436160000002</v>
      </c>
      <c r="E34" s="77">
        <f t="shared" si="8"/>
        <v>0.21201830400000002</v>
      </c>
      <c r="F34" s="77">
        <f t="shared" si="9"/>
        <v>2.6489799680000004</v>
      </c>
      <c r="G34" s="77">
        <f t="shared" si="10"/>
        <v>7.8873600000000012E-3</v>
      </c>
      <c r="H34" s="77">
        <f t="shared" si="10"/>
        <v>0.74929920000000005</v>
      </c>
      <c r="I34" s="77">
        <f t="shared" si="10"/>
        <v>6.4615680000000009E-2</v>
      </c>
      <c r="J34" s="77">
        <f t="shared" si="10"/>
        <v>2.07296E-3</v>
      </c>
      <c r="K34" s="77">
        <f t="shared" si="10"/>
        <v>6.370560000000001E-4</v>
      </c>
      <c r="L34" s="77">
        <f t="shared" si="10"/>
        <v>4.9346559999999998E-2</v>
      </c>
      <c r="M34" s="77">
        <f t="shared" si="10"/>
        <v>1.2235520000000001E-2</v>
      </c>
      <c r="N34" s="77">
        <f t="shared" si="10"/>
        <v>6.9975040000000002</v>
      </c>
      <c r="O34" s="77">
        <f t="shared" si="10"/>
        <v>346.84160000000003</v>
      </c>
      <c r="P34" s="77">
        <f t="shared" si="10"/>
        <v>0</v>
      </c>
      <c r="Q34" s="77">
        <f t="shared" si="11"/>
        <v>6.6739200000000007</v>
      </c>
      <c r="R34" s="77">
        <f t="shared" si="12"/>
        <v>0</v>
      </c>
      <c r="S34" s="77">
        <f t="shared" si="12"/>
        <v>1.4965760000000002E-2</v>
      </c>
      <c r="T34" s="77">
        <f t="shared" si="12"/>
        <v>0</v>
      </c>
      <c r="U34" s="77">
        <f t="shared" si="12"/>
        <v>0</v>
      </c>
      <c r="AB34" s="59"/>
      <c r="AC34" s="59"/>
      <c r="AD34" s="59"/>
      <c r="AE34" s="59"/>
      <c r="AF34" s="59"/>
      <c r="AG34" s="59"/>
      <c r="AH34" s="59"/>
      <c r="AI34" s="59"/>
    </row>
    <row r="35" spans="1:35" s="72" customFormat="1" ht="13" x14ac:dyDescent="0.35">
      <c r="A35" s="13">
        <f>G8</f>
        <v>4</v>
      </c>
      <c r="B35" s="15">
        <v>32</v>
      </c>
      <c r="C35" s="77">
        <f t="shared" si="6"/>
        <v>11.628800000000002</v>
      </c>
      <c r="D35" s="77">
        <f t="shared" si="7"/>
        <v>19.807436160000002</v>
      </c>
      <c r="E35" s="77">
        <f t="shared" si="8"/>
        <v>0.21201830400000002</v>
      </c>
      <c r="F35" s="77">
        <f t="shared" si="9"/>
        <v>2.6489799680000004</v>
      </c>
      <c r="G35" s="77">
        <f t="shared" si="10"/>
        <v>7.8873600000000012E-3</v>
      </c>
      <c r="H35" s="77">
        <f t="shared" si="10"/>
        <v>0.74929920000000005</v>
      </c>
      <c r="I35" s="77">
        <f t="shared" si="10"/>
        <v>6.4615680000000009E-2</v>
      </c>
      <c r="J35" s="77">
        <f t="shared" si="10"/>
        <v>2.07296E-3</v>
      </c>
      <c r="K35" s="77">
        <f t="shared" si="10"/>
        <v>6.370560000000001E-4</v>
      </c>
      <c r="L35" s="77">
        <f t="shared" si="10"/>
        <v>4.9346559999999998E-2</v>
      </c>
      <c r="M35" s="77">
        <f t="shared" si="10"/>
        <v>1.2235520000000001E-2</v>
      </c>
      <c r="N35" s="77">
        <f t="shared" si="10"/>
        <v>6.9975040000000002</v>
      </c>
      <c r="O35" s="77">
        <f t="shared" si="10"/>
        <v>346.84160000000003</v>
      </c>
      <c r="P35" s="77">
        <f t="shared" si="10"/>
        <v>0</v>
      </c>
      <c r="Q35" s="77">
        <f t="shared" si="11"/>
        <v>6.6739200000000007</v>
      </c>
      <c r="R35" s="77">
        <f t="shared" si="12"/>
        <v>0</v>
      </c>
      <c r="S35" s="77">
        <f t="shared" si="12"/>
        <v>1.4965760000000002E-2</v>
      </c>
      <c r="T35" s="77">
        <f t="shared" si="12"/>
        <v>0</v>
      </c>
      <c r="U35" s="77">
        <f t="shared" si="12"/>
        <v>0</v>
      </c>
      <c r="AB35" s="59"/>
      <c r="AC35" s="59"/>
      <c r="AD35" s="59"/>
      <c r="AE35" s="59"/>
      <c r="AF35" s="59"/>
      <c r="AG35" s="59"/>
      <c r="AH35" s="59"/>
      <c r="AI35" s="59"/>
    </row>
    <row r="36" spans="1:35" s="72" customFormat="1" ht="13" x14ac:dyDescent="0.35">
      <c r="A36" s="13">
        <f>H8</f>
        <v>5</v>
      </c>
      <c r="B36" s="15">
        <v>105</v>
      </c>
      <c r="C36" s="77">
        <f t="shared" si="6"/>
        <v>38.157000000000004</v>
      </c>
      <c r="D36" s="77">
        <f t="shared" si="7"/>
        <v>64.993149900000006</v>
      </c>
      <c r="E36" s="77">
        <f t="shared" si="8"/>
        <v>0.69568506000000008</v>
      </c>
      <c r="F36" s="77">
        <f t="shared" si="9"/>
        <v>8.6919655200000019</v>
      </c>
      <c r="G36" s="77">
        <f t="shared" si="10"/>
        <v>2.5880400000000005E-2</v>
      </c>
      <c r="H36" s="77">
        <f t="shared" si="10"/>
        <v>2.4586380000000001</v>
      </c>
      <c r="I36" s="77">
        <f t="shared" si="10"/>
        <v>0.21202020000000002</v>
      </c>
      <c r="J36" s="77">
        <f t="shared" si="10"/>
        <v>6.8018999999999996E-3</v>
      </c>
      <c r="K36" s="77">
        <f t="shared" si="10"/>
        <v>2.0903400000000004E-3</v>
      </c>
      <c r="L36" s="77">
        <f t="shared" si="10"/>
        <v>0.16191839999999999</v>
      </c>
      <c r="M36" s="77">
        <f t="shared" si="10"/>
        <v>4.0147800000000004E-2</v>
      </c>
      <c r="N36" s="77">
        <f t="shared" si="10"/>
        <v>22.960560000000001</v>
      </c>
      <c r="O36" s="77">
        <f t="shared" si="10"/>
        <v>1138.0740000000001</v>
      </c>
      <c r="P36" s="77">
        <f t="shared" si="10"/>
        <v>0</v>
      </c>
      <c r="Q36" s="77">
        <f t="shared" si="11"/>
        <v>21.898800000000005</v>
      </c>
      <c r="R36" s="77">
        <f t="shared" si="12"/>
        <v>0</v>
      </c>
      <c r="S36" s="77">
        <f t="shared" si="12"/>
        <v>4.9106400000000008E-2</v>
      </c>
      <c r="T36" s="77">
        <f t="shared" si="12"/>
        <v>0</v>
      </c>
      <c r="U36" s="77">
        <f t="shared" si="12"/>
        <v>0</v>
      </c>
      <c r="AB36" s="59"/>
      <c r="AC36" s="59"/>
      <c r="AD36" s="59"/>
      <c r="AE36" s="59"/>
      <c r="AF36" s="59"/>
      <c r="AG36" s="59"/>
      <c r="AH36" s="59"/>
      <c r="AI36" s="59"/>
    </row>
    <row r="37" spans="1:35" s="72" customFormat="1" ht="13" x14ac:dyDescent="0.35">
      <c r="A37" s="13">
        <f>I8</f>
        <v>6</v>
      </c>
      <c r="B37" s="15">
        <v>105</v>
      </c>
      <c r="C37" s="77">
        <f t="shared" si="6"/>
        <v>38.157000000000004</v>
      </c>
      <c r="D37" s="77">
        <f t="shared" si="7"/>
        <v>64.993149900000006</v>
      </c>
      <c r="E37" s="77">
        <f t="shared" si="8"/>
        <v>0.69568506000000008</v>
      </c>
      <c r="F37" s="77">
        <f t="shared" si="9"/>
        <v>8.6919655200000019</v>
      </c>
      <c r="G37" s="77">
        <f t="shared" si="10"/>
        <v>2.5880400000000005E-2</v>
      </c>
      <c r="H37" s="77">
        <f t="shared" si="10"/>
        <v>2.4586380000000001</v>
      </c>
      <c r="I37" s="77">
        <f t="shared" si="10"/>
        <v>0.21202020000000002</v>
      </c>
      <c r="J37" s="77">
        <f t="shared" si="10"/>
        <v>6.8018999999999996E-3</v>
      </c>
      <c r="K37" s="77">
        <f t="shared" si="10"/>
        <v>2.0903400000000004E-3</v>
      </c>
      <c r="L37" s="77">
        <f t="shared" si="10"/>
        <v>0.16191839999999999</v>
      </c>
      <c r="M37" s="77">
        <f t="shared" si="10"/>
        <v>4.0147800000000004E-2</v>
      </c>
      <c r="N37" s="77">
        <f t="shared" si="10"/>
        <v>22.960560000000001</v>
      </c>
      <c r="O37" s="77">
        <f t="shared" si="10"/>
        <v>1138.0740000000001</v>
      </c>
      <c r="P37" s="77">
        <f t="shared" si="10"/>
        <v>0</v>
      </c>
      <c r="Q37" s="77">
        <f t="shared" si="11"/>
        <v>21.898800000000005</v>
      </c>
      <c r="R37" s="77">
        <f t="shared" si="12"/>
        <v>0</v>
      </c>
      <c r="S37" s="77">
        <f t="shared" si="12"/>
        <v>4.9106400000000008E-2</v>
      </c>
      <c r="T37" s="77">
        <f t="shared" si="12"/>
        <v>0</v>
      </c>
      <c r="U37" s="77">
        <f t="shared" si="12"/>
        <v>0</v>
      </c>
      <c r="AB37" s="59"/>
      <c r="AC37" s="59"/>
      <c r="AD37" s="59"/>
      <c r="AE37" s="59"/>
      <c r="AF37" s="59"/>
      <c r="AG37" s="59"/>
      <c r="AH37" s="59"/>
      <c r="AI37" s="59"/>
    </row>
    <row r="38" spans="1:35" s="72" customFormat="1" ht="13" x14ac:dyDescent="0.35">
      <c r="A38" s="13">
        <f>J8</f>
        <v>7</v>
      </c>
      <c r="B38" s="15">
        <v>32</v>
      </c>
      <c r="C38" s="77">
        <f t="shared" si="6"/>
        <v>11.628800000000002</v>
      </c>
      <c r="D38" s="77">
        <f t="shared" si="7"/>
        <v>19.807436160000002</v>
      </c>
      <c r="E38" s="77">
        <f t="shared" si="8"/>
        <v>0.21201830400000002</v>
      </c>
      <c r="F38" s="77">
        <f t="shared" si="9"/>
        <v>2.6489799680000004</v>
      </c>
      <c r="G38" s="77">
        <f t="shared" si="10"/>
        <v>7.8873600000000012E-3</v>
      </c>
      <c r="H38" s="77">
        <f t="shared" si="10"/>
        <v>0.74929920000000005</v>
      </c>
      <c r="I38" s="77">
        <f t="shared" si="10"/>
        <v>6.4615680000000009E-2</v>
      </c>
      <c r="J38" s="77">
        <f t="shared" si="10"/>
        <v>2.07296E-3</v>
      </c>
      <c r="K38" s="77">
        <f t="shared" si="10"/>
        <v>6.370560000000001E-4</v>
      </c>
      <c r="L38" s="77">
        <f t="shared" si="10"/>
        <v>4.9346559999999998E-2</v>
      </c>
      <c r="M38" s="77">
        <f t="shared" si="10"/>
        <v>1.2235520000000001E-2</v>
      </c>
      <c r="N38" s="77">
        <f t="shared" si="10"/>
        <v>6.9975040000000002</v>
      </c>
      <c r="O38" s="77">
        <f t="shared" si="10"/>
        <v>346.84160000000003</v>
      </c>
      <c r="P38" s="77">
        <f t="shared" si="10"/>
        <v>0</v>
      </c>
      <c r="Q38" s="77">
        <f t="shared" si="11"/>
        <v>6.6739200000000007</v>
      </c>
      <c r="R38" s="77">
        <f t="shared" si="12"/>
        <v>0</v>
      </c>
      <c r="S38" s="77">
        <f t="shared" si="12"/>
        <v>1.4965760000000002E-2</v>
      </c>
      <c r="T38" s="77">
        <f t="shared" si="12"/>
        <v>0</v>
      </c>
      <c r="U38" s="77">
        <f t="shared" si="12"/>
        <v>0</v>
      </c>
      <c r="AB38" s="59"/>
      <c r="AC38" s="59"/>
      <c r="AD38" s="59"/>
      <c r="AE38" s="59"/>
      <c r="AF38" s="59"/>
      <c r="AG38" s="59"/>
      <c r="AH38" s="59"/>
      <c r="AI38" s="59"/>
    </row>
    <row r="39" spans="1:35" s="72" customFormat="1" ht="13" x14ac:dyDescent="0.35">
      <c r="A39" s="13" t="str">
        <f>K8</f>
        <v>B1</v>
      </c>
      <c r="B39" s="15">
        <v>250</v>
      </c>
      <c r="C39" s="77">
        <f t="shared" si="6"/>
        <v>90.850000000000009</v>
      </c>
      <c r="D39" s="77">
        <f t="shared" si="7"/>
        <v>154.74559500000001</v>
      </c>
      <c r="E39" s="77">
        <f t="shared" si="8"/>
        <v>1.6563930000000002</v>
      </c>
      <c r="F39" s="77">
        <f t="shared" si="9"/>
        <v>20.695156000000001</v>
      </c>
      <c r="G39" s="77">
        <f t="shared" si="10"/>
        <v>6.1620000000000008E-2</v>
      </c>
      <c r="H39" s="77">
        <f t="shared" si="10"/>
        <v>5.8539000000000003</v>
      </c>
      <c r="I39" s="77">
        <f t="shared" si="10"/>
        <v>0.50481000000000009</v>
      </c>
      <c r="J39" s="77">
        <f t="shared" si="10"/>
        <v>1.6195000000000001E-2</v>
      </c>
      <c r="K39" s="77">
        <f t="shared" si="10"/>
        <v>4.9770000000000005E-3</v>
      </c>
      <c r="L39" s="77">
        <f t="shared" si="10"/>
        <v>0.38551999999999997</v>
      </c>
      <c r="M39" s="77">
        <f t="shared" si="10"/>
        <v>9.5590000000000008E-2</v>
      </c>
      <c r="N39" s="77">
        <f t="shared" si="10"/>
        <v>54.667999999999999</v>
      </c>
      <c r="O39" s="77">
        <f t="shared" si="10"/>
        <v>2709.7000000000003</v>
      </c>
      <c r="P39" s="77">
        <f t="shared" si="10"/>
        <v>0</v>
      </c>
      <c r="Q39" s="77">
        <f t="shared" si="11"/>
        <v>52.14</v>
      </c>
      <c r="R39" s="77">
        <f t="shared" si="12"/>
        <v>0</v>
      </c>
      <c r="S39" s="77">
        <f t="shared" si="12"/>
        <v>0.11692000000000001</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20</v>
      </c>
      <c r="C57" s="8">
        <f t="shared" ref="C57:U57" si="13">D8</f>
        <v>1</v>
      </c>
      <c r="D57" s="8">
        <f t="shared" si="13"/>
        <v>2</v>
      </c>
      <c r="E57" s="8">
        <f t="shared" si="13"/>
        <v>3</v>
      </c>
      <c r="F57" s="8">
        <f t="shared" si="13"/>
        <v>4</v>
      </c>
      <c r="G57" s="8">
        <f t="shared" si="13"/>
        <v>5</v>
      </c>
      <c r="H57" s="8">
        <f t="shared" si="13"/>
        <v>6</v>
      </c>
      <c r="I57" s="8">
        <f t="shared" si="13"/>
        <v>7</v>
      </c>
      <c r="J57" s="8" t="str">
        <f t="shared" si="13"/>
        <v>B1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5.3</v>
      </c>
      <c r="C60" s="76">
        <f t="shared" ref="C60:U60" si="14">D10</f>
        <v>6</v>
      </c>
      <c r="D60" s="76">
        <f t="shared" si="14"/>
        <v>5.9</v>
      </c>
      <c r="E60" s="76">
        <f t="shared" si="14"/>
        <v>5.8</v>
      </c>
      <c r="F60" s="76">
        <f t="shared" si="14"/>
        <v>5.8</v>
      </c>
      <c r="G60" s="76">
        <f t="shared" si="14"/>
        <v>5.8</v>
      </c>
      <c r="H60" s="76">
        <f t="shared" si="14"/>
        <v>5.8</v>
      </c>
      <c r="I60" s="76">
        <f t="shared" si="14"/>
        <v>5.8</v>
      </c>
      <c r="J60" s="76">
        <f t="shared" si="14"/>
        <v>5.9</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105</v>
      </c>
      <c r="C62" s="77">
        <f>B32</f>
        <v>105</v>
      </c>
      <c r="D62" s="77">
        <f>B33</f>
        <v>105</v>
      </c>
      <c r="E62" s="77">
        <f>B34</f>
        <v>32</v>
      </c>
      <c r="F62" s="77">
        <f>B35</f>
        <v>32</v>
      </c>
      <c r="G62" s="77">
        <f>B36</f>
        <v>105</v>
      </c>
      <c r="H62" s="77">
        <f>B37</f>
        <v>105</v>
      </c>
      <c r="I62" s="77">
        <f>B38</f>
        <v>32</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1.2000000000000011</v>
      </c>
      <c r="D64" s="77">
        <f t="shared" si="17"/>
        <v>1.7999999999999989</v>
      </c>
      <c r="E64" s="77">
        <f t="shared" si="17"/>
        <v>2.4000000000000021</v>
      </c>
      <c r="F64" s="77">
        <f t="shared" si="17"/>
        <v>2.4000000000000021</v>
      </c>
      <c r="G64" s="77">
        <f t="shared" si="17"/>
        <v>2.4000000000000021</v>
      </c>
      <c r="H64" s="77">
        <f t="shared" si="17"/>
        <v>2.4000000000000021</v>
      </c>
      <c r="I64" s="77">
        <f t="shared" si="17"/>
        <v>2.4000000000000021</v>
      </c>
      <c r="J64" s="77">
        <f t="shared" si="17"/>
        <v>1.7999999999999989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-1.2000000000000011</v>
      </c>
      <c r="D65" s="77">
        <f t="shared" si="18"/>
        <v>-1.7999999999999989</v>
      </c>
      <c r="E65" s="77">
        <f t="shared" si="18"/>
        <v>-2.4000000000000021</v>
      </c>
      <c r="F65" s="77">
        <f t="shared" si="18"/>
        <v>-2.4000000000000021</v>
      </c>
      <c r="G65" s="77">
        <f t="shared" si="18"/>
        <v>-2.4000000000000021</v>
      </c>
      <c r="H65" s="77">
        <f t="shared" si="18"/>
        <v>-2.4000000000000021</v>
      </c>
      <c r="I65" s="77">
        <f t="shared" si="18"/>
        <v>-2.4000000000000021</v>
      </c>
      <c r="J65" s="77">
        <f t="shared" si="18"/>
        <v>-1.7999999999999989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PAN-023252</v>
      </c>
      <c r="D1" s="141"/>
      <c r="E1" s="93" t="s">
        <v>45</v>
      </c>
      <c r="F1" s="39">
        <f>'Field data and Waste 1'!F1</f>
        <v>32.07</v>
      </c>
      <c r="G1" s="120" t="s">
        <v>43</v>
      </c>
      <c r="H1" s="121"/>
      <c r="I1" s="118">
        <v>6.9</v>
      </c>
      <c r="J1" s="119" t="s">
        <v>153</v>
      </c>
      <c r="K1" s="119"/>
      <c r="L1" s="97">
        <v>103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169</v>
      </c>
      <c r="G2" s="138" t="s">
        <v>110</v>
      </c>
      <c r="H2" s="139"/>
      <c r="I2" s="118"/>
      <c r="J2" s="119" t="s">
        <v>158</v>
      </c>
      <c r="K2" s="119"/>
      <c r="L2" s="97">
        <v>1.59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Byproduct Recovery </v>
      </c>
      <c r="D3" s="143"/>
      <c r="E3" s="93" t="s">
        <v>108</v>
      </c>
      <c r="F3" s="31" t="s">
        <v>78</v>
      </c>
      <c r="G3" s="119" t="s">
        <v>159</v>
      </c>
      <c r="H3" s="119"/>
      <c r="I3" s="118"/>
      <c r="J3" s="120" t="s">
        <v>154</v>
      </c>
      <c r="K3" s="121"/>
      <c r="L3" s="97">
        <f>(L1/(L2*10000))*100</f>
        <v>0.64779874213836475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Tyncwm, Llansawel, Llandeilo, Carmarthenshire, SA19 7PQ</v>
      </c>
      <c r="D4" s="141"/>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20</v>
      </c>
      <c r="D8" s="60">
        <f>'Field data and Waste 1'!D8</f>
        <v>1</v>
      </c>
      <c r="E8" s="60">
        <f>'Field data and Waste 1'!E8</f>
        <v>2</v>
      </c>
      <c r="F8" s="60">
        <f>'Field data and Waste 1'!F8</f>
        <v>3</v>
      </c>
      <c r="G8" s="60">
        <f>'Field data and Waste 1'!G8</f>
        <v>4</v>
      </c>
      <c r="H8" s="60">
        <f>'Field data and Waste 1'!H8</f>
        <v>5</v>
      </c>
      <c r="I8" s="60">
        <f>'Field data and Waste 1'!I8</f>
        <v>6</v>
      </c>
      <c r="J8" s="60">
        <f>'Field data and Waste 1'!J8</f>
        <v>7</v>
      </c>
      <c r="K8" s="60" t="str">
        <f>'Field data and Waste 1'!K8</f>
        <v>B1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6</v>
      </c>
      <c r="E10" s="60">
        <f>'Field data and Waste 1'!E10</f>
        <v>5.9</v>
      </c>
      <c r="F10" s="60">
        <f>'Field data and Waste 1'!F10</f>
        <v>5.8</v>
      </c>
      <c r="G10" s="60">
        <f>'Field data and Waste 1'!G10</f>
        <v>5.8</v>
      </c>
      <c r="H10" s="60">
        <f>'Field data and Waste 1'!H10</f>
        <v>5.8</v>
      </c>
      <c r="I10" s="60">
        <f>'Field data and Waste 1'!I10</f>
        <v>5.8</v>
      </c>
      <c r="J10" s="60">
        <f>'Field data and Waste 1'!J10</f>
        <v>5.8</v>
      </c>
      <c r="K10" s="60">
        <f>'Field data and Waste 1'!K10</f>
        <v>5.9</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3</v>
      </c>
      <c r="G11" s="60">
        <f>'Field data and Waste 1'!G11</f>
        <v>3</v>
      </c>
      <c r="H11" s="60">
        <f>'Field data and Waste 1'!H11</f>
        <v>2</v>
      </c>
      <c r="I11" s="60">
        <f>'Field data and Waste 1'!I11</f>
        <v>2</v>
      </c>
      <c r="J11" s="60">
        <f>'Field data and Waste 1'!J11</f>
        <v>3</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2</v>
      </c>
      <c r="F12" s="60">
        <f>'Field data and Waste 1'!F12</f>
        <v>2</v>
      </c>
      <c r="G12" s="60">
        <f>'Field data and Waste 1'!G12</f>
        <v>2</v>
      </c>
      <c r="H12" s="60">
        <f>'Field data and Waste 1'!H12</f>
        <v>2</v>
      </c>
      <c r="I12" s="60">
        <f>'Field data and Waste 1'!I12</f>
        <v>2</v>
      </c>
      <c r="J12" s="60">
        <f>'Field data and Waste 1'!J12</f>
        <v>2</v>
      </c>
      <c r="K12" s="60">
        <f>'Field data and Waste 1'!K12</f>
        <v>2</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2</v>
      </c>
      <c r="J13" s="60">
        <f>'Field data and Waste 1'!J13</f>
        <v>3</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64.725446549999987</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0.12544654999999238</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INCREASE</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2.2432521000000003</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-225.75674789999999</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4.37</v>
      </c>
      <c r="C28" s="15">
        <v>1.59</v>
      </c>
      <c r="D28" s="15">
        <v>0.43099999999999999</v>
      </c>
      <c r="E28" s="15">
        <v>2.8400000000000002E-2</v>
      </c>
      <c r="F28" s="15">
        <v>655</v>
      </c>
      <c r="G28" s="15">
        <v>32.299999999999997</v>
      </c>
      <c r="H28" s="15">
        <v>163</v>
      </c>
      <c r="I28" s="15">
        <v>3</v>
      </c>
      <c r="J28" s="15">
        <v>1.1299999999999999</v>
      </c>
      <c r="K28" s="23">
        <v>0.47</v>
      </c>
      <c r="L28" s="15">
        <v>27.8</v>
      </c>
      <c r="M28" s="15">
        <v>13.4</v>
      </c>
      <c r="N28" s="15">
        <v>164000</v>
      </c>
      <c r="O28" s="15">
        <v>22000</v>
      </c>
      <c r="P28" s="15"/>
      <c r="Q28" s="15">
        <v>10300</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 t="shared" ref="R31:U32" si="6">IF(R$27="%w/w SAR",((R$28*10)*$B31),IF(R$27="%w/w DM",(((R$28*10)*($B$28/100))*$B31),IF(R$27="kg/t SAR",(R$28*$B31),IF(R$27="kg/t DM",((R$28*($B$28/100))*$B31),IF(R$27="mg/kg SAR",((R$28*0.001)*$B31),IF(R$27="mg/kg DM",(((R$28*0.001)*($B$28/100))*$B31),0))))))</f>
        <v>0</v>
      </c>
      <c r="S31" s="77">
        <f t="shared" si="6"/>
        <v>0</v>
      </c>
      <c r="T31" s="77">
        <f t="shared" si="6"/>
        <v>0</v>
      </c>
      <c r="U31" s="77">
        <f t="shared" si="6"/>
        <v>0</v>
      </c>
      <c r="AB31" s="59"/>
      <c r="AC31" s="59"/>
      <c r="AD31" s="59"/>
      <c r="AE31" s="59"/>
      <c r="AF31" s="59"/>
      <c r="AG31" s="59"/>
      <c r="AH31" s="59"/>
      <c r="AI31" s="59"/>
    </row>
    <row r="32" spans="1:40" s="72" customFormat="1" ht="13" x14ac:dyDescent="0.35">
      <c r="A32" s="13">
        <f>D8</f>
        <v>1</v>
      </c>
      <c r="B32" s="15">
        <v>150</v>
      </c>
      <c r="C32" s="77">
        <f>IF(C$27="%w/w SAR",((C$28*10)*$B32),IF(C$27="%w/w DM",(((C$28*10)*($B$28/100))*$B32),IF(C$27="kg/t SAR",(C$28*$B32),IF(C$27="kg/t DM",((C$28*($B$28/100))*$B32),IF(C$27="mg/kg SAR",((C$28*0.001)*$B32),IF(C$27="mg/kg DM",(((C$28*0.001)*($B$28/100))*$B32),0))))))</f>
        <v>104.22450000000001</v>
      </c>
      <c r="D32" s="77">
        <f>(IF(D$27="%w/w SAR",((D$28*10)*$B32),IF(D$27="%w/w DM",(((D$28*10)*($B$28/100))*$B32),IF(D$27="kg/t SAR",(D$28*$B32),IF(D$27="kg/t DM",((D$28*($B$28/100))*$B32),IF(D$27="mg/kg SAR",((D$28*0.001)*$B32),IF(D$27="mg/kg DM",(((D$28*0.001)*($B$28/100))*$B32),"0")))))))*2.291</f>
        <v>64.725446549999987</v>
      </c>
      <c r="E32" s="77">
        <f>(IF(E$27="%w/w SAR",((E$28*10)*$B32),IF(E$27="%w/w DM",(((E$28*10)*($B$28/100))*$B32),IF(E$27="kg/t SAR",(E$28*$B32),IF(E$27="kg/t DM",((E$28*($B$28/100))*$B32),IF(E$27="mg/kg SAR",((E$28*0.001)*$B32),IF(E$27="mg/kg DM",(((E$28*0.001)*($B$28/100))*$B32),"0")))))))*1.205</f>
        <v>2.2432521000000003</v>
      </c>
      <c r="F32" s="77">
        <f>(IF(F$27="%w/w SAR",((F$28*10)*$B32),IF(F$27="%w/w DM",(((F$28*10)*($B$28/100))*$B32),IF(F$27="kg/t SAR",(F$28*$B32),IF(F$27="kg/t DM",((F$28*($B$28/100))*$B32),IF(F$27="mg/kg SAR",((F$28*0.001)*$B32),IF(F$27="mg/kg DM",(((F$28*0.001)*($B$28/100))*$B32),"0")))))))*1.658</f>
        <v>7.1186644500000007</v>
      </c>
      <c r="G32" s="77">
        <f t="shared" ref="G32:P32" si="7">IF(G$27="%w/w SAR",((G$28*10)*$B32),IF(G$27="%w/w DM",(((G$28*10)*($B$28/100))*$B32),IF(G$27="kg/t SAR",(G$28*$B32),IF(G$27="kg/t DM",((G$28*($B$28/100))*$B32),IF(G$27="mg/kg SAR",((G$28*0.001)*$B32),IF(G$27="mg/kg DM",(((G$28*0.001)*($B$28/100))*$B32),0))))))</f>
        <v>0.21172649999999998</v>
      </c>
      <c r="H32" s="77">
        <f t="shared" si="7"/>
        <v>1.0684650000000002</v>
      </c>
      <c r="I32" s="77">
        <f t="shared" si="7"/>
        <v>1.9665000000000002E-2</v>
      </c>
      <c r="J32" s="77">
        <f t="shared" si="7"/>
        <v>7.4071500000000004E-3</v>
      </c>
      <c r="K32" s="77">
        <f t="shared" si="7"/>
        <v>3.08085E-3</v>
      </c>
      <c r="L32" s="77">
        <f t="shared" si="7"/>
        <v>0.18222900000000003</v>
      </c>
      <c r="M32" s="77">
        <f t="shared" si="7"/>
        <v>8.7837000000000012E-2</v>
      </c>
      <c r="N32" s="77">
        <f t="shared" si="7"/>
        <v>1075.02</v>
      </c>
      <c r="O32" s="77">
        <f t="shared" si="7"/>
        <v>144.21</v>
      </c>
      <c r="P32" s="77">
        <f t="shared" si="7"/>
        <v>0</v>
      </c>
      <c r="Q32" s="77">
        <f>(IF(Q$27="%w/w SAR",((Q$28*10)*$B32),IF(Q$27="%w/w DM",(((Q$28*10)*($B$28/100))*$B32),IF(Q$27="kg/t SAR",(Q$28*$B32),IF(Q$27="kg/t DM",((Q$28*($B$28/100))*$B32),IF(Q$27="mg/kg SAR",((Q$28*0.001)*$B32),IF(Q$27="mg/kg DM",(((Q$28*0.001)*($B$28/100))*$B32),0)))))))*2.5</f>
        <v>168.79125000000002</v>
      </c>
      <c r="R32" s="77">
        <f t="shared" si="6"/>
        <v>0</v>
      </c>
      <c r="S32" s="77">
        <f t="shared" si="6"/>
        <v>0</v>
      </c>
      <c r="T32" s="77">
        <f t="shared" si="6"/>
        <v>0</v>
      </c>
      <c r="U32" s="77">
        <f t="shared" si="6"/>
        <v>0</v>
      </c>
      <c r="AB32" s="59"/>
      <c r="AC32" s="59"/>
      <c r="AD32" s="59"/>
      <c r="AE32" s="59"/>
      <c r="AF32" s="59"/>
      <c r="AG32" s="59"/>
      <c r="AH32" s="59"/>
      <c r="AI32" s="59"/>
    </row>
    <row r="33" spans="1:35" s="72" customFormat="1" ht="13" x14ac:dyDescent="0.35">
      <c r="A33" s="13">
        <f>E8</f>
        <v>2</v>
      </c>
      <c r="B33" s="15"/>
      <c r="C33" s="77">
        <f t="shared" ref="C33:C50" si="8">IF(C$27="%w/w SAR",((C$28*10)*$B33),IF(C$27="%w/w DM",(((C$28*10)*($B$28/100))*$B33),IF(C$27="kg/t SAR",(C$28*$B33),IF(C$27="kg/t DM",((C$28*($B$28/100))*$B33),IF(C$27="mg/kg SAR",((C$28*0.001)*$B33),IF(C$27="mg/kg DM",(((C$28*0.001)*($B$28/100))*$B33),0))))))</f>
        <v>0</v>
      </c>
      <c r="D33" s="77">
        <f t="shared" ref="D33:D50" si="9">(IF(D$27="%w/w SAR",((D$28*10)*$B33),IF(D$27="%w/w DM",(((D$28*10)*($B$28/100))*$B33),IF(D$27="kg/t SAR",(D$28*$B33),IF(D$27="kg/t DM",((D$28*($B$28/100))*$B33),IF(D$27="mg/kg SAR",((D$28*0.001)*$B33),IF(D$27="mg/kg DM",(((D$28*0.001)*($B$28/100))*$B33),"0")))))))*2.291</f>
        <v>0</v>
      </c>
      <c r="E33" s="77">
        <f t="shared" ref="E33:E50" si="10">(IF(E$27="%w/w SAR",((E$28*10)*$B33),IF(E$27="%w/w DM",(((E$28*10)*($B$28/100))*$B33),IF(E$27="kg/t SAR",(E$28*$B33),IF(E$27="kg/t DM",((E$28*($B$28/100))*$B33),IF(E$27="mg/kg SAR",((E$28*0.001)*$B33),IF(E$27="mg/kg DM",(((E$28*0.001)*($B$28/100))*$B33),"0")))))))*1.205</f>
        <v>0</v>
      </c>
      <c r="F33" s="77">
        <f t="shared" ref="F33:F50" si="11">(IF(F$27="%w/w SAR",((F$28*10)*$B33),IF(F$27="%w/w DM",(((F$28*10)*($B$28/100))*$B33),IF(F$27="kg/t SAR",(F$28*$B33),IF(F$27="kg/t DM",((F$28*($B$28/100))*$B33),IF(F$27="mg/kg SAR",((F$28*0.001)*$B33),IF(F$27="mg/kg DM",(((F$28*0.001)*($B$28/100))*$B33),"0")))))))*1.658</f>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ref="Q33:Q50" si="12">(IF(Q$27="%w/w SAR",((Q$28*10)*$B33),IF(Q$27="%w/w DM",(((Q$28*10)*($B$28/100))*$B33),IF(Q$27="kg/t SAR",(Q$28*$B33),IF(Q$27="kg/t DM",((Q$28*($B$28/100))*$B33),IF(Q$27="mg/kg SAR",((Q$28*0.001)*$B33),IF(Q$27="mg/kg DM",(((Q$28*0.001)*($B$28/100))*$B33),0)))))))*2.5</f>
        <v>0</v>
      </c>
      <c r="R33" s="77">
        <f t="shared" ref="R33:U50" si="13">IF(R$27="%w/w SAR",((R$28*10)*$B33),IF(R$27="%w/w DM",(((R$28*10)*($B$28/100))*$B33),IF(R$27="kg/t SAR",(R$28*$B33),IF(R$27="kg/t DM",((R$28*($B$28/100))*$B33),IF(R$27="mg/kg SAR",((R$28*0.001)*$B33),IF(R$27="mg/kg DM",(((R$28*0.001)*($B$28/100))*$B33),0))))))</f>
        <v>0</v>
      </c>
      <c r="S33" s="77">
        <f t="shared" si="13"/>
        <v>0</v>
      </c>
      <c r="T33" s="77">
        <f t="shared" si="13"/>
        <v>0</v>
      </c>
      <c r="U33" s="77">
        <f t="shared" si="13"/>
        <v>0</v>
      </c>
      <c r="AB33" s="59"/>
      <c r="AC33" s="59"/>
      <c r="AD33" s="59"/>
      <c r="AE33" s="59"/>
      <c r="AF33" s="59"/>
      <c r="AG33" s="59"/>
      <c r="AH33" s="59"/>
      <c r="AI33" s="59"/>
    </row>
    <row r="34" spans="1:35" s="72" customFormat="1" ht="13" x14ac:dyDescent="0.35">
      <c r="A34" s="13">
        <f>F8</f>
        <v>3</v>
      </c>
      <c r="B34" s="15"/>
      <c r="C34" s="77">
        <f>IF(C$27="%w/w SAR",((C$28*10)*$B34),IF(C$27="%w/w DM",(((C$28*10)*($B$28/100))*$B34),IF(C$27="kg/t SAR",(C$28*$B34),IF(C$27="kg/t DM",((C$28*($B$28/100))*$B34),IF(C$27="mg/kg SAR",((C$28*0.001)*$B34),IF(C$27="mg/kg DM",(((C$28*0.001)*($B$28/100))*$B34),0))))))</f>
        <v>0</v>
      </c>
      <c r="D34" s="77">
        <f>(IF(D$27="%w/w SAR",((D$28*10)*$B34),IF(D$27="%w/w DM",(((D$28*10)*($B$28/100))*$B34),IF(D$27="kg/t SAR",(D$28*$B34),IF(D$27="kg/t DM",((D$28*($B$28/100))*$B34),IF(D$27="mg/kg SAR",((D$28*0.001)*$B34),IF(D$27="mg/kg DM",(((D$28*0.001)*($B$28/100))*$B34),"0")))))))*2.291</f>
        <v>0</v>
      </c>
      <c r="E34" s="77">
        <f>(IF(E$27="%w/w SAR",((E$28*10)*$B34),IF(E$27="%w/w DM",(((E$28*10)*($B$28/100))*$B34),IF(E$27="kg/t SAR",(E$28*$B34),IF(E$27="kg/t DM",((E$28*($B$28/100))*$B34),IF(E$27="mg/kg SAR",((E$28*0.001)*$B34),IF(E$27="mg/kg DM",(((E$28*0.001)*($B$28/100))*$B34),"0")))))))*1.205</f>
        <v>0</v>
      </c>
      <c r="F34" s="77">
        <f>(IF(F$27="%w/w SAR",((F$28*10)*$B34),IF(F$27="%w/w DM",(((F$28*10)*($B$28/100))*$B34),IF(F$27="kg/t SAR",(F$28*$B34),IF(F$27="kg/t DM",((F$28*($B$28/100))*$B34),IF(F$27="mg/kg SAR",((F$28*0.001)*$B34),IF(F$27="mg/kg DM",(((F$28*0.001)*($B$28/100))*$B34),"0")))))))*1.658</f>
        <v>0</v>
      </c>
      <c r="G34" s="77">
        <f t="shared" ref="G34:P34" si="14">IF(G$27="%w/w SAR",((G$28*10)*$B34),IF(G$27="%w/w DM",(((G$28*10)*($B$28/100))*$B34),IF(G$27="kg/t SAR",(G$28*$B34),IF(G$27="kg/t DM",((G$28*($B$28/100))*$B34),IF(G$27="mg/kg SAR",((G$28*0.001)*$B34),IF(G$27="mg/kg DM",(((G$28*0.001)*($B$28/100))*$B34),0))))))</f>
        <v>0</v>
      </c>
      <c r="H34" s="77">
        <f t="shared" si="14"/>
        <v>0</v>
      </c>
      <c r="I34" s="77">
        <f t="shared" si="14"/>
        <v>0</v>
      </c>
      <c r="J34" s="77">
        <f t="shared" si="14"/>
        <v>0</v>
      </c>
      <c r="K34" s="77">
        <f t="shared" si="14"/>
        <v>0</v>
      </c>
      <c r="L34" s="77">
        <f t="shared" si="14"/>
        <v>0</v>
      </c>
      <c r="M34" s="77">
        <f t="shared" si="14"/>
        <v>0</v>
      </c>
      <c r="N34" s="77">
        <f t="shared" si="14"/>
        <v>0</v>
      </c>
      <c r="O34" s="77">
        <f t="shared" si="14"/>
        <v>0</v>
      </c>
      <c r="P34" s="77">
        <f t="shared" si="14"/>
        <v>0</v>
      </c>
      <c r="Q34" s="77">
        <f>(IF(Q$27="%w/w SAR",((Q$28*10)*$B34),IF(Q$27="%w/w DM",(((Q$28*10)*($B$28/100))*$B34),IF(Q$27="kg/t SAR",(Q$28*$B34),IF(Q$27="kg/t DM",((Q$28*($B$28/100))*$B34),IF(Q$27="mg/kg SAR",((Q$28*0.001)*$B34),IF(Q$27="mg/kg DM",(((Q$28*0.001)*($B$28/100))*$B34),0)))))))*2.5</f>
        <v>0</v>
      </c>
      <c r="R34" s="77">
        <f>IF(R$27="%w/w SAR",((R$28*10)*$B34),IF(R$27="%w/w DM",(((R$28*10)*($B$28/100))*$B34),IF(R$27="kg/t SAR",(R$28*$B34),IF(R$27="kg/t DM",((R$28*($B$28/100))*$B34),IF(R$27="mg/kg SAR",((R$28*0.001)*$B34),IF(R$27="mg/kg DM",(((R$28*0.001)*($B$28/100))*$B34),0))))))</f>
        <v>0</v>
      </c>
      <c r="S34" s="77">
        <f>IF(S$27="%w/w SAR",((S$28*10)*$B34),IF(S$27="%w/w DM",(((S$28*10)*($B$28/100))*$B34),IF(S$27="kg/t SAR",(S$28*$B34),IF(S$27="kg/t DM",((S$28*($B$28/100))*$B34),IF(S$27="mg/kg SAR",((S$28*0.001)*$B34),IF(S$27="mg/kg DM",(((S$28*0.001)*($B$28/100))*$B34),0))))))</f>
        <v>0</v>
      </c>
      <c r="T34" s="77">
        <f>IF(T$27="%w/w SAR",((T$28*10)*$B34),IF(T$27="%w/w DM",(((T$28*10)*($B$28/100))*$B34),IF(T$27="kg/t SAR",(T$28*$B34),IF(T$27="kg/t DM",((T$28*($B$28/100))*$B34),IF(T$27="mg/kg SAR",((T$28*0.001)*$B34),IF(T$27="mg/kg DM",(((T$28*0.001)*($B$28/100))*$B34),0))))))</f>
        <v>0</v>
      </c>
      <c r="U34" s="77">
        <f>IF(U$27="%w/w SAR",((U$28*10)*$B34),IF(U$27="%w/w DM",(((U$28*10)*($B$28/100))*$B34),IF(U$27="kg/t SAR",(U$28*$B34),IF(U$27="kg/t DM",((U$28*($B$28/100))*$B34),IF(U$27="mg/kg SAR",((U$28*0.001)*$B34),IF(U$27="mg/kg DM",(((U$28*0.001)*($B$28/100))*$B34),0))))))</f>
        <v>0</v>
      </c>
      <c r="AB34" s="59"/>
      <c r="AC34" s="59"/>
      <c r="AD34" s="59"/>
      <c r="AE34" s="59"/>
      <c r="AF34" s="59"/>
      <c r="AG34" s="59"/>
      <c r="AH34" s="59"/>
      <c r="AI34" s="59"/>
    </row>
    <row r="35" spans="1:35" s="72" customFormat="1" ht="13" x14ac:dyDescent="0.35">
      <c r="A35" s="13">
        <f>G8</f>
        <v>4</v>
      </c>
      <c r="B35" s="15"/>
      <c r="C35" s="77">
        <f t="shared" si="8"/>
        <v>0</v>
      </c>
      <c r="D35" s="77">
        <f t="shared" si="9"/>
        <v>0</v>
      </c>
      <c r="E35" s="77">
        <f t="shared" si="10"/>
        <v>0</v>
      </c>
      <c r="F35" s="77">
        <f t="shared" si="11"/>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2"/>
        <v>0</v>
      </c>
      <c r="R35" s="77">
        <f t="shared" si="13"/>
        <v>0</v>
      </c>
      <c r="S35" s="77">
        <f t="shared" si="13"/>
        <v>0</v>
      </c>
      <c r="T35" s="77">
        <f t="shared" si="13"/>
        <v>0</v>
      </c>
      <c r="U35" s="77">
        <f t="shared" si="13"/>
        <v>0</v>
      </c>
      <c r="AB35" s="59"/>
      <c r="AC35" s="59"/>
      <c r="AD35" s="59"/>
      <c r="AE35" s="59"/>
      <c r="AF35" s="59"/>
      <c r="AG35" s="59"/>
      <c r="AH35" s="59"/>
      <c r="AI35" s="59"/>
    </row>
    <row r="36" spans="1:35" s="72" customFormat="1" ht="13" x14ac:dyDescent="0.35">
      <c r="A36" s="13">
        <f>H8</f>
        <v>5</v>
      </c>
      <c r="B36" s="15"/>
      <c r="C36" s="77">
        <f t="shared" si="8"/>
        <v>0</v>
      </c>
      <c r="D36" s="77">
        <f t="shared" si="9"/>
        <v>0</v>
      </c>
      <c r="E36" s="77">
        <f t="shared" si="10"/>
        <v>0</v>
      </c>
      <c r="F36" s="77">
        <f t="shared" si="11"/>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2"/>
        <v>0</v>
      </c>
      <c r="R36" s="77">
        <f t="shared" si="13"/>
        <v>0</v>
      </c>
      <c r="S36" s="77">
        <f t="shared" si="13"/>
        <v>0</v>
      </c>
      <c r="T36" s="77">
        <f t="shared" si="13"/>
        <v>0</v>
      </c>
      <c r="U36" s="77">
        <f t="shared" si="13"/>
        <v>0</v>
      </c>
      <c r="AB36" s="59"/>
      <c r="AC36" s="59"/>
      <c r="AD36" s="59"/>
      <c r="AE36" s="59"/>
      <c r="AF36" s="59"/>
      <c r="AG36" s="59"/>
      <c r="AH36" s="59"/>
      <c r="AI36" s="59"/>
    </row>
    <row r="37" spans="1:35" s="72" customFormat="1" ht="13" x14ac:dyDescent="0.35">
      <c r="A37" s="13">
        <f>I8</f>
        <v>6</v>
      </c>
      <c r="B37" s="15"/>
      <c r="C37" s="77">
        <f t="shared" si="8"/>
        <v>0</v>
      </c>
      <c r="D37" s="77">
        <f t="shared" si="9"/>
        <v>0</v>
      </c>
      <c r="E37" s="77">
        <f t="shared" si="10"/>
        <v>0</v>
      </c>
      <c r="F37" s="77">
        <f t="shared" si="11"/>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2"/>
        <v>0</v>
      </c>
      <c r="R37" s="77">
        <f t="shared" si="13"/>
        <v>0</v>
      </c>
      <c r="S37" s="77">
        <f t="shared" si="13"/>
        <v>0</v>
      </c>
      <c r="T37" s="77">
        <f t="shared" si="13"/>
        <v>0</v>
      </c>
      <c r="U37" s="77">
        <f t="shared" si="13"/>
        <v>0</v>
      </c>
      <c r="AB37" s="59"/>
      <c r="AC37" s="59"/>
      <c r="AD37" s="59"/>
      <c r="AE37" s="59"/>
      <c r="AF37" s="59"/>
      <c r="AG37" s="59"/>
      <c r="AH37" s="59"/>
      <c r="AI37" s="59"/>
    </row>
    <row r="38" spans="1:35" s="72" customFormat="1" ht="13" x14ac:dyDescent="0.35">
      <c r="A38" s="13">
        <f>J8</f>
        <v>7</v>
      </c>
      <c r="B38" s="15"/>
      <c r="C38" s="77">
        <f t="shared" si="8"/>
        <v>0</v>
      </c>
      <c r="D38" s="77">
        <f t="shared" si="9"/>
        <v>0</v>
      </c>
      <c r="E38" s="77">
        <f t="shared" si="10"/>
        <v>0</v>
      </c>
      <c r="F38" s="77">
        <f t="shared" si="11"/>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2"/>
        <v>0</v>
      </c>
      <c r="R38" s="77">
        <f t="shared" si="13"/>
        <v>0</v>
      </c>
      <c r="S38" s="77">
        <f t="shared" si="13"/>
        <v>0</v>
      </c>
      <c r="T38" s="77">
        <f t="shared" si="13"/>
        <v>0</v>
      </c>
      <c r="U38" s="77">
        <f t="shared" si="13"/>
        <v>0</v>
      </c>
      <c r="AB38" s="59"/>
      <c r="AC38" s="59"/>
      <c r="AD38" s="59"/>
      <c r="AE38" s="59"/>
      <c r="AF38" s="59"/>
      <c r="AG38" s="59"/>
      <c r="AH38" s="59"/>
      <c r="AI38" s="59"/>
    </row>
    <row r="39" spans="1:35" s="72" customFormat="1" ht="13" x14ac:dyDescent="0.35">
      <c r="A39" s="13" t="str">
        <f>K8</f>
        <v>B1</v>
      </c>
      <c r="B39" s="15"/>
      <c r="C39" s="77">
        <f t="shared" si="8"/>
        <v>0</v>
      </c>
      <c r="D39" s="77">
        <f t="shared" si="9"/>
        <v>0</v>
      </c>
      <c r="E39" s="77">
        <f t="shared" si="10"/>
        <v>0</v>
      </c>
      <c r="F39" s="77">
        <f t="shared" si="11"/>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2"/>
        <v>0</v>
      </c>
      <c r="R39" s="77">
        <f t="shared" si="13"/>
        <v>0</v>
      </c>
      <c r="S39" s="77">
        <f t="shared" si="13"/>
        <v>0</v>
      </c>
      <c r="T39" s="77">
        <f t="shared" si="13"/>
        <v>0</v>
      </c>
      <c r="U39" s="77">
        <f t="shared" si="13"/>
        <v>0</v>
      </c>
      <c r="AB39" s="59"/>
      <c r="AC39" s="59"/>
      <c r="AD39" s="59"/>
      <c r="AE39" s="59"/>
      <c r="AF39" s="59"/>
      <c r="AG39" s="59"/>
      <c r="AH39" s="59"/>
      <c r="AI39" s="59"/>
    </row>
    <row r="40" spans="1:35" s="72" customFormat="1" ht="13" x14ac:dyDescent="0.35">
      <c r="A40" s="13">
        <f>L8</f>
        <v>0</v>
      </c>
      <c r="B40" s="15"/>
      <c r="C40" s="77">
        <f t="shared" si="8"/>
        <v>0</v>
      </c>
      <c r="D40" s="77">
        <f t="shared" si="9"/>
        <v>0</v>
      </c>
      <c r="E40" s="77">
        <f t="shared" si="10"/>
        <v>0</v>
      </c>
      <c r="F40" s="77">
        <f t="shared" si="11"/>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2"/>
        <v>0</v>
      </c>
      <c r="R40" s="77">
        <f t="shared" si="13"/>
        <v>0</v>
      </c>
      <c r="S40" s="77">
        <f t="shared" si="13"/>
        <v>0</v>
      </c>
      <c r="T40" s="77">
        <f t="shared" si="13"/>
        <v>0</v>
      </c>
      <c r="U40" s="77">
        <f t="shared" si="13"/>
        <v>0</v>
      </c>
      <c r="AB40" s="59"/>
      <c r="AC40" s="59"/>
      <c r="AD40" s="59"/>
      <c r="AE40" s="59"/>
      <c r="AF40" s="59"/>
      <c r="AG40" s="59"/>
      <c r="AH40" s="59"/>
      <c r="AI40" s="59"/>
    </row>
    <row r="41" spans="1:35" s="72" customFormat="1" ht="13" x14ac:dyDescent="0.35">
      <c r="A41" s="13">
        <f>M8</f>
        <v>0</v>
      </c>
      <c r="B41" s="15"/>
      <c r="C41" s="77">
        <f t="shared" si="8"/>
        <v>0</v>
      </c>
      <c r="D41" s="77">
        <f t="shared" si="9"/>
        <v>0</v>
      </c>
      <c r="E41" s="77">
        <f t="shared" si="10"/>
        <v>0</v>
      </c>
      <c r="F41" s="77">
        <f t="shared" si="11"/>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2"/>
        <v>0</v>
      </c>
      <c r="R41" s="77">
        <f t="shared" si="13"/>
        <v>0</v>
      </c>
      <c r="S41" s="77">
        <f t="shared" si="13"/>
        <v>0</v>
      </c>
      <c r="T41" s="77">
        <f t="shared" si="13"/>
        <v>0</v>
      </c>
      <c r="U41" s="77">
        <f t="shared" si="13"/>
        <v>0</v>
      </c>
      <c r="AB41" s="59"/>
      <c r="AC41" s="59"/>
      <c r="AD41" s="59"/>
      <c r="AE41" s="59"/>
      <c r="AF41" s="59"/>
      <c r="AG41" s="59"/>
      <c r="AH41" s="59"/>
      <c r="AI41" s="59"/>
    </row>
    <row r="42" spans="1:35" s="72" customFormat="1" ht="13" x14ac:dyDescent="0.35">
      <c r="A42" s="13">
        <f>N8</f>
        <v>0</v>
      </c>
      <c r="B42" s="15"/>
      <c r="C42" s="77">
        <f t="shared" si="8"/>
        <v>0</v>
      </c>
      <c r="D42" s="77">
        <f t="shared" si="9"/>
        <v>0</v>
      </c>
      <c r="E42" s="77">
        <f t="shared" si="10"/>
        <v>0</v>
      </c>
      <c r="F42" s="77">
        <f t="shared" si="11"/>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2"/>
        <v>0</v>
      </c>
      <c r="R42" s="77">
        <f t="shared" si="13"/>
        <v>0</v>
      </c>
      <c r="S42" s="77">
        <f t="shared" si="13"/>
        <v>0</v>
      </c>
      <c r="T42" s="77">
        <f t="shared" si="13"/>
        <v>0</v>
      </c>
      <c r="U42" s="77">
        <f t="shared" si="13"/>
        <v>0</v>
      </c>
      <c r="AB42" s="59"/>
      <c r="AC42" s="59"/>
      <c r="AD42" s="59"/>
      <c r="AE42" s="59"/>
      <c r="AF42" s="59"/>
      <c r="AG42" s="59"/>
      <c r="AH42" s="59"/>
      <c r="AI42" s="59"/>
    </row>
    <row r="43" spans="1:35" s="72" customFormat="1" ht="13" x14ac:dyDescent="0.35">
      <c r="A43" s="13">
        <f>O8</f>
        <v>0</v>
      </c>
      <c r="B43" s="15"/>
      <c r="C43" s="77">
        <f t="shared" si="8"/>
        <v>0</v>
      </c>
      <c r="D43" s="77">
        <f t="shared" si="9"/>
        <v>0</v>
      </c>
      <c r="E43" s="77">
        <f t="shared" si="10"/>
        <v>0</v>
      </c>
      <c r="F43" s="77">
        <f t="shared" si="11"/>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2"/>
        <v>0</v>
      </c>
      <c r="R43" s="77">
        <f t="shared" si="13"/>
        <v>0</v>
      </c>
      <c r="S43" s="77">
        <f t="shared" si="13"/>
        <v>0</v>
      </c>
      <c r="T43" s="77">
        <f t="shared" si="13"/>
        <v>0</v>
      </c>
      <c r="U43" s="77">
        <f t="shared" si="13"/>
        <v>0</v>
      </c>
      <c r="AB43" s="59"/>
      <c r="AC43" s="59"/>
      <c r="AD43" s="59"/>
      <c r="AE43" s="59"/>
      <c r="AF43" s="59"/>
      <c r="AG43" s="59"/>
      <c r="AH43" s="59"/>
      <c r="AI43" s="59"/>
    </row>
    <row r="44" spans="1:35" s="72" customFormat="1" ht="13" x14ac:dyDescent="0.35">
      <c r="A44" s="13">
        <f>P8</f>
        <v>0</v>
      </c>
      <c r="B44" s="15"/>
      <c r="C44" s="77">
        <f t="shared" si="8"/>
        <v>0</v>
      </c>
      <c r="D44" s="77">
        <f t="shared" si="9"/>
        <v>0</v>
      </c>
      <c r="E44" s="77">
        <f t="shared" si="10"/>
        <v>0</v>
      </c>
      <c r="F44" s="77">
        <f t="shared" si="11"/>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2"/>
        <v>0</v>
      </c>
      <c r="R44" s="77">
        <f t="shared" si="13"/>
        <v>0</v>
      </c>
      <c r="S44" s="77">
        <f t="shared" si="13"/>
        <v>0</v>
      </c>
      <c r="T44" s="77">
        <f t="shared" si="13"/>
        <v>0</v>
      </c>
      <c r="U44" s="77">
        <f t="shared" si="13"/>
        <v>0</v>
      </c>
      <c r="AB44" s="59"/>
      <c r="AC44" s="59"/>
      <c r="AD44" s="59"/>
      <c r="AE44" s="59"/>
      <c r="AF44" s="59"/>
      <c r="AG44" s="59"/>
      <c r="AH44" s="59"/>
      <c r="AI44" s="59"/>
    </row>
    <row r="45" spans="1:35" s="72" customFormat="1" ht="13" x14ac:dyDescent="0.35">
      <c r="A45" s="13">
        <f>Q8</f>
        <v>0</v>
      </c>
      <c r="B45" s="15"/>
      <c r="C45" s="77">
        <f t="shared" si="8"/>
        <v>0</v>
      </c>
      <c r="D45" s="77">
        <f t="shared" si="9"/>
        <v>0</v>
      </c>
      <c r="E45" s="77">
        <f t="shared" si="10"/>
        <v>0</v>
      </c>
      <c r="F45" s="77">
        <f t="shared" si="11"/>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2"/>
        <v>0</v>
      </c>
      <c r="R45" s="77">
        <f t="shared" si="13"/>
        <v>0</v>
      </c>
      <c r="S45" s="77">
        <f t="shared" si="13"/>
        <v>0</v>
      </c>
      <c r="T45" s="77">
        <f t="shared" si="13"/>
        <v>0</v>
      </c>
      <c r="U45" s="77">
        <f t="shared" si="13"/>
        <v>0</v>
      </c>
      <c r="AB45" s="59"/>
      <c r="AC45" s="59"/>
      <c r="AD45" s="59"/>
      <c r="AE45" s="59"/>
      <c r="AF45" s="59"/>
      <c r="AG45" s="59"/>
      <c r="AH45" s="59"/>
      <c r="AI45" s="59"/>
    </row>
    <row r="46" spans="1:35" s="72" customFormat="1" ht="13" x14ac:dyDescent="0.35">
      <c r="A46" s="13">
        <f>R8</f>
        <v>0</v>
      </c>
      <c r="B46" s="15"/>
      <c r="C46" s="77">
        <f t="shared" si="8"/>
        <v>0</v>
      </c>
      <c r="D46" s="77">
        <f t="shared" si="9"/>
        <v>0</v>
      </c>
      <c r="E46" s="77">
        <f t="shared" si="10"/>
        <v>0</v>
      </c>
      <c r="F46" s="77">
        <f t="shared" si="11"/>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2"/>
        <v>0</v>
      </c>
      <c r="R46" s="77">
        <f t="shared" si="13"/>
        <v>0</v>
      </c>
      <c r="S46" s="77">
        <f t="shared" si="13"/>
        <v>0</v>
      </c>
      <c r="T46" s="77">
        <f t="shared" si="13"/>
        <v>0</v>
      </c>
      <c r="U46" s="77">
        <f t="shared" si="13"/>
        <v>0</v>
      </c>
      <c r="AB46" s="59"/>
      <c r="AC46" s="59"/>
      <c r="AD46" s="59"/>
      <c r="AE46" s="59"/>
      <c r="AF46" s="59"/>
      <c r="AG46" s="59"/>
      <c r="AH46" s="59"/>
      <c r="AI46" s="59"/>
    </row>
    <row r="47" spans="1:35" s="72" customFormat="1" ht="13" x14ac:dyDescent="0.35">
      <c r="A47" s="13">
        <f>S8</f>
        <v>0</v>
      </c>
      <c r="B47" s="15"/>
      <c r="C47" s="77">
        <f t="shared" si="8"/>
        <v>0</v>
      </c>
      <c r="D47" s="77">
        <f t="shared" si="9"/>
        <v>0</v>
      </c>
      <c r="E47" s="77">
        <f t="shared" si="10"/>
        <v>0</v>
      </c>
      <c r="F47" s="77">
        <f t="shared" si="11"/>
        <v>0</v>
      </c>
      <c r="G47" s="77">
        <f t="shared" ref="G47:P50" si="15">IF(G$27="%w/w SAR",((G$28*10)*$B47),IF(G$27="%w/w DM",(((G$28*10)*($B$28/100))*$B47),IF(G$27="kg/t SAR",(G$28*$B47),IF(G$27="kg/t DM",((G$28*($B$28/100))*$B47),IF(G$27="mg/kg SAR",((G$28*0.001)*$B47),IF(G$27="mg/kg DM",(((G$28*0.001)*($B$28/100))*$B47),0))))))</f>
        <v>0</v>
      </c>
      <c r="H47" s="77">
        <f t="shared" si="15"/>
        <v>0</v>
      </c>
      <c r="I47" s="77">
        <f t="shared" si="15"/>
        <v>0</v>
      </c>
      <c r="J47" s="77">
        <f t="shared" si="15"/>
        <v>0</v>
      </c>
      <c r="K47" s="77">
        <f t="shared" si="15"/>
        <v>0</v>
      </c>
      <c r="L47" s="77">
        <f t="shared" si="15"/>
        <v>0</v>
      </c>
      <c r="M47" s="77">
        <f t="shared" si="15"/>
        <v>0</v>
      </c>
      <c r="N47" s="77">
        <f t="shared" si="15"/>
        <v>0</v>
      </c>
      <c r="O47" s="77">
        <f t="shared" si="15"/>
        <v>0</v>
      </c>
      <c r="P47" s="77">
        <f t="shared" si="15"/>
        <v>0</v>
      </c>
      <c r="Q47" s="77">
        <f t="shared" si="12"/>
        <v>0</v>
      </c>
      <c r="R47" s="77">
        <f t="shared" si="13"/>
        <v>0</v>
      </c>
      <c r="S47" s="77">
        <f t="shared" si="13"/>
        <v>0</v>
      </c>
      <c r="T47" s="77">
        <f t="shared" si="13"/>
        <v>0</v>
      </c>
      <c r="U47" s="77">
        <f t="shared" si="13"/>
        <v>0</v>
      </c>
      <c r="AB47" s="59"/>
      <c r="AC47" s="59"/>
      <c r="AD47" s="59"/>
      <c r="AE47" s="59"/>
      <c r="AF47" s="59"/>
      <c r="AG47" s="59"/>
      <c r="AH47" s="59"/>
      <c r="AI47" s="59"/>
    </row>
    <row r="48" spans="1:35" s="72" customFormat="1" ht="13" x14ac:dyDescent="0.35">
      <c r="A48" s="13">
        <f>T8</f>
        <v>0</v>
      </c>
      <c r="B48" s="15"/>
      <c r="C48" s="77">
        <f t="shared" si="8"/>
        <v>0</v>
      </c>
      <c r="D48" s="77">
        <f t="shared" si="9"/>
        <v>0</v>
      </c>
      <c r="E48" s="77">
        <f t="shared" si="10"/>
        <v>0</v>
      </c>
      <c r="F48" s="77">
        <f t="shared" si="11"/>
        <v>0</v>
      </c>
      <c r="G48" s="77">
        <f t="shared" si="15"/>
        <v>0</v>
      </c>
      <c r="H48" s="77">
        <f t="shared" si="15"/>
        <v>0</v>
      </c>
      <c r="I48" s="77">
        <f t="shared" si="15"/>
        <v>0</v>
      </c>
      <c r="J48" s="77">
        <f t="shared" si="15"/>
        <v>0</v>
      </c>
      <c r="K48" s="77">
        <f t="shared" si="15"/>
        <v>0</v>
      </c>
      <c r="L48" s="77">
        <f t="shared" si="15"/>
        <v>0</v>
      </c>
      <c r="M48" s="77">
        <f t="shared" si="15"/>
        <v>0</v>
      </c>
      <c r="N48" s="77">
        <f t="shared" si="15"/>
        <v>0</v>
      </c>
      <c r="O48" s="77">
        <f t="shared" si="15"/>
        <v>0</v>
      </c>
      <c r="P48" s="77">
        <f t="shared" si="15"/>
        <v>0</v>
      </c>
      <c r="Q48" s="77">
        <f t="shared" si="12"/>
        <v>0</v>
      </c>
      <c r="R48" s="77">
        <f t="shared" si="13"/>
        <v>0</v>
      </c>
      <c r="S48" s="77">
        <f t="shared" si="13"/>
        <v>0</v>
      </c>
      <c r="T48" s="77">
        <f t="shared" si="13"/>
        <v>0</v>
      </c>
      <c r="U48" s="77">
        <f t="shared" si="13"/>
        <v>0</v>
      </c>
      <c r="AB48" s="59"/>
      <c r="AC48" s="59"/>
      <c r="AD48" s="59"/>
      <c r="AE48" s="59"/>
      <c r="AF48" s="59"/>
      <c r="AG48" s="59"/>
      <c r="AH48" s="59"/>
      <c r="AI48" s="59"/>
    </row>
    <row r="49" spans="1:35" s="72" customFormat="1" ht="13" x14ac:dyDescent="0.35">
      <c r="A49" s="13">
        <f>U8</f>
        <v>0</v>
      </c>
      <c r="B49" s="15"/>
      <c r="C49" s="77">
        <f t="shared" si="8"/>
        <v>0</v>
      </c>
      <c r="D49" s="77">
        <f t="shared" si="9"/>
        <v>0</v>
      </c>
      <c r="E49" s="77">
        <f t="shared" si="10"/>
        <v>0</v>
      </c>
      <c r="F49" s="77">
        <f t="shared" si="11"/>
        <v>0</v>
      </c>
      <c r="G49" s="77">
        <f t="shared" si="15"/>
        <v>0</v>
      </c>
      <c r="H49" s="77">
        <f t="shared" si="15"/>
        <v>0</v>
      </c>
      <c r="I49" s="77">
        <f t="shared" si="15"/>
        <v>0</v>
      </c>
      <c r="J49" s="77">
        <f t="shared" si="15"/>
        <v>0</v>
      </c>
      <c r="K49" s="77">
        <f t="shared" si="15"/>
        <v>0</v>
      </c>
      <c r="L49" s="77">
        <f t="shared" si="15"/>
        <v>0</v>
      </c>
      <c r="M49" s="77">
        <f t="shared" si="15"/>
        <v>0</v>
      </c>
      <c r="N49" s="77">
        <f t="shared" si="15"/>
        <v>0</v>
      </c>
      <c r="O49" s="77">
        <f t="shared" si="15"/>
        <v>0</v>
      </c>
      <c r="P49" s="77">
        <f t="shared" si="15"/>
        <v>0</v>
      </c>
      <c r="Q49" s="77">
        <f t="shared" si="12"/>
        <v>0</v>
      </c>
      <c r="R49" s="77">
        <f t="shared" si="13"/>
        <v>0</v>
      </c>
      <c r="S49" s="77">
        <f t="shared" si="13"/>
        <v>0</v>
      </c>
      <c r="T49" s="77">
        <f t="shared" si="13"/>
        <v>0</v>
      </c>
      <c r="U49" s="77">
        <f t="shared" si="13"/>
        <v>0</v>
      </c>
      <c r="AB49" s="59"/>
      <c r="AC49" s="59"/>
      <c r="AD49" s="59"/>
      <c r="AE49" s="59"/>
      <c r="AF49" s="59"/>
      <c r="AG49" s="59"/>
      <c r="AH49" s="59"/>
      <c r="AI49" s="59"/>
    </row>
    <row r="50" spans="1:35" s="72" customFormat="1" ht="13.5" thickBot="1" x14ac:dyDescent="0.4">
      <c r="A50" s="14">
        <f>V8</f>
        <v>0</v>
      </c>
      <c r="B50" s="15"/>
      <c r="C50" s="98">
        <f t="shared" si="8"/>
        <v>0</v>
      </c>
      <c r="D50" s="98">
        <f t="shared" si="9"/>
        <v>0</v>
      </c>
      <c r="E50" s="98">
        <f t="shared" si="10"/>
        <v>0</v>
      </c>
      <c r="F50" s="98">
        <f t="shared" si="11"/>
        <v>0</v>
      </c>
      <c r="G50" s="98">
        <f t="shared" si="15"/>
        <v>0</v>
      </c>
      <c r="H50" s="98">
        <f t="shared" si="15"/>
        <v>0</v>
      </c>
      <c r="I50" s="98">
        <f t="shared" si="15"/>
        <v>0</v>
      </c>
      <c r="J50" s="98">
        <f t="shared" si="15"/>
        <v>0</v>
      </c>
      <c r="K50" s="98">
        <f t="shared" si="15"/>
        <v>0</v>
      </c>
      <c r="L50" s="98">
        <f t="shared" si="15"/>
        <v>0</v>
      </c>
      <c r="M50" s="98">
        <f t="shared" si="15"/>
        <v>0</v>
      </c>
      <c r="N50" s="98">
        <f t="shared" si="15"/>
        <v>0</v>
      </c>
      <c r="O50" s="98">
        <f t="shared" si="15"/>
        <v>0</v>
      </c>
      <c r="P50" s="98">
        <f t="shared" si="15"/>
        <v>0</v>
      </c>
      <c r="Q50" s="98">
        <f t="shared" si="12"/>
        <v>0</v>
      </c>
      <c r="R50" s="98">
        <f t="shared" si="13"/>
        <v>0</v>
      </c>
      <c r="S50" s="98">
        <f t="shared" si="13"/>
        <v>0</v>
      </c>
      <c r="T50" s="98">
        <f t="shared" si="13"/>
        <v>0</v>
      </c>
      <c r="U50" s="98">
        <f t="shared" si="13"/>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20</v>
      </c>
      <c r="C57" s="8">
        <f t="shared" ref="C57:U57" si="16">D8</f>
        <v>1</v>
      </c>
      <c r="D57" s="8">
        <f t="shared" si="16"/>
        <v>2</v>
      </c>
      <c r="E57" s="8">
        <f t="shared" si="16"/>
        <v>3</v>
      </c>
      <c r="F57" s="8">
        <f t="shared" si="16"/>
        <v>4</v>
      </c>
      <c r="G57" s="8">
        <f t="shared" si="16"/>
        <v>5</v>
      </c>
      <c r="H57" s="8">
        <f t="shared" si="16"/>
        <v>6</v>
      </c>
      <c r="I57" s="8">
        <f t="shared" si="16"/>
        <v>7</v>
      </c>
      <c r="J57" s="8" t="str">
        <f t="shared" si="16"/>
        <v>B1</v>
      </c>
      <c r="K57" s="8">
        <f t="shared" si="16"/>
        <v>0</v>
      </c>
      <c r="L57" s="8">
        <f t="shared" si="16"/>
        <v>0</v>
      </c>
      <c r="M57" s="8">
        <f t="shared" si="16"/>
        <v>0</v>
      </c>
      <c r="N57" s="8">
        <f t="shared" si="16"/>
        <v>0</v>
      </c>
      <c r="O57" s="8">
        <f t="shared" si="16"/>
        <v>0</v>
      </c>
      <c r="P57" s="8">
        <f t="shared" si="16"/>
        <v>0</v>
      </c>
      <c r="Q57" s="8">
        <f t="shared" si="16"/>
        <v>0</v>
      </c>
      <c r="R57" s="8">
        <f t="shared" si="16"/>
        <v>0</v>
      </c>
      <c r="S57" s="8">
        <f t="shared" si="16"/>
        <v>0</v>
      </c>
      <c r="T57" s="8">
        <f t="shared" si="16"/>
        <v>0</v>
      </c>
      <c r="U57" s="8">
        <f t="shared" si="16"/>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5.3</v>
      </c>
      <c r="C60" s="76">
        <f t="shared" ref="C60:U60" si="17">D10</f>
        <v>6</v>
      </c>
      <c r="D60" s="76">
        <f t="shared" si="17"/>
        <v>5.9</v>
      </c>
      <c r="E60" s="76">
        <f t="shared" si="17"/>
        <v>5.8</v>
      </c>
      <c r="F60" s="76">
        <f t="shared" si="17"/>
        <v>5.8</v>
      </c>
      <c r="G60" s="76">
        <f t="shared" si="17"/>
        <v>5.8</v>
      </c>
      <c r="H60" s="76">
        <f t="shared" si="17"/>
        <v>5.8</v>
      </c>
      <c r="I60" s="76">
        <f t="shared" si="17"/>
        <v>5.8</v>
      </c>
      <c r="J60" s="76">
        <f t="shared" si="17"/>
        <v>5.9</v>
      </c>
      <c r="K60" s="76">
        <f t="shared" si="17"/>
        <v>0</v>
      </c>
      <c r="L60" s="76">
        <f t="shared" si="17"/>
        <v>0</v>
      </c>
      <c r="M60" s="76">
        <f t="shared" si="17"/>
        <v>0</v>
      </c>
      <c r="N60" s="76">
        <f t="shared" si="17"/>
        <v>0</v>
      </c>
      <c r="O60" s="76">
        <f t="shared" si="17"/>
        <v>0</v>
      </c>
      <c r="P60" s="76">
        <f t="shared" si="17"/>
        <v>0</v>
      </c>
      <c r="Q60" s="76">
        <f t="shared" si="17"/>
        <v>0</v>
      </c>
      <c r="R60" s="76">
        <f t="shared" si="17"/>
        <v>0</v>
      </c>
      <c r="S60" s="76">
        <f t="shared" si="17"/>
        <v>0</v>
      </c>
      <c r="T60" s="76">
        <f t="shared" si="17"/>
        <v>0</v>
      </c>
      <c r="U60" s="76">
        <f t="shared" si="17"/>
        <v>0</v>
      </c>
    </row>
    <row r="61" spans="1:35" s="19" customFormat="1" ht="13" x14ac:dyDescent="0.3">
      <c r="A61" s="111" t="s">
        <v>133</v>
      </c>
      <c r="B61" s="76">
        <f t="shared" ref="B61:U61" si="18">VLOOKUP(B58,$AD9:$AE18,2,FALSE)</f>
        <v>6</v>
      </c>
      <c r="C61" s="76">
        <f t="shared" si="18"/>
        <v>6</v>
      </c>
      <c r="D61" s="76">
        <f t="shared" si="18"/>
        <v>6</v>
      </c>
      <c r="E61" s="76">
        <f t="shared" si="18"/>
        <v>6</v>
      </c>
      <c r="F61" s="76">
        <f t="shared" si="18"/>
        <v>6</v>
      </c>
      <c r="G61" s="76">
        <f t="shared" si="18"/>
        <v>6</v>
      </c>
      <c r="H61" s="76">
        <f t="shared" si="18"/>
        <v>6</v>
      </c>
      <c r="I61" s="76">
        <f t="shared" si="18"/>
        <v>6</v>
      </c>
      <c r="J61" s="76">
        <f t="shared" si="18"/>
        <v>6</v>
      </c>
      <c r="K61" s="76" t="e">
        <f t="shared" si="18"/>
        <v>#N/A</v>
      </c>
      <c r="L61" s="76" t="e">
        <f t="shared" si="18"/>
        <v>#N/A</v>
      </c>
      <c r="M61" s="76" t="e">
        <f t="shared" si="18"/>
        <v>#N/A</v>
      </c>
      <c r="N61" s="76" t="e">
        <f t="shared" si="18"/>
        <v>#N/A</v>
      </c>
      <c r="O61" s="76" t="e">
        <f t="shared" si="18"/>
        <v>#N/A</v>
      </c>
      <c r="P61" s="76" t="e">
        <f t="shared" si="18"/>
        <v>#N/A</v>
      </c>
      <c r="Q61" s="76" t="e">
        <f t="shared" si="18"/>
        <v>#N/A</v>
      </c>
      <c r="R61" s="76" t="e">
        <f t="shared" si="18"/>
        <v>#N/A</v>
      </c>
      <c r="S61" s="76" t="e">
        <f t="shared" si="18"/>
        <v>#N/A</v>
      </c>
      <c r="T61" s="76" t="e">
        <f t="shared" si="18"/>
        <v>#N/A</v>
      </c>
      <c r="U61" s="76" t="e">
        <f t="shared" si="18"/>
        <v>#N/A</v>
      </c>
    </row>
    <row r="62" spans="1:35" s="19" customFormat="1" ht="13" x14ac:dyDescent="0.3">
      <c r="A62" s="111" t="s">
        <v>134</v>
      </c>
      <c r="B62" s="77">
        <f>B31</f>
        <v>0</v>
      </c>
      <c r="C62" s="77">
        <f>B32</f>
        <v>150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9">$E55*(C62/100)</f>
        <v>0</v>
      </c>
      <c r="D63" s="77">
        <f t="shared" si="19"/>
        <v>0</v>
      </c>
      <c r="E63" s="77">
        <f t="shared" si="19"/>
        <v>0</v>
      </c>
      <c r="F63" s="77">
        <f>$E55*(F62/100)</f>
        <v>0</v>
      </c>
      <c r="G63" s="77">
        <f t="shared" si="19"/>
        <v>0</v>
      </c>
      <c r="H63" s="77">
        <f t="shared" si="19"/>
        <v>0</v>
      </c>
      <c r="I63" s="77">
        <f t="shared" si="19"/>
        <v>0</v>
      </c>
      <c r="J63" s="77">
        <f t="shared" si="19"/>
        <v>0</v>
      </c>
      <c r="K63" s="77">
        <f t="shared" si="19"/>
        <v>0</v>
      </c>
      <c r="L63" s="77">
        <f t="shared" si="19"/>
        <v>0</v>
      </c>
      <c r="M63" s="77">
        <f t="shared" si="19"/>
        <v>0</v>
      </c>
      <c r="N63" s="77">
        <f t="shared" si="19"/>
        <v>0</v>
      </c>
      <c r="O63" s="77">
        <f t="shared" si="19"/>
        <v>0</v>
      </c>
      <c r="P63" s="77">
        <f t="shared" si="19"/>
        <v>0</v>
      </c>
      <c r="Q63" s="77">
        <f t="shared" si="19"/>
        <v>0</v>
      </c>
      <c r="R63" s="77">
        <f t="shared" si="19"/>
        <v>0</v>
      </c>
      <c r="S63" s="77">
        <f t="shared" si="19"/>
        <v>0</v>
      </c>
      <c r="T63" s="77">
        <f t="shared" si="19"/>
        <v>0</v>
      </c>
      <c r="U63" s="77">
        <f t="shared" si="19"/>
        <v>0</v>
      </c>
    </row>
    <row r="64" spans="1:35" s="19" customFormat="1" ht="52" x14ac:dyDescent="0.3">
      <c r="A64" s="112" t="s">
        <v>156</v>
      </c>
      <c r="B64" s="77">
        <f>(B59-B60)*B61</f>
        <v>5.4000000000000021</v>
      </c>
      <c r="C64" s="77">
        <f t="shared" ref="C64:U64" si="20">(C59-C60)*C61</f>
        <v>1.2000000000000011</v>
      </c>
      <c r="D64" s="77">
        <f t="shared" si="20"/>
        <v>1.7999999999999989</v>
      </c>
      <c r="E64" s="77">
        <f t="shared" si="20"/>
        <v>2.4000000000000021</v>
      </c>
      <c r="F64" s="77">
        <f t="shared" si="20"/>
        <v>2.4000000000000021</v>
      </c>
      <c r="G64" s="77">
        <f t="shared" si="20"/>
        <v>2.4000000000000021</v>
      </c>
      <c r="H64" s="77">
        <f t="shared" si="20"/>
        <v>2.4000000000000021</v>
      </c>
      <c r="I64" s="77">
        <f t="shared" si="20"/>
        <v>2.4000000000000021</v>
      </c>
      <c r="J64" s="77">
        <f t="shared" si="20"/>
        <v>1.7999999999999989</v>
      </c>
      <c r="K64" s="77" t="e">
        <f t="shared" si="20"/>
        <v>#N/A</v>
      </c>
      <c r="L64" s="77" t="e">
        <f t="shared" si="20"/>
        <v>#N/A</v>
      </c>
      <c r="M64" s="77" t="e">
        <f t="shared" si="20"/>
        <v>#N/A</v>
      </c>
      <c r="N64" s="77" t="e">
        <f t="shared" si="20"/>
        <v>#N/A</v>
      </c>
      <c r="O64" s="77" t="e">
        <f t="shared" si="20"/>
        <v>#N/A</v>
      </c>
      <c r="P64" s="77" t="e">
        <f t="shared" si="20"/>
        <v>#N/A</v>
      </c>
      <c r="Q64" s="77" t="e">
        <f t="shared" si="20"/>
        <v>#N/A</v>
      </c>
      <c r="R64" s="77" t="e">
        <f t="shared" si="20"/>
        <v>#N/A</v>
      </c>
      <c r="S64" s="77" t="e">
        <f t="shared" si="20"/>
        <v>#N/A</v>
      </c>
      <c r="T64" s="77" t="e">
        <f t="shared" si="20"/>
        <v>#N/A</v>
      </c>
      <c r="U64" s="77" t="e">
        <f t="shared" si="20"/>
        <v>#N/A</v>
      </c>
    </row>
    <row r="65" spans="1:21" s="19" customFormat="1" ht="52" x14ac:dyDescent="0.3">
      <c r="A65" s="112" t="s">
        <v>157</v>
      </c>
      <c r="B65" s="77">
        <f>B63-B64</f>
        <v>-5.4000000000000021</v>
      </c>
      <c r="C65" s="77">
        <f t="shared" ref="C65:U65" si="21">C63-C64</f>
        <v>-1.2000000000000011</v>
      </c>
      <c r="D65" s="77">
        <f t="shared" si="21"/>
        <v>-1.7999999999999989</v>
      </c>
      <c r="E65" s="77">
        <f t="shared" si="21"/>
        <v>-2.4000000000000021</v>
      </c>
      <c r="F65" s="77">
        <f t="shared" si="21"/>
        <v>-2.4000000000000021</v>
      </c>
      <c r="G65" s="77">
        <f t="shared" si="21"/>
        <v>-2.4000000000000021</v>
      </c>
      <c r="H65" s="77">
        <f t="shared" si="21"/>
        <v>-2.4000000000000021</v>
      </c>
      <c r="I65" s="77">
        <f t="shared" si="21"/>
        <v>-2.4000000000000021</v>
      </c>
      <c r="J65" s="77">
        <f t="shared" si="21"/>
        <v>-1.7999999999999989</v>
      </c>
      <c r="K65" s="77" t="e">
        <f t="shared" si="21"/>
        <v>#N/A</v>
      </c>
      <c r="L65" s="77" t="e">
        <f t="shared" si="21"/>
        <v>#N/A</v>
      </c>
      <c r="M65" s="77" t="e">
        <f t="shared" si="21"/>
        <v>#N/A</v>
      </c>
      <c r="N65" s="77" t="e">
        <f t="shared" si="21"/>
        <v>#N/A</v>
      </c>
      <c r="O65" s="77" t="e">
        <f t="shared" si="21"/>
        <v>#N/A</v>
      </c>
      <c r="P65" s="77" t="e">
        <f t="shared" si="21"/>
        <v>#N/A</v>
      </c>
      <c r="Q65" s="77" t="e">
        <f t="shared" si="21"/>
        <v>#N/A</v>
      </c>
      <c r="R65" s="77" t="e">
        <f t="shared" si="21"/>
        <v>#N/A</v>
      </c>
      <c r="S65" s="77" t="e">
        <f t="shared" si="21"/>
        <v>#N/A</v>
      </c>
      <c r="T65" s="77" t="e">
        <f t="shared" si="21"/>
        <v>#N/A</v>
      </c>
      <c r="U65" s="77" t="e">
        <f t="shared" si="21"/>
        <v>#N/A</v>
      </c>
    </row>
    <row r="66" spans="1:21" s="19" customFormat="1" ht="26" x14ac:dyDescent="0.3">
      <c r="A66" s="112" t="s">
        <v>148</v>
      </c>
      <c r="B66" s="78" t="str">
        <f>IF(B64&lt;=B63,"OVER","UNDER")</f>
        <v>UNDER</v>
      </c>
      <c r="C66" s="78" t="str">
        <f t="shared" ref="C66:U66" si="22">IF(C64&lt;=C63,"OVER","UNDER")</f>
        <v>UNDER</v>
      </c>
      <c r="D66" s="78" t="str">
        <f t="shared" si="22"/>
        <v>UNDER</v>
      </c>
      <c r="E66" s="78" t="str">
        <f t="shared" si="22"/>
        <v>UNDER</v>
      </c>
      <c r="F66" s="78" t="str">
        <f t="shared" si="22"/>
        <v>UNDER</v>
      </c>
      <c r="G66" s="78" t="str">
        <f t="shared" si="22"/>
        <v>UNDER</v>
      </c>
      <c r="H66" s="78" t="str">
        <f t="shared" si="22"/>
        <v>UNDER</v>
      </c>
      <c r="I66" s="78" t="str">
        <f t="shared" si="22"/>
        <v>UNDER</v>
      </c>
      <c r="J66" s="78" t="str">
        <f t="shared" si="22"/>
        <v>UNDER</v>
      </c>
      <c r="K66" s="78" t="e">
        <f t="shared" si="22"/>
        <v>#N/A</v>
      </c>
      <c r="L66" s="78" t="e">
        <f t="shared" si="22"/>
        <v>#N/A</v>
      </c>
      <c r="M66" s="78" t="e">
        <f t="shared" si="22"/>
        <v>#N/A</v>
      </c>
      <c r="N66" s="78" t="e">
        <f t="shared" si="22"/>
        <v>#N/A</v>
      </c>
      <c r="O66" s="78" t="e">
        <f t="shared" si="22"/>
        <v>#N/A</v>
      </c>
      <c r="P66" s="78" t="e">
        <f t="shared" si="22"/>
        <v>#N/A</v>
      </c>
      <c r="Q66" s="78" t="e">
        <f t="shared" si="22"/>
        <v>#N/A</v>
      </c>
      <c r="R66" s="78" t="e">
        <f t="shared" si="22"/>
        <v>#N/A</v>
      </c>
      <c r="S66" s="78" t="e">
        <f t="shared" si="22"/>
        <v>#N/A</v>
      </c>
      <c r="T66" s="78" t="e">
        <f t="shared" si="22"/>
        <v>#N/A</v>
      </c>
      <c r="U66" s="78" t="e">
        <f t="shared" si="22"/>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28" sqref="B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PAN-023252</v>
      </c>
      <c r="D1" s="141"/>
      <c r="E1" s="93" t="s">
        <v>45</v>
      </c>
      <c r="F1" s="39">
        <f>'Field data and Waste 1'!F1</f>
        <v>32.07</v>
      </c>
      <c r="G1" s="120" t="s">
        <v>43</v>
      </c>
      <c r="H1" s="121"/>
      <c r="I1" s="118">
        <v>6.8</v>
      </c>
      <c r="J1" s="119" t="s">
        <v>153</v>
      </c>
      <c r="K1" s="119"/>
      <c r="L1" s="97">
        <v>323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169</v>
      </c>
      <c r="G2" s="138" t="s">
        <v>110</v>
      </c>
      <c r="H2" s="139"/>
      <c r="I2" s="118"/>
      <c r="J2" s="119" t="s">
        <v>158</v>
      </c>
      <c r="K2" s="119"/>
      <c r="L2" s="97">
        <v>0.73599999999999999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Byproduct Recovery </v>
      </c>
      <c r="D3" s="143"/>
      <c r="E3" s="93" t="s">
        <v>108</v>
      </c>
      <c r="F3" s="31" t="s">
        <v>78</v>
      </c>
      <c r="G3" s="119" t="s">
        <v>159</v>
      </c>
      <c r="H3" s="119"/>
      <c r="I3" s="118"/>
      <c r="J3" s="120" t="s">
        <v>154</v>
      </c>
      <c r="K3" s="121"/>
      <c r="L3" s="97">
        <f>(L1/(L2*10000))*100</f>
        <v>4.3885869565217392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Tyncwm, Llansawel, Llandeilo, Carmarthenshire, SA19 7PQ</v>
      </c>
      <c r="D4" s="141"/>
      <c r="E4" s="94" t="s">
        <v>1</v>
      </c>
      <c r="F4" s="96" t="s">
        <v>171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20</v>
      </c>
      <c r="D8" s="60">
        <f>'Field data and Waste 1'!D8</f>
        <v>1</v>
      </c>
      <c r="E8" s="60">
        <f>'Field data and Waste 1'!E8</f>
        <v>2</v>
      </c>
      <c r="F8" s="60">
        <f>'Field data and Waste 1'!F8</f>
        <v>3</v>
      </c>
      <c r="G8" s="60">
        <f>'Field data and Waste 1'!G8</f>
        <v>4</v>
      </c>
      <c r="H8" s="60">
        <f>'Field data and Waste 1'!H8</f>
        <v>5</v>
      </c>
      <c r="I8" s="60">
        <f>'Field data and Waste 1'!I8</f>
        <v>6</v>
      </c>
      <c r="J8" s="60">
        <f>'Field data and Waste 1'!J8</f>
        <v>7</v>
      </c>
      <c r="K8" s="60" t="str">
        <f>'Field data and Waste 1'!K8</f>
        <v>B1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6</v>
      </c>
      <c r="E10" s="60">
        <f>'Field data and Waste 1'!E10</f>
        <v>5.9</v>
      </c>
      <c r="F10" s="60">
        <f>'Field data and Waste 1'!F10</f>
        <v>5.8</v>
      </c>
      <c r="G10" s="60">
        <f>'Field data and Waste 1'!G10</f>
        <v>5.8</v>
      </c>
      <c r="H10" s="60">
        <f>'Field data and Waste 1'!H10</f>
        <v>5.8</v>
      </c>
      <c r="I10" s="60">
        <f>'Field data and Waste 1'!I10</f>
        <v>5.8</v>
      </c>
      <c r="J10" s="60">
        <f>'Field data and Waste 1'!J10</f>
        <v>5.8</v>
      </c>
      <c r="K10" s="60">
        <f>'Field data and Waste 1'!K10</f>
        <v>5.9</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3</v>
      </c>
      <c r="G11" s="60">
        <f>'Field data and Waste 1'!G11</f>
        <v>3</v>
      </c>
      <c r="H11" s="60">
        <f>'Field data and Waste 1'!H11</f>
        <v>2</v>
      </c>
      <c r="I11" s="60">
        <f>'Field data and Waste 1'!I11</f>
        <v>2</v>
      </c>
      <c r="J11" s="60">
        <f>'Field data and Waste 1'!J11</f>
        <v>3</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2</v>
      </c>
      <c r="F12" s="60">
        <f>'Field data and Waste 1'!F12</f>
        <v>2</v>
      </c>
      <c r="G12" s="60">
        <f>'Field data and Waste 1'!G12</f>
        <v>2</v>
      </c>
      <c r="H12" s="60">
        <f>'Field data and Waste 1'!H12</f>
        <v>2</v>
      </c>
      <c r="I12" s="60">
        <f>'Field data and Waste 1'!I12</f>
        <v>2</v>
      </c>
      <c r="J12" s="60">
        <f>'Field data and Waste 1'!J12</f>
        <v>2</v>
      </c>
      <c r="K12" s="60">
        <f>'Field data and Waste 1'!K12</f>
        <v>2</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2</v>
      </c>
      <c r="J13" s="60">
        <f>'Field data and Waste 1'!J13</f>
        <v>3</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18.888103679999997</v>
      </c>
      <c r="D18" s="16">
        <f>$D32</f>
        <v>18.888103679999997</v>
      </c>
      <c r="E18" s="16">
        <f>$D33</f>
        <v>18.888103679999997</v>
      </c>
      <c r="F18" s="16">
        <f>$D34</f>
        <v>18.888103679999997</v>
      </c>
      <c r="G18" s="16">
        <f>$D35</f>
        <v>18.888103679999997</v>
      </c>
      <c r="H18" s="16">
        <f>$D36</f>
        <v>18.888103679999997</v>
      </c>
      <c r="I18" s="16">
        <f>$D37</f>
        <v>18.888103679999997</v>
      </c>
      <c r="J18" s="16">
        <f>$D38</f>
        <v>18.888103679999997</v>
      </c>
      <c r="K18" s="16">
        <f>$D39</f>
        <v>18.888103679999997</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-45.711896319999994</v>
      </c>
      <c r="D19" s="16">
        <f t="shared" ref="D19:V19" si="1">D18-D17</f>
        <v>-45.711896319999994</v>
      </c>
      <c r="E19" s="16">
        <f t="shared" si="1"/>
        <v>-45.711896319999994</v>
      </c>
      <c r="F19" s="16">
        <f t="shared" si="1"/>
        <v>-45.711896319999994</v>
      </c>
      <c r="G19" s="16">
        <f t="shared" si="1"/>
        <v>-45.711896319999994</v>
      </c>
      <c r="H19" s="16">
        <f t="shared" si="1"/>
        <v>-45.711896319999994</v>
      </c>
      <c r="I19" s="16">
        <f t="shared" si="1"/>
        <v>-45.711896319999994</v>
      </c>
      <c r="J19" s="16">
        <f t="shared" si="1"/>
        <v>-45.711896319999994</v>
      </c>
      <c r="K19" s="16">
        <f t="shared" si="1"/>
        <v>-45.711896319999994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2.2418784000000005</v>
      </c>
      <c r="D22" s="16">
        <f>$E32</f>
        <v>2.2418784000000005</v>
      </c>
      <c r="E22" s="16">
        <f>$E33</f>
        <v>2.2418784000000005</v>
      </c>
      <c r="F22" s="16">
        <f>$E34</f>
        <v>2.2418784000000005</v>
      </c>
      <c r="G22" s="16">
        <f>$E35</f>
        <v>2.2418784000000005</v>
      </c>
      <c r="H22" s="16">
        <f>$E36</f>
        <v>2.2418784000000005</v>
      </c>
      <c r="I22" s="16">
        <f>$E37</f>
        <v>2.2418784000000005</v>
      </c>
      <c r="J22" s="16">
        <f>$E38</f>
        <v>2.2418784000000005</v>
      </c>
      <c r="K22" s="16">
        <f>$E39</f>
        <v>2.2418784000000005</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-225.75812160000001</v>
      </c>
      <c r="D23" s="16">
        <f t="shared" ref="D23:V23" si="3">D22-D21</f>
        <v>-225.75812160000001</v>
      </c>
      <c r="E23" s="16">
        <f t="shared" si="3"/>
        <v>-225.75812160000001</v>
      </c>
      <c r="F23" s="16">
        <f t="shared" si="3"/>
        <v>-225.75812160000001</v>
      </c>
      <c r="G23" s="16">
        <f t="shared" si="3"/>
        <v>-225.75812160000001</v>
      </c>
      <c r="H23" s="16">
        <f t="shared" si="3"/>
        <v>-225.75812160000001</v>
      </c>
      <c r="I23" s="16">
        <f t="shared" si="3"/>
        <v>-225.75812160000001</v>
      </c>
      <c r="J23" s="16">
        <f t="shared" si="3"/>
        <v>-225.75812160000001</v>
      </c>
      <c r="K23" s="16">
        <f t="shared" si="3"/>
        <v>-225.75812160000001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6.08</v>
      </c>
      <c r="C28" s="15">
        <v>0.73599999999999999</v>
      </c>
      <c r="D28" s="15">
        <v>0.113</v>
      </c>
      <c r="E28" s="15">
        <v>2.5499999999999998E-2</v>
      </c>
      <c r="F28" s="15">
        <v>754</v>
      </c>
      <c r="G28" s="15">
        <v>16.5</v>
      </c>
      <c r="H28" s="15">
        <v>211</v>
      </c>
      <c r="I28" s="15">
        <v>45</v>
      </c>
      <c r="J28" s="15">
        <v>1.53</v>
      </c>
      <c r="K28" s="23">
        <v>0.34</v>
      </c>
      <c r="L28" s="15">
        <v>30.4</v>
      </c>
      <c r="M28" s="15">
        <v>15.6</v>
      </c>
      <c r="N28" s="15">
        <v>2520</v>
      </c>
      <c r="O28" s="15">
        <v>479000</v>
      </c>
      <c r="P28" s="15"/>
      <c r="Q28" s="15">
        <v>1990</v>
      </c>
      <c r="R28" s="15"/>
      <c r="S28" s="15">
        <v>87.9</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20</v>
      </c>
      <c r="B31" s="15">
        <v>120</v>
      </c>
      <c r="C31" s="77">
        <f>IF(C$27="%w/w SAR",((C$28*10)*$B31),IF(C$27="%w/w DM",(((C$28*10)*($B$28/100))*$B31),IF(C$27="kg/t SAR",(C$28*$B31),IF(C$27="kg/t DM",((C$28*($B$28/100))*$B31),IF(C$27="mg/kg SAR",((C$28*0.001)*$B31),IF(C$27="mg/kg DM",(((C$28*0.001)*($B$28/100))*$B31),0))))))</f>
        <v>53.698559999999993</v>
      </c>
      <c r="D31" s="77">
        <f>(IF(D$27="%w/w SAR",((D$28*10)*$B31),IF(D$27="%w/w DM",(((D$28*10)*($B$28/100))*$B31),IF(D$27="kg/t SAR",(D$28*$B31),IF(D$27="kg/t DM",((D$28*($B$28/100))*$B31),IF(D$27="mg/kg SAR",((D$28*0.001)*$B31),IF(D$27="mg/kg DM",(((D$28*0.001)*($B$28/100))*$B31),"0")))))))*2.291</f>
        <v>18.888103679999997</v>
      </c>
      <c r="E31" s="77">
        <f>(IF(E$27="%w/w SAR",((E$28*10)*$B31),IF(E$27="%w/w DM",(((E$28*10)*($B$28/100))*$B31),IF(E$27="kg/t SAR",(E$28*$B31),IF(E$27="kg/t DM",((E$28*($B$28/100))*$B31),IF(E$27="mg/kg SAR",((E$28*0.001)*$B31),IF(E$27="mg/kg DM",(((E$28*0.001)*($B$28/100))*$B31),"0")))))))*1.205</f>
        <v>2.2418784000000005</v>
      </c>
      <c r="F31" s="77">
        <f>(IF(F$27="%w/w SAR",((F$28*10)*$B31),IF(F$27="%w/w DM",(((F$28*10)*($B$28/100))*$B31),IF(F$27="kg/t SAR",(F$28*$B31),IF(F$27="kg/t DM",((F$28*($B$28/100))*$B31),IF(F$27="mg/kg SAR",((F$28*0.001)*$B31),IF(F$27="mg/kg DM",(((F$28*0.001)*($B$28/100))*$B31),"0")))))))*1.658</f>
        <v>9.1209630720000003</v>
      </c>
      <c r="G31" s="77">
        <f t="shared" ref="G31:P46" si="5">IF(G$27="%w/w SAR",((G$28*10)*$B31),IF(G$27="%w/w DM",(((G$28*10)*($B$28/100))*$B31),IF(G$27="kg/t SAR",(G$28*$B31),IF(G$27="kg/t DM",((G$28*($B$28/100))*$B31),IF(G$27="mg/kg SAR",((G$28*0.001)*$B31),IF(G$27="mg/kg DM",(((G$28*0.001)*($B$28/100))*$B31),0))))))</f>
        <v>0.12038400000000002</v>
      </c>
      <c r="H31" s="77">
        <f t="shared" si="5"/>
        <v>1.5394559999999999</v>
      </c>
      <c r="I31" s="77">
        <f t="shared" si="5"/>
        <v>0.32831999999999995</v>
      </c>
      <c r="J31" s="77">
        <f t="shared" si="5"/>
        <v>1.1162880000000002E-2</v>
      </c>
      <c r="K31" s="77">
        <f t="shared" si="5"/>
        <v>2.4806400000000001E-3</v>
      </c>
      <c r="L31" s="77">
        <f t="shared" si="5"/>
        <v>0.22179840000000001</v>
      </c>
      <c r="M31" s="77">
        <f t="shared" si="5"/>
        <v>0.11381759999999999</v>
      </c>
      <c r="N31" s="77">
        <f t="shared" si="5"/>
        <v>18.385919999999999</v>
      </c>
      <c r="O31" s="77">
        <f t="shared" si="5"/>
        <v>3494.7840000000001</v>
      </c>
      <c r="P31" s="77">
        <f t="shared" si="5"/>
        <v>0</v>
      </c>
      <c r="Q31" s="77">
        <f>(IF(Q$27="%w/w SAR",((Q$28*10)*$B31),IF(Q$27="%w/w DM",(((Q$28*10)*($B$28/100))*$B31),IF(Q$27="kg/t SAR",(Q$28*$B31),IF(Q$27="kg/t DM",((Q$28*($B$28/100))*$B31),IF(Q$27="mg/kg SAR",((Q$28*0.001)*$B31),IF(Q$27="mg/kg DM",(((Q$28*0.001)*($B$28/100))*$B31),0)))))))*2.5</f>
        <v>36.297600000000003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0.64131840000000007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v>
      </c>
      <c r="B32" s="15">
        <v>120</v>
      </c>
      <c r="C32" s="77">
        <f t="shared" ref="C32:C50" si="6">IF(C$27="%w/w SAR",((C$28*10)*$B32),IF(C$27="%w/w DM",(((C$28*10)*($B$28/100))*$B32),IF(C$27="kg/t SAR",(C$28*$B32),IF(C$27="kg/t DM",((C$28*($B$28/100))*$B32),IF(C$27="mg/kg SAR",((C$28*0.001)*$B32),IF(C$27="mg/kg DM",(((C$28*0.001)*($B$28/100))*$B32),0))))))</f>
        <v>53.698559999999993</v>
      </c>
      <c r="D32" s="77">
        <f t="shared" ref="D32:D50" si="7">(IF(D$27="%w/w SAR",((D$28*10)*$B32),IF(D$27="%w/w DM",(((D$28*10)*($B$28/100))*$B32),IF(D$27="kg/t SAR",(D$28*$B32),IF(D$27="kg/t DM",((D$28*($B$28/100))*$B32),IF(D$27="mg/kg SAR",((D$28*0.001)*$B32),IF(D$27="mg/kg DM",(((D$28*0.001)*($B$28/100))*$B32),"0")))))))*2.291</f>
        <v>18.888103679999997</v>
      </c>
      <c r="E32" s="77">
        <f t="shared" ref="E32:E50" si="8">(IF(E$27="%w/w SAR",((E$28*10)*$B32),IF(E$27="%w/w DM",(((E$28*10)*($B$28/100))*$B32),IF(E$27="kg/t SAR",(E$28*$B32),IF(E$27="kg/t DM",((E$28*($B$28/100))*$B32),IF(E$27="mg/kg SAR",((E$28*0.001)*$B32),IF(E$27="mg/kg DM",(((E$28*0.001)*($B$28/100))*$B32),"0")))))))*1.205</f>
        <v>2.2418784000000005</v>
      </c>
      <c r="F32" s="77">
        <f t="shared" ref="F32:F50" si="9">(IF(F$27="%w/w SAR",((F$28*10)*$B32),IF(F$27="%w/w DM",(((F$28*10)*($B$28/100))*$B32),IF(F$27="kg/t SAR",(F$28*$B32),IF(F$27="kg/t DM",((F$28*($B$28/100))*$B32),IF(F$27="mg/kg SAR",((F$28*0.001)*$B32),IF(F$27="mg/kg DM",(((F$28*0.001)*($B$28/100))*$B32),"0")))))))*1.658</f>
        <v>9.1209630720000003</v>
      </c>
      <c r="G32" s="77">
        <f t="shared" si="5"/>
        <v>0.12038400000000002</v>
      </c>
      <c r="H32" s="77">
        <f t="shared" si="5"/>
        <v>1.5394559999999999</v>
      </c>
      <c r="I32" s="77">
        <f t="shared" si="5"/>
        <v>0.32831999999999995</v>
      </c>
      <c r="J32" s="77">
        <f t="shared" si="5"/>
        <v>1.1162880000000002E-2</v>
      </c>
      <c r="K32" s="77">
        <f t="shared" si="5"/>
        <v>2.4806400000000001E-3</v>
      </c>
      <c r="L32" s="77">
        <f t="shared" si="5"/>
        <v>0.22179840000000001</v>
      </c>
      <c r="M32" s="77">
        <f t="shared" si="5"/>
        <v>0.11381759999999999</v>
      </c>
      <c r="N32" s="77">
        <f t="shared" si="5"/>
        <v>18.385919999999999</v>
      </c>
      <c r="O32" s="77">
        <f t="shared" si="5"/>
        <v>3494.7840000000001</v>
      </c>
      <c r="P32" s="77">
        <f t="shared" si="5"/>
        <v>0</v>
      </c>
      <c r="Q32" s="77">
        <f t="shared" ref="Q32:Q50" si="10">(IF(Q$27="%w/w SAR",((Q$28*10)*$B32),IF(Q$27="%w/w DM",(((Q$28*10)*($B$28/100))*$B32),IF(Q$27="kg/t SAR",(Q$28*$B32),IF(Q$27="kg/t DM",((Q$28*($B$28/100))*$B32),IF(Q$27="mg/kg SAR",((Q$28*0.001)*$B32),IF(Q$27="mg/kg DM",(((Q$28*0.001)*($B$28/100))*$B32),0)))))))*2.5</f>
        <v>36.297600000000003</v>
      </c>
      <c r="R32" s="77">
        <f t="shared" ref="R32:U50" si="11">IF(R$27="%w/w SAR",((R$28*10)*$B32),IF(R$27="%w/w DM",(((R$28*10)*($B$28/100))*$B32),IF(R$27="kg/t SAR",(R$28*$B32),IF(R$27="kg/t DM",((R$28*($B$28/100))*$B32),IF(R$27="mg/kg SAR",((R$28*0.001)*$B32),IF(R$27="mg/kg DM",(((R$28*0.001)*($B$28/100))*$B32),0))))))</f>
        <v>0</v>
      </c>
      <c r="S32" s="77">
        <f t="shared" si="11"/>
        <v>0.64131840000000007</v>
      </c>
      <c r="T32" s="77">
        <f t="shared" si="11"/>
        <v>0</v>
      </c>
      <c r="U32" s="77">
        <f t="shared" si="11"/>
        <v>0</v>
      </c>
      <c r="AB32" s="59"/>
      <c r="AC32" s="59"/>
      <c r="AD32" s="59"/>
      <c r="AE32" s="59"/>
      <c r="AF32" s="59"/>
      <c r="AG32" s="59"/>
      <c r="AH32" s="59"/>
      <c r="AI32" s="59"/>
    </row>
    <row r="33" spans="1:35" s="72" customFormat="1" ht="13" x14ac:dyDescent="0.35">
      <c r="A33" s="13">
        <f>E8</f>
        <v>2</v>
      </c>
      <c r="B33" s="15">
        <v>120</v>
      </c>
      <c r="C33" s="77">
        <f t="shared" si="6"/>
        <v>53.698559999999993</v>
      </c>
      <c r="D33" s="77">
        <f t="shared" si="7"/>
        <v>18.888103679999997</v>
      </c>
      <c r="E33" s="77">
        <f t="shared" si="8"/>
        <v>2.2418784000000005</v>
      </c>
      <c r="F33" s="77">
        <f t="shared" si="9"/>
        <v>9.1209630720000003</v>
      </c>
      <c r="G33" s="77">
        <f t="shared" si="5"/>
        <v>0.12038400000000002</v>
      </c>
      <c r="H33" s="77">
        <f t="shared" si="5"/>
        <v>1.5394559999999999</v>
      </c>
      <c r="I33" s="77">
        <f t="shared" si="5"/>
        <v>0.32831999999999995</v>
      </c>
      <c r="J33" s="77">
        <f t="shared" si="5"/>
        <v>1.1162880000000002E-2</v>
      </c>
      <c r="K33" s="77">
        <f t="shared" si="5"/>
        <v>2.4806400000000001E-3</v>
      </c>
      <c r="L33" s="77">
        <f t="shared" si="5"/>
        <v>0.22179840000000001</v>
      </c>
      <c r="M33" s="77">
        <f t="shared" si="5"/>
        <v>0.11381759999999999</v>
      </c>
      <c r="N33" s="77">
        <f t="shared" si="5"/>
        <v>18.385919999999999</v>
      </c>
      <c r="O33" s="77">
        <f t="shared" si="5"/>
        <v>3494.7840000000001</v>
      </c>
      <c r="P33" s="77">
        <f t="shared" si="5"/>
        <v>0</v>
      </c>
      <c r="Q33" s="77">
        <f t="shared" si="10"/>
        <v>36.297600000000003</v>
      </c>
      <c r="R33" s="77">
        <f t="shared" si="11"/>
        <v>0</v>
      </c>
      <c r="S33" s="77">
        <f t="shared" si="11"/>
        <v>0.64131840000000007</v>
      </c>
      <c r="T33" s="77">
        <f t="shared" si="11"/>
        <v>0</v>
      </c>
      <c r="U33" s="77">
        <f t="shared" si="11"/>
        <v>0</v>
      </c>
      <c r="AB33" s="59"/>
      <c r="AC33" s="59"/>
      <c r="AD33" s="59"/>
      <c r="AE33" s="59"/>
      <c r="AF33" s="59"/>
      <c r="AG33" s="59"/>
      <c r="AH33" s="59"/>
      <c r="AI33" s="59"/>
    </row>
    <row r="34" spans="1:35" s="72" customFormat="1" ht="13" x14ac:dyDescent="0.35">
      <c r="A34" s="13">
        <f>F8</f>
        <v>3</v>
      </c>
      <c r="B34" s="15">
        <v>120</v>
      </c>
      <c r="C34" s="77">
        <f t="shared" si="6"/>
        <v>53.698559999999993</v>
      </c>
      <c r="D34" s="77">
        <f t="shared" si="7"/>
        <v>18.888103679999997</v>
      </c>
      <c r="E34" s="77">
        <f t="shared" si="8"/>
        <v>2.2418784000000005</v>
      </c>
      <c r="F34" s="77">
        <f t="shared" si="9"/>
        <v>9.1209630720000003</v>
      </c>
      <c r="G34" s="77">
        <f t="shared" si="5"/>
        <v>0.12038400000000002</v>
      </c>
      <c r="H34" s="77">
        <f t="shared" si="5"/>
        <v>1.5394559999999999</v>
      </c>
      <c r="I34" s="77">
        <f t="shared" si="5"/>
        <v>0.32831999999999995</v>
      </c>
      <c r="J34" s="77">
        <f t="shared" si="5"/>
        <v>1.1162880000000002E-2</v>
      </c>
      <c r="K34" s="77">
        <f t="shared" si="5"/>
        <v>2.4806400000000001E-3</v>
      </c>
      <c r="L34" s="77">
        <f t="shared" si="5"/>
        <v>0.22179840000000001</v>
      </c>
      <c r="M34" s="77">
        <f t="shared" si="5"/>
        <v>0.11381759999999999</v>
      </c>
      <c r="N34" s="77">
        <f t="shared" si="5"/>
        <v>18.385919999999999</v>
      </c>
      <c r="O34" s="77">
        <f t="shared" si="5"/>
        <v>3494.7840000000001</v>
      </c>
      <c r="P34" s="77">
        <f t="shared" si="5"/>
        <v>0</v>
      </c>
      <c r="Q34" s="77">
        <f t="shared" si="10"/>
        <v>36.297600000000003</v>
      </c>
      <c r="R34" s="77">
        <f t="shared" si="11"/>
        <v>0</v>
      </c>
      <c r="S34" s="77">
        <f t="shared" si="11"/>
        <v>0.64131840000000007</v>
      </c>
      <c r="T34" s="77">
        <f t="shared" si="11"/>
        <v>0</v>
      </c>
      <c r="U34" s="77">
        <f t="shared" si="11"/>
        <v>0</v>
      </c>
      <c r="AB34" s="59"/>
      <c r="AC34" s="59"/>
      <c r="AD34" s="59"/>
      <c r="AE34" s="59"/>
      <c r="AF34" s="59"/>
      <c r="AG34" s="59"/>
      <c r="AH34" s="59"/>
      <c r="AI34" s="59"/>
    </row>
    <row r="35" spans="1:35" s="72" customFormat="1" ht="13" x14ac:dyDescent="0.35">
      <c r="A35" s="13">
        <f>G8</f>
        <v>4</v>
      </c>
      <c r="B35" s="15">
        <v>120</v>
      </c>
      <c r="C35" s="77">
        <f t="shared" si="6"/>
        <v>53.698559999999993</v>
      </c>
      <c r="D35" s="77">
        <f t="shared" si="7"/>
        <v>18.888103679999997</v>
      </c>
      <c r="E35" s="77">
        <f t="shared" si="8"/>
        <v>2.2418784000000005</v>
      </c>
      <c r="F35" s="77">
        <f t="shared" si="9"/>
        <v>9.1209630720000003</v>
      </c>
      <c r="G35" s="77">
        <f t="shared" si="5"/>
        <v>0.12038400000000002</v>
      </c>
      <c r="H35" s="77">
        <f t="shared" si="5"/>
        <v>1.5394559999999999</v>
      </c>
      <c r="I35" s="77">
        <f t="shared" si="5"/>
        <v>0.32831999999999995</v>
      </c>
      <c r="J35" s="77">
        <f t="shared" si="5"/>
        <v>1.1162880000000002E-2</v>
      </c>
      <c r="K35" s="77">
        <f t="shared" si="5"/>
        <v>2.4806400000000001E-3</v>
      </c>
      <c r="L35" s="77">
        <f t="shared" si="5"/>
        <v>0.22179840000000001</v>
      </c>
      <c r="M35" s="77">
        <f t="shared" si="5"/>
        <v>0.11381759999999999</v>
      </c>
      <c r="N35" s="77">
        <f t="shared" si="5"/>
        <v>18.385919999999999</v>
      </c>
      <c r="O35" s="77">
        <f t="shared" si="5"/>
        <v>3494.7840000000001</v>
      </c>
      <c r="P35" s="77">
        <f t="shared" si="5"/>
        <v>0</v>
      </c>
      <c r="Q35" s="77">
        <f t="shared" si="10"/>
        <v>36.297600000000003</v>
      </c>
      <c r="R35" s="77">
        <f t="shared" si="11"/>
        <v>0</v>
      </c>
      <c r="S35" s="77">
        <f t="shared" si="11"/>
        <v>0.64131840000000007</v>
      </c>
      <c r="T35" s="77">
        <f t="shared" si="11"/>
        <v>0</v>
      </c>
      <c r="U35" s="77">
        <f t="shared" si="11"/>
        <v>0</v>
      </c>
      <c r="AB35" s="59"/>
      <c r="AC35" s="59"/>
      <c r="AD35" s="59"/>
      <c r="AE35" s="59"/>
      <c r="AF35" s="59"/>
      <c r="AG35" s="59"/>
      <c r="AH35" s="59"/>
      <c r="AI35" s="59"/>
    </row>
    <row r="36" spans="1:35" s="72" customFormat="1" ht="13" x14ac:dyDescent="0.35">
      <c r="A36" s="13">
        <f>H8</f>
        <v>5</v>
      </c>
      <c r="B36" s="15">
        <v>120</v>
      </c>
      <c r="C36" s="77">
        <f t="shared" si="6"/>
        <v>53.698559999999993</v>
      </c>
      <c r="D36" s="77">
        <f t="shared" si="7"/>
        <v>18.888103679999997</v>
      </c>
      <c r="E36" s="77">
        <f t="shared" si="8"/>
        <v>2.2418784000000005</v>
      </c>
      <c r="F36" s="77">
        <f t="shared" si="9"/>
        <v>9.1209630720000003</v>
      </c>
      <c r="G36" s="77">
        <f t="shared" si="5"/>
        <v>0.12038400000000002</v>
      </c>
      <c r="H36" s="77">
        <f t="shared" si="5"/>
        <v>1.5394559999999999</v>
      </c>
      <c r="I36" s="77">
        <f t="shared" si="5"/>
        <v>0.32831999999999995</v>
      </c>
      <c r="J36" s="77">
        <f t="shared" si="5"/>
        <v>1.1162880000000002E-2</v>
      </c>
      <c r="K36" s="77">
        <f t="shared" si="5"/>
        <v>2.4806400000000001E-3</v>
      </c>
      <c r="L36" s="77">
        <f t="shared" si="5"/>
        <v>0.22179840000000001</v>
      </c>
      <c r="M36" s="77">
        <f t="shared" si="5"/>
        <v>0.11381759999999999</v>
      </c>
      <c r="N36" s="77">
        <f t="shared" si="5"/>
        <v>18.385919999999999</v>
      </c>
      <c r="O36" s="77">
        <f t="shared" si="5"/>
        <v>3494.7840000000001</v>
      </c>
      <c r="P36" s="77">
        <f t="shared" si="5"/>
        <v>0</v>
      </c>
      <c r="Q36" s="77">
        <f t="shared" si="10"/>
        <v>36.297600000000003</v>
      </c>
      <c r="R36" s="77">
        <f t="shared" si="11"/>
        <v>0</v>
      </c>
      <c r="S36" s="77">
        <f t="shared" si="11"/>
        <v>0.64131840000000007</v>
      </c>
      <c r="T36" s="77">
        <f t="shared" si="11"/>
        <v>0</v>
      </c>
      <c r="U36" s="77">
        <f t="shared" si="11"/>
        <v>0</v>
      </c>
      <c r="AB36" s="59"/>
      <c r="AC36" s="59"/>
      <c r="AD36" s="59"/>
      <c r="AE36" s="59"/>
      <c r="AF36" s="59"/>
      <c r="AG36" s="59"/>
      <c r="AH36" s="59"/>
      <c r="AI36" s="59"/>
    </row>
    <row r="37" spans="1:35" s="72" customFormat="1" ht="13" x14ac:dyDescent="0.35">
      <c r="A37" s="13">
        <f>I8</f>
        <v>6</v>
      </c>
      <c r="B37" s="15">
        <v>120</v>
      </c>
      <c r="C37" s="77">
        <f t="shared" si="6"/>
        <v>53.698559999999993</v>
      </c>
      <c r="D37" s="77">
        <f t="shared" si="7"/>
        <v>18.888103679999997</v>
      </c>
      <c r="E37" s="77">
        <f t="shared" si="8"/>
        <v>2.2418784000000005</v>
      </c>
      <c r="F37" s="77">
        <f t="shared" si="9"/>
        <v>9.1209630720000003</v>
      </c>
      <c r="G37" s="77">
        <f t="shared" si="5"/>
        <v>0.12038400000000002</v>
      </c>
      <c r="H37" s="77">
        <f t="shared" si="5"/>
        <v>1.5394559999999999</v>
      </c>
      <c r="I37" s="77">
        <f t="shared" si="5"/>
        <v>0.32831999999999995</v>
      </c>
      <c r="J37" s="77">
        <f t="shared" si="5"/>
        <v>1.1162880000000002E-2</v>
      </c>
      <c r="K37" s="77">
        <f t="shared" si="5"/>
        <v>2.4806400000000001E-3</v>
      </c>
      <c r="L37" s="77">
        <f t="shared" si="5"/>
        <v>0.22179840000000001</v>
      </c>
      <c r="M37" s="77">
        <f t="shared" si="5"/>
        <v>0.11381759999999999</v>
      </c>
      <c r="N37" s="77">
        <f t="shared" si="5"/>
        <v>18.385919999999999</v>
      </c>
      <c r="O37" s="77">
        <f t="shared" si="5"/>
        <v>3494.7840000000001</v>
      </c>
      <c r="P37" s="77">
        <f t="shared" si="5"/>
        <v>0</v>
      </c>
      <c r="Q37" s="77">
        <f t="shared" si="10"/>
        <v>36.297600000000003</v>
      </c>
      <c r="R37" s="77">
        <f t="shared" si="11"/>
        <v>0</v>
      </c>
      <c r="S37" s="77">
        <f t="shared" si="11"/>
        <v>0.64131840000000007</v>
      </c>
      <c r="T37" s="77">
        <f t="shared" si="11"/>
        <v>0</v>
      </c>
      <c r="U37" s="77">
        <f t="shared" si="11"/>
        <v>0</v>
      </c>
      <c r="AB37" s="59"/>
      <c r="AC37" s="59"/>
      <c r="AD37" s="59"/>
      <c r="AE37" s="59"/>
      <c r="AF37" s="59"/>
      <c r="AG37" s="59"/>
      <c r="AH37" s="59"/>
      <c r="AI37" s="59"/>
    </row>
    <row r="38" spans="1:35" s="72" customFormat="1" ht="13" x14ac:dyDescent="0.35">
      <c r="A38" s="13">
        <f>J8</f>
        <v>7</v>
      </c>
      <c r="B38" s="15">
        <v>120</v>
      </c>
      <c r="C38" s="77">
        <f t="shared" si="6"/>
        <v>53.698559999999993</v>
      </c>
      <c r="D38" s="77">
        <f t="shared" si="7"/>
        <v>18.888103679999997</v>
      </c>
      <c r="E38" s="77">
        <f t="shared" si="8"/>
        <v>2.2418784000000005</v>
      </c>
      <c r="F38" s="77">
        <f t="shared" si="9"/>
        <v>9.1209630720000003</v>
      </c>
      <c r="G38" s="77">
        <f t="shared" si="5"/>
        <v>0.12038400000000002</v>
      </c>
      <c r="H38" s="77">
        <f t="shared" si="5"/>
        <v>1.5394559999999999</v>
      </c>
      <c r="I38" s="77">
        <f t="shared" si="5"/>
        <v>0.32831999999999995</v>
      </c>
      <c r="J38" s="77">
        <f t="shared" si="5"/>
        <v>1.1162880000000002E-2</v>
      </c>
      <c r="K38" s="77">
        <f t="shared" si="5"/>
        <v>2.4806400000000001E-3</v>
      </c>
      <c r="L38" s="77">
        <f t="shared" si="5"/>
        <v>0.22179840000000001</v>
      </c>
      <c r="M38" s="77">
        <f t="shared" si="5"/>
        <v>0.11381759999999999</v>
      </c>
      <c r="N38" s="77">
        <f t="shared" si="5"/>
        <v>18.385919999999999</v>
      </c>
      <c r="O38" s="77">
        <f t="shared" si="5"/>
        <v>3494.7840000000001</v>
      </c>
      <c r="P38" s="77">
        <f t="shared" si="5"/>
        <v>0</v>
      </c>
      <c r="Q38" s="77">
        <f t="shared" si="10"/>
        <v>36.297600000000003</v>
      </c>
      <c r="R38" s="77">
        <f t="shared" si="11"/>
        <v>0</v>
      </c>
      <c r="S38" s="77">
        <f t="shared" si="11"/>
        <v>0.64131840000000007</v>
      </c>
      <c r="T38" s="77">
        <f t="shared" si="11"/>
        <v>0</v>
      </c>
      <c r="U38" s="77">
        <f t="shared" si="11"/>
        <v>0</v>
      </c>
      <c r="AB38" s="59"/>
      <c r="AC38" s="59"/>
      <c r="AD38" s="59"/>
      <c r="AE38" s="59"/>
      <c r="AF38" s="59"/>
      <c r="AG38" s="59"/>
      <c r="AH38" s="59"/>
      <c r="AI38" s="59"/>
    </row>
    <row r="39" spans="1:35" s="72" customFormat="1" ht="13" x14ac:dyDescent="0.35">
      <c r="A39" s="13" t="str">
        <f>K8</f>
        <v>B1</v>
      </c>
      <c r="B39" s="15">
        <v>120</v>
      </c>
      <c r="C39" s="77">
        <f t="shared" si="6"/>
        <v>53.698559999999993</v>
      </c>
      <c r="D39" s="77">
        <f t="shared" si="7"/>
        <v>18.888103679999997</v>
      </c>
      <c r="E39" s="77">
        <f t="shared" si="8"/>
        <v>2.2418784000000005</v>
      </c>
      <c r="F39" s="77">
        <f t="shared" si="9"/>
        <v>9.1209630720000003</v>
      </c>
      <c r="G39" s="77">
        <f t="shared" si="5"/>
        <v>0.12038400000000002</v>
      </c>
      <c r="H39" s="77">
        <f t="shared" si="5"/>
        <v>1.5394559999999999</v>
      </c>
      <c r="I39" s="77">
        <f t="shared" si="5"/>
        <v>0.32831999999999995</v>
      </c>
      <c r="J39" s="77">
        <f t="shared" si="5"/>
        <v>1.1162880000000002E-2</v>
      </c>
      <c r="K39" s="77">
        <f t="shared" si="5"/>
        <v>2.4806400000000001E-3</v>
      </c>
      <c r="L39" s="77">
        <f t="shared" si="5"/>
        <v>0.22179840000000001</v>
      </c>
      <c r="M39" s="77">
        <f t="shared" si="5"/>
        <v>0.11381759999999999</v>
      </c>
      <c r="N39" s="77">
        <f t="shared" si="5"/>
        <v>18.385919999999999</v>
      </c>
      <c r="O39" s="77">
        <f t="shared" si="5"/>
        <v>3494.7840000000001</v>
      </c>
      <c r="P39" s="77">
        <f t="shared" si="5"/>
        <v>0</v>
      </c>
      <c r="Q39" s="77">
        <f t="shared" si="10"/>
        <v>36.297600000000003</v>
      </c>
      <c r="R39" s="77">
        <f t="shared" si="11"/>
        <v>0</v>
      </c>
      <c r="S39" s="77">
        <f t="shared" si="11"/>
        <v>0.64131840000000007</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20</v>
      </c>
      <c r="C57" s="8">
        <f t="shared" ref="C57:U57" si="13">D8</f>
        <v>1</v>
      </c>
      <c r="D57" s="8">
        <f t="shared" si="13"/>
        <v>2</v>
      </c>
      <c r="E57" s="8">
        <f t="shared" si="13"/>
        <v>3</v>
      </c>
      <c r="F57" s="8">
        <f t="shared" si="13"/>
        <v>4</v>
      </c>
      <c r="G57" s="8">
        <f t="shared" si="13"/>
        <v>5</v>
      </c>
      <c r="H57" s="8">
        <f t="shared" si="13"/>
        <v>6</v>
      </c>
      <c r="I57" s="8">
        <f t="shared" si="13"/>
        <v>7</v>
      </c>
      <c r="J57" s="8" t="str">
        <f t="shared" si="13"/>
        <v>B1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5.3</v>
      </c>
      <c r="C60" s="76">
        <f t="shared" ref="C60:U60" si="14">D10</f>
        <v>6</v>
      </c>
      <c r="D60" s="76">
        <f t="shared" si="14"/>
        <v>5.9</v>
      </c>
      <c r="E60" s="76">
        <f t="shared" si="14"/>
        <v>5.8</v>
      </c>
      <c r="F60" s="76">
        <f t="shared" si="14"/>
        <v>5.8</v>
      </c>
      <c r="G60" s="76">
        <f t="shared" si="14"/>
        <v>5.8</v>
      </c>
      <c r="H60" s="76">
        <f t="shared" si="14"/>
        <v>5.8</v>
      </c>
      <c r="I60" s="76">
        <f t="shared" si="14"/>
        <v>5.8</v>
      </c>
      <c r="J60" s="76">
        <f t="shared" si="14"/>
        <v>5.9</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120</v>
      </c>
      <c r="C62" s="77">
        <f>B32</f>
        <v>120</v>
      </c>
      <c r="D62" s="77">
        <f>B33</f>
        <v>120</v>
      </c>
      <c r="E62" s="77">
        <f>B34</f>
        <v>120</v>
      </c>
      <c r="F62" s="77">
        <f>B35</f>
        <v>120</v>
      </c>
      <c r="G62" s="77">
        <f>B36</f>
        <v>120</v>
      </c>
      <c r="H62" s="77">
        <f>B37</f>
        <v>120</v>
      </c>
      <c r="I62" s="77">
        <f>B38</f>
        <v>120</v>
      </c>
      <c r="J62" s="77">
        <f>B39</f>
        <v>120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1.2000000000000011</v>
      </c>
      <c r="D64" s="77">
        <f t="shared" si="17"/>
        <v>1.7999999999999989</v>
      </c>
      <c r="E64" s="77">
        <f t="shared" si="17"/>
        <v>2.4000000000000021</v>
      </c>
      <c r="F64" s="77">
        <f t="shared" si="17"/>
        <v>2.4000000000000021</v>
      </c>
      <c r="G64" s="77">
        <f t="shared" si="17"/>
        <v>2.4000000000000021</v>
      </c>
      <c r="H64" s="77">
        <f t="shared" si="17"/>
        <v>2.4000000000000021</v>
      </c>
      <c r="I64" s="77">
        <f t="shared" si="17"/>
        <v>2.4000000000000021</v>
      </c>
      <c r="J64" s="77">
        <f t="shared" si="17"/>
        <v>1.7999999999999989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-1.2000000000000011</v>
      </c>
      <c r="D65" s="77">
        <f t="shared" si="18"/>
        <v>-1.7999999999999989</v>
      </c>
      <c r="E65" s="77">
        <f t="shared" si="18"/>
        <v>-2.4000000000000021</v>
      </c>
      <c r="F65" s="77">
        <f t="shared" si="18"/>
        <v>-2.4000000000000021</v>
      </c>
      <c r="G65" s="77">
        <f t="shared" si="18"/>
        <v>-2.4000000000000021</v>
      </c>
      <c r="H65" s="77">
        <f t="shared" si="18"/>
        <v>-2.4000000000000021</v>
      </c>
      <c r="I65" s="77">
        <f t="shared" si="18"/>
        <v>-2.4000000000000021</v>
      </c>
      <c r="J65" s="77">
        <f t="shared" si="18"/>
        <v>-1.7999999999999989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48" sqref="E4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PAN-023252</v>
      </c>
      <c r="D1" s="141"/>
      <c r="E1" s="93" t="s">
        <v>45</v>
      </c>
      <c r="F1" s="39">
        <f>'Field data and Waste 1'!F1</f>
        <v>32.07</v>
      </c>
      <c r="G1" s="120" t="s">
        <v>43</v>
      </c>
      <c r="H1" s="121"/>
      <c r="I1" s="118">
        <v>6.6</v>
      </c>
      <c r="J1" s="119" t="s">
        <v>153</v>
      </c>
      <c r="K1" s="119"/>
      <c r="L1" s="97">
        <v>130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169</v>
      </c>
      <c r="G2" s="138" t="s">
        <v>110</v>
      </c>
      <c r="H2" s="139"/>
      <c r="I2" s="118"/>
      <c r="J2" s="119" t="s">
        <v>158</v>
      </c>
      <c r="K2" s="119"/>
      <c r="L2" s="97">
        <v>0.19700000000000001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Byproduct Recovery </v>
      </c>
      <c r="D3" s="143"/>
      <c r="E3" s="93" t="s">
        <v>108</v>
      </c>
      <c r="F3" s="31" t="s">
        <v>78</v>
      </c>
      <c r="G3" s="119" t="s">
        <v>159</v>
      </c>
      <c r="H3" s="119"/>
      <c r="I3" s="118"/>
      <c r="J3" s="120" t="s">
        <v>154</v>
      </c>
      <c r="K3" s="121"/>
      <c r="L3" s="97">
        <f>(L1/(L2*10000))*100</f>
        <v>6.5989847715736047</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Tyncwm, Llansawel, Llandeilo, Carmarthenshire, SA19 7PQ</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20</v>
      </c>
      <c r="D8" s="60">
        <f>'Field data and Waste 1'!D8</f>
        <v>1</v>
      </c>
      <c r="E8" s="60">
        <f>'Field data and Waste 1'!E8</f>
        <v>2</v>
      </c>
      <c r="F8" s="60">
        <f>'Field data and Waste 1'!F8</f>
        <v>3</v>
      </c>
      <c r="G8" s="60">
        <f>'Field data and Waste 1'!G8</f>
        <v>4</v>
      </c>
      <c r="H8" s="60">
        <f>'Field data and Waste 1'!H8</f>
        <v>5</v>
      </c>
      <c r="I8" s="60">
        <f>'Field data and Waste 1'!I8</f>
        <v>6</v>
      </c>
      <c r="J8" s="60">
        <f>'Field data and Waste 1'!J8</f>
        <v>7</v>
      </c>
      <c r="K8" s="60" t="str">
        <f>'Field data and Waste 1'!K8</f>
        <v>B1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6</v>
      </c>
      <c r="E10" s="60">
        <f>'Field data and Waste 1'!E10</f>
        <v>5.9</v>
      </c>
      <c r="F10" s="60">
        <f>'Field data and Waste 1'!F10</f>
        <v>5.8</v>
      </c>
      <c r="G10" s="60">
        <f>'Field data and Waste 1'!G10</f>
        <v>5.8</v>
      </c>
      <c r="H10" s="60">
        <f>'Field data and Waste 1'!H10</f>
        <v>5.8</v>
      </c>
      <c r="I10" s="60">
        <f>'Field data and Waste 1'!I10</f>
        <v>5.8</v>
      </c>
      <c r="J10" s="60">
        <f>'Field data and Waste 1'!J10</f>
        <v>5.8</v>
      </c>
      <c r="K10" s="60">
        <f>'Field data and Waste 1'!K10</f>
        <v>5.9</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3</v>
      </c>
      <c r="G11" s="60">
        <f>'Field data and Waste 1'!G11</f>
        <v>3</v>
      </c>
      <c r="H11" s="60">
        <f>'Field data and Waste 1'!H11</f>
        <v>2</v>
      </c>
      <c r="I11" s="60">
        <f>'Field data and Waste 1'!I11</f>
        <v>2</v>
      </c>
      <c r="J11" s="60">
        <f>'Field data and Waste 1'!J11</f>
        <v>3</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2</v>
      </c>
      <c r="F12" s="60">
        <f>'Field data and Waste 1'!F12</f>
        <v>2</v>
      </c>
      <c r="G12" s="60">
        <f>'Field data and Waste 1'!G12</f>
        <v>2</v>
      </c>
      <c r="H12" s="60">
        <f>'Field data and Waste 1'!H12</f>
        <v>2</v>
      </c>
      <c r="I12" s="60">
        <f>'Field data and Waste 1'!I12</f>
        <v>2</v>
      </c>
      <c r="J12" s="60">
        <f>'Field data and Waste 1'!J12</f>
        <v>2</v>
      </c>
      <c r="K12" s="60">
        <f>'Field data and Waste 1'!K12</f>
        <v>2</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2</v>
      </c>
      <c r="J13" s="60">
        <f>'Field data and Waste 1'!J13</f>
        <v>3</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2.9753216999999994</v>
      </c>
      <c r="D18" s="16">
        <f>$D32</f>
        <v>2.9753216999999994</v>
      </c>
      <c r="E18" s="16">
        <f>$D33</f>
        <v>2.9753216999999994</v>
      </c>
      <c r="F18" s="16">
        <f>$D34</f>
        <v>2.9753216999999994</v>
      </c>
      <c r="G18" s="16">
        <f>$D35</f>
        <v>2.9753216999999994</v>
      </c>
      <c r="H18" s="16">
        <f>$D36</f>
        <v>2.9753216999999994</v>
      </c>
      <c r="I18" s="16">
        <f>$D37</f>
        <v>2.9753216999999994</v>
      </c>
      <c r="J18" s="16">
        <f>$D38</f>
        <v>2.9753216999999994</v>
      </c>
      <c r="K18" s="16">
        <f>$D39</f>
        <v>2.9753216999999994</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-61.624678299999992</v>
      </c>
      <c r="D19" s="16">
        <f t="shared" ref="D19:V19" si="1">D18-D17</f>
        <v>-61.624678299999992</v>
      </c>
      <c r="E19" s="16">
        <f t="shared" si="1"/>
        <v>-61.624678299999992</v>
      </c>
      <c r="F19" s="16">
        <f t="shared" si="1"/>
        <v>-61.624678299999992</v>
      </c>
      <c r="G19" s="16">
        <f t="shared" si="1"/>
        <v>-61.624678299999992</v>
      </c>
      <c r="H19" s="16">
        <f t="shared" si="1"/>
        <v>-61.624678299999992</v>
      </c>
      <c r="I19" s="16">
        <f t="shared" si="1"/>
        <v>-61.624678299999992</v>
      </c>
      <c r="J19" s="16">
        <f t="shared" si="1"/>
        <v>-61.624678299999992</v>
      </c>
      <c r="K19" s="16">
        <f t="shared" si="1"/>
        <v>-61.624678299999992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4.4692245000000002</v>
      </c>
      <c r="D22" s="16">
        <f>$E32</f>
        <v>4.4692245000000002</v>
      </c>
      <c r="E22" s="16">
        <f>$E33</f>
        <v>4.4692245000000002</v>
      </c>
      <c r="F22" s="16">
        <f>$E34</f>
        <v>4.4692245000000002</v>
      </c>
      <c r="G22" s="16">
        <f>$E35</f>
        <v>4.4692245000000002</v>
      </c>
      <c r="H22" s="16">
        <f>$E36</f>
        <v>4.4692245000000002</v>
      </c>
      <c r="I22" s="16">
        <f>$E37</f>
        <v>4.4692245000000002</v>
      </c>
      <c r="J22" s="16">
        <f>$E38</f>
        <v>4.4692245000000002</v>
      </c>
      <c r="K22" s="16">
        <f>$E39</f>
        <v>4.4692245000000002</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-223.5307755</v>
      </c>
      <c r="D23" s="16">
        <f t="shared" ref="D23:V23" si="3">D22-D21</f>
        <v>-223.5307755</v>
      </c>
      <c r="E23" s="16">
        <f t="shared" si="3"/>
        <v>-223.5307755</v>
      </c>
      <c r="F23" s="16">
        <f t="shared" si="3"/>
        <v>-223.5307755</v>
      </c>
      <c r="G23" s="16">
        <f t="shared" si="3"/>
        <v>-223.5307755</v>
      </c>
      <c r="H23" s="16">
        <f t="shared" si="3"/>
        <v>-223.5307755</v>
      </c>
      <c r="I23" s="16">
        <f t="shared" si="3"/>
        <v>-223.5307755</v>
      </c>
      <c r="J23" s="16">
        <f t="shared" si="3"/>
        <v>-223.5307755</v>
      </c>
      <c r="K23" s="16">
        <f t="shared" si="3"/>
        <v>-223.5307755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4.68</v>
      </c>
      <c r="C28" s="15">
        <v>0.19700000000000001</v>
      </c>
      <c r="D28" s="15">
        <v>1.11E-2</v>
      </c>
      <c r="E28" s="15">
        <v>3.1699999999999999E-2</v>
      </c>
      <c r="F28" s="15">
        <v>493</v>
      </c>
      <c r="G28" s="15">
        <v>9.74</v>
      </c>
      <c r="H28" s="15">
        <v>62.5</v>
      </c>
      <c r="I28" s="15">
        <v>6.2</v>
      </c>
      <c r="J28" s="15">
        <v>0.22</v>
      </c>
      <c r="K28" s="23">
        <v>0.43</v>
      </c>
      <c r="L28" s="15">
        <v>1.84</v>
      </c>
      <c r="M28" s="15">
        <v>4.3</v>
      </c>
      <c r="N28" s="15">
        <v>1230</v>
      </c>
      <c r="O28" s="15">
        <v>147000</v>
      </c>
      <c r="P28" s="15"/>
      <c r="Q28" s="15">
        <v>1510</v>
      </c>
      <c r="R28" s="15"/>
      <c r="S28" s="15">
        <v>14.2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20</v>
      </c>
      <c r="B31" s="15">
        <v>250</v>
      </c>
      <c r="C31" s="77">
        <f>IF(C$27="%w/w SAR",((C$28*10)*$B31),IF(C$27="%w/w DM",(((C$28*10)*($B$28/100))*$B31),IF(C$27="kg/t SAR",(C$28*$B31),IF(C$27="kg/t DM",((C$28*($B$28/100))*$B31),IF(C$27="mg/kg SAR",((C$28*0.001)*$B31),IF(C$27="mg/kg DM",(((C$28*0.001)*($B$28/100))*$B31),0))))))</f>
        <v>23.048999999999999</v>
      </c>
      <c r="D31" s="77">
        <f>(IF(D$27="%w/w SAR",((D$28*10)*$B31),IF(D$27="%w/w DM",(((D$28*10)*($B$28/100))*$B31),IF(D$27="kg/t SAR",(D$28*$B31),IF(D$27="kg/t DM",((D$28*($B$28/100))*$B31),IF(D$27="mg/kg SAR",((D$28*0.001)*$B31),IF(D$27="mg/kg DM",(((D$28*0.001)*($B$28/100))*$B31),"0")))))))*2.291</f>
        <v>2.9753216999999994</v>
      </c>
      <c r="E31" s="77">
        <f>(IF(E$27="%w/w SAR",((E$28*10)*$B31),IF(E$27="%w/w DM",(((E$28*10)*($B$28/100))*$B31),IF(E$27="kg/t SAR",(E$28*$B31),IF(E$27="kg/t DM",((E$28*($B$28/100))*$B31),IF(E$27="mg/kg SAR",((E$28*0.001)*$B31),IF(E$27="mg/kg DM",(((E$28*0.001)*($B$28/100))*$B31),"0")))))))*1.205</f>
        <v>4.4692245000000002</v>
      </c>
      <c r="F31" s="77">
        <f>(IF(F$27="%w/w SAR",((F$28*10)*$B31),IF(F$27="%w/w DM",(((F$28*10)*($B$28/100))*$B31),IF(F$27="kg/t SAR",(F$28*$B31),IF(F$27="kg/t DM",((F$28*($B$28/100))*$B31),IF(F$27="mg/kg SAR",((F$28*0.001)*$B31),IF(F$27="mg/kg DM",(((F$28*0.001)*($B$28/100))*$B31),"0")))))))*1.658</f>
        <v>9.5635097999999967</v>
      </c>
      <c r="G31" s="77">
        <f t="shared" ref="G31:P46" si="5">IF(G$27="%w/w SAR",((G$28*10)*$B31),IF(G$27="%w/w DM",(((G$28*10)*($B$28/100))*$B31),IF(G$27="kg/t SAR",(G$28*$B31),IF(G$27="kg/t DM",((G$28*($B$28/100))*$B31),IF(G$27="mg/kg SAR",((G$28*0.001)*$B31),IF(G$27="mg/kg DM",(((G$28*0.001)*($B$28/100))*$B31),0))))))</f>
        <v>0.11395799999999999</v>
      </c>
      <c r="H31" s="77">
        <f t="shared" si="5"/>
        <v>0.73124999999999996</v>
      </c>
      <c r="I31" s="77">
        <f t="shared" si="5"/>
        <v>7.2539999999999993E-2</v>
      </c>
      <c r="J31" s="77">
        <f t="shared" si="5"/>
        <v>2.5739999999999999E-3</v>
      </c>
      <c r="K31" s="77">
        <f t="shared" si="5"/>
        <v>5.030999999999999E-3</v>
      </c>
      <c r="L31" s="77">
        <f t="shared" si="5"/>
        <v>2.1527999999999999E-2</v>
      </c>
      <c r="M31" s="77">
        <f t="shared" si="5"/>
        <v>5.0309999999999994E-2</v>
      </c>
      <c r="N31" s="77">
        <f t="shared" si="5"/>
        <v>14.390999999999998</v>
      </c>
      <c r="O31" s="77">
        <f t="shared" si="5"/>
        <v>1719.8999999999999</v>
      </c>
      <c r="P31" s="77">
        <f t="shared" si="5"/>
        <v>0</v>
      </c>
      <c r="Q31" s="77">
        <f>(IF(Q$27="%w/w SAR",((Q$28*10)*$B31),IF(Q$27="%w/w DM",(((Q$28*10)*($B$28/100))*$B31),IF(Q$27="kg/t SAR",(Q$28*$B31),IF(Q$27="kg/t DM",((Q$28*($B$28/100))*$B31),IF(Q$27="mg/kg SAR",((Q$28*0.001)*$B31),IF(Q$27="mg/kg DM",(((Q$28*0.001)*($B$28/100))*$B31),0)))))))*2.5</f>
        <v>44.167499999999997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0.16613999999999998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v>
      </c>
      <c r="B32" s="15">
        <v>250</v>
      </c>
      <c r="C32" s="77">
        <f t="shared" ref="C32:C50" si="6">IF(C$27="%w/w SAR",((C$28*10)*$B32),IF(C$27="%w/w DM",(((C$28*10)*($B$28/100))*$B32),IF(C$27="kg/t SAR",(C$28*$B32),IF(C$27="kg/t DM",((C$28*($B$28/100))*$B32),IF(C$27="mg/kg SAR",((C$28*0.001)*$B32),IF(C$27="mg/kg DM",(((C$28*0.001)*($B$28/100))*$B32),0))))))</f>
        <v>23.048999999999999</v>
      </c>
      <c r="D32" s="77">
        <f t="shared" ref="D32:D50" si="7">(IF(D$27="%w/w SAR",((D$28*10)*$B32),IF(D$27="%w/w DM",(((D$28*10)*($B$28/100))*$B32),IF(D$27="kg/t SAR",(D$28*$B32),IF(D$27="kg/t DM",((D$28*($B$28/100))*$B32),IF(D$27="mg/kg SAR",((D$28*0.001)*$B32),IF(D$27="mg/kg DM",(((D$28*0.001)*($B$28/100))*$B32),"0")))))))*2.291</f>
        <v>2.9753216999999994</v>
      </c>
      <c r="E32" s="77">
        <f t="shared" ref="E32:E50" si="8">(IF(E$27="%w/w SAR",((E$28*10)*$B32),IF(E$27="%w/w DM",(((E$28*10)*($B$28/100))*$B32),IF(E$27="kg/t SAR",(E$28*$B32),IF(E$27="kg/t DM",((E$28*($B$28/100))*$B32),IF(E$27="mg/kg SAR",((E$28*0.001)*$B32),IF(E$27="mg/kg DM",(((E$28*0.001)*($B$28/100))*$B32),"0")))))))*1.205</f>
        <v>4.4692245000000002</v>
      </c>
      <c r="F32" s="77">
        <f t="shared" ref="F32:F50" si="9">(IF(F$27="%w/w SAR",((F$28*10)*$B32),IF(F$27="%w/w DM",(((F$28*10)*($B$28/100))*$B32),IF(F$27="kg/t SAR",(F$28*$B32),IF(F$27="kg/t DM",((F$28*($B$28/100))*$B32),IF(F$27="mg/kg SAR",((F$28*0.001)*$B32),IF(F$27="mg/kg DM",(((F$28*0.001)*($B$28/100))*$B32),"0")))))))*1.658</f>
        <v>9.5635097999999967</v>
      </c>
      <c r="G32" s="77">
        <f t="shared" si="5"/>
        <v>0.11395799999999999</v>
      </c>
      <c r="H32" s="77">
        <f t="shared" si="5"/>
        <v>0.73124999999999996</v>
      </c>
      <c r="I32" s="77">
        <f t="shared" si="5"/>
        <v>7.2539999999999993E-2</v>
      </c>
      <c r="J32" s="77">
        <f t="shared" si="5"/>
        <v>2.5739999999999999E-3</v>
      </c>
      <c r="K32" s="77">
        <f t="shared" si="5"/>
        <v>5.030999999999999E-3</v>
      </c>
      <c r="L32" s="77">
        <f t="shared" si="5"/>
        <v>2.1527999999999999E-2</v>
      </c>
      <c r="M32" s="77">
        <f t="shared" si="5"/>
        <v>5.0309999999999994E-2</v>
      </c>
      <c r="N32" s="77">
        <f t="shared" si="5"/>
        <v>14.390999999999998</v>
      </c>
      <c r="O32" s="77">
        <f t="shared" si="5"/>
        <v>1719.8999999999999</v>
      </c>
      <c r="P32" s="77">
        <f t="shared" si="5"/>
        <v>0</v>
      </c>
      <c r="Q32" s="77">
        <f t="shared" ref="Q32:Q50" si="10">(IF(Q$27="%w/w SAR",((Q$28*10)*$B32),IF(Q$27="%w/w DM",(((Q$28*10)*($B$28/100))*$B32),IF(Q$27="kg/t SAR",(Q$28*$B32),IF(Q$27="kg/t DM",((Q$28*($B$28/100))*$B32),IF(Q$27="mg/kg SAR",((Q$28*0.001)*$B32),IF(Q$27="mg/kg DM",(((Q$28*0.001)*($B$28/100))*$B32),0)))))))*2.5</f>
        <v>44.167499999999997</v>
      </c>
      <c r="R32" s="77">
        <f t="shared" ref="R32:U50" si="11">IF(R$27="%w/w SAR",((R$28*10)*$B32),IF(R$27="%w/w DM",(((R$28*10)*($B$28/100))*$B32),IF(R$27="kg/t SAR",(R$28*$B32),IF(R$27="kg/t DM",((R$28*($B$28/100))*$B32),IF(R$27="mg/kg SAR",((R$28*0.001)*$B32),IF(R$27="mg/kg DM",(((R$28*0.001)*($B$28/100))*$B32),0))))))</f>
        <v>0</v>
      </c>
      <c r="S32" s="77">
        <f t="shared" si="11"/>
        <v>0.16613999999999998</v>
      </c>
      <c r="T32" s="77">
        <f t="shared" si="11"/>
        <v>0</v>
      </c>
      <c r="U32" s="77">
        <f t="shared" si="11"/>
        <v>0</v>
      </c>
      <c r="AB32" s="59"/>
      <c r="AC32" s="59"/>
      <c r="AD32" s="59"/>
      <c r="AE32" s="59"/>
      <c r="AF32" s="59"/>
      <c r="AG32" s="59"/>
      <c r="AH32" s="59"/>
      <c r="AI32" s="59"/>
    </row>
    <row r="33" spans="1:35" s="72" customFormat="1" ht="13" x14ac:dyDescent="0.35">
      <c r="A33" s="13">
        <f>E8</f>
        <v>2</v>
      </c>
      <c r="B33" s="15">
        <v>250</v>
      </c>
      <c r="C33" s="77">
        <f t="shared" si="6"/>
        <v>23.048999999999999</v>
      </c>
      <c r="D33" s="77">
        <f t="shared" si="7"/>
        <v>2.9753216999999994</v>
      </c>
      <c r="E33" s="77">
        <f t="shared" si="8"/>
        <v>4.4692245000000002</v>
      </c>
      <c r="F33" s="77">
        <f t="shared" si="9"/>
        <v>9.5635097999999967</v>
      </c>
      <c r="G33" s="77">
        <f t="shared" si="5"/>
        <v>0.11395799999999999</v>
      </c>
      <c r="H33" s="77">
        <f t="shared" si="5"/>
        <v>0.73124999999999996</v>
      </c>
      <c r="I33" s="77">
        <f t="shared" si="5"/>
        <v>7.2539999999999993E-2</v>
      </c>
      <c r="J33" s="77">
        <f t="shared" si="5"/>
        <v>2.5739999999999999E-3</v>
      </c>
      <c r="K33" s="77">
        <f t="shared" si="5"/>
        <v>5.030999999999999E-3</v>
      </c>
      <c r="L33" s="77">
        <f t="shared" si="5"/>
        <v>2.1527999999999999E-2</v>
      </c>
      <c r="M33" s="77">
        <f t="shared" si="5"/>
        <v>5.0309999999999994E-2</v>
      </c>
      <c r="N33" s="77">
        <f t="shared" si="5"/>
        <v>14.390999999999998</v>
      </c>
      <c r="O33" s="77">
        <f t="shared" si="5"/>
        <v>1719.8999999999999</v>
      </c>
      <c r="P33" s="77">
        <f t="shared" si="5"/>
        <v>0</v>
      </c>
      <c r="Q33" s="77">
        <f t="shared" si="10"/>
        <v>44.167499999999997</v>
      </c>
      <c r="R33" s="77">
        <f t="shared" si="11"/>
        <v>0</v>
      </c>
      <c r="S33" s="77">
        <f t="shared" si="11"/>
        <v>0.16613999999999998</v>
      </c>
      <c r="T33" s="77">
        <f t="shared" si="11"/>
        <v>0</v>
      </c>
      <c r="U33" s="77">
        <f t="shared" si="11"/>
        <v>0</v>
      </c>
      <c r="AB33" s="59"/>
      <c r="AC33" s="59"/>
      <c r="AD33" s="59"/>
      <c r="AE33" s="59"/>
      <c r="AF33" s="59"/>
      <c r="AG33" s="59"/>
      <c r="AH33" s="59"/>
      <c r="AI33" s="59"/>
    </row>
    <row r="34" spans="1:35" s="72" customFormat="1" ht="13" x14ac:dyDescent="0.35">
      <c r="A34" s="13">
        <f>F8</f>
        <v>3</v>
      </c>
      <c r="B34" s="15">
        <v>250</v>
      </c>
      <c r="C34" s="77">
        <f t="shared" si="6"/>
        <v>23.048999999999999</v>
      </c>
      <c r="D34" s="77">
        <f t="shared" si="7"/>
        <v>2.9753216999999994</v>
      </c>
      <c r="E34" s="77">
        <f t="shared" si="8"/>
        <v>4.4692245000000002</v>
      </c>
      <c r="F34" s="77">
        <f t="shared" si="9"/>
        <v>9.5635097999999967</v>
      </c>
      <c r="G34" s="77">
        <f t="shared" si="5"/>
        <v>0.11395799999999999</v>
      </c>
      <c r="H34" s="77">
        <f t="shared" si="5"/>
        <v>0.73124999999999996</v>
      </c>
      <c r="I34" s="77">
        <f t="shared" si="5"/>
        <v>7.2539999999999993E-2</v>
      </c>
      <c r="J34" s="77">
        <f t="shared" si="5"/>
        <v>2.5739999999999999E-3</v>
      </c>
      <c r="K34" s="77">
        <f t="shared" si="5"/>
        <v>5.030999999999999E-3</v>
      </c>
      <c r="L34" s="77">
        <f t="shared" si="5"/>
        <v>2.1527999999999999E-2</v>
      </c>
      <c r="M34" s="77">
        <f t="shared" si="5"/>
        <v>5.0309999999999994E-2</v>
      </c>
      <c r="N34" s="77">
        <f t="shared" si="5"/>
        <v>14.390999999999998</v>
      </c>
      <c r="O34" s="77">
        <f t="shared" si="5"/>
        <v>1719.8999999999999</v>
      </c>
      <c r="P34" s="77">
        <f t="shared" si="5"/>
        <v>0</v>
      </c>
      <c r="Q34" s="77">
        <f t="shared" si="10"/>
        <v>44.167499999999997</v>
      </c>
      <c r="R34" s="77">
        <f t="shared" si="11"/>
        <v>0</v>
      </c>
      <c r="S34" s="77">
        <f t="shared" si="11"/>
        <v>0.16613999999999998</v>
      </c>
      <c r="T34" s="77">
        <f t="shared" si="11"/>
        <v>0</v>
      </c>
      <c r="U34" s="77">
        <f t="shared" si="11"/>
        <v>0</v>
      </c>
      <c r="AB34" s="59"/>
      <c r="AC34" s="59"/>
      <c r="AD34" s="59"/>
      <c r="AE34" s="59"/>
      <c r="AF34" s="59"/>
      <c r="AG34" s="59"/>
      <c r="AH34" s="59"/>
      <c r="AI34" s="59"/>
    </row>
    <row r="35" spans="1:35" s="72" customFormat="1" ht="13" x14ac:dyDescent="0.35">
      <c r="A35" s="13">
        <f>G8</f>
        <v>4</v>
      </c>
      <c r="B35" s="15">
        <v>250</v>
      </c>
      <c r="C35" s="77">
        <f t="shared" si="6"/>
        <v>23.048999999999999</v>
      </c>
      <c r="D35" s="77">
        <f t="shared" si="7"/>
        <v>2.9753216999999994</v>
      </c>
      <c r="E35" s="77">
        <f t="shared" si="8"/>
        <v>4.4692245000000002</v>
      </c>
      <c r="F35" s="77">
        <f t="shared" si="9"/>
        <v>9.5635097999999967</v>
      </c>
      <c r="G35" s="77">
        <f t="shared" si="5"/>
        <v>0.11395799999999999</v>
      </c>
      <c r="H35" s="77">
        <f t="shared" si="5"/>
        <v>0.73124999999999996</v>
      </c>
      <c r="I35" s="77">
        <f t="shared" si="5"/>
        <v>7.2539999999999993E-2</v>
      </c>
      <c r="J35" s="77">
        <f t="shared" si="5"/>
        <v>2.5739999999999999E-3</v>
      </c>
      <c r="K35" s="77">
        <f t="shared" si="5"/>
        <v>5.030999999999999E-3</v>
      </c>
      <c r="L35" s="77">
        <f t="shared" si="5"/>
        <v>2.1527999999999999E-2</v>
      </c>
      <c r="M35" s="77">
        <f t="shared" si="5"/>
        <v>5.0309999999999994E-2</v>
      </c>
      <c r="N35" s="77">
        <f t="shared" si="5"/>
        <v>14.390999999999998</v>
      </c>
      <c r="O35" s="77">
        <f t="shared" si="5"/>
        <v>1719.8999999999999</v>
      </c>
      <c r="P35" s="77">
        <f t="shared" si="5"/>
        <v>0</v>
      </c>
      <c r="Q35" s="77">
        <f t="shared" si="10"/>
        <v>44.167499999999997</v>
      </c>
      <c r="R35" s="77">
        <f t="shared" si="11"/>
        <v>0</v>
      </c>
      <c r="S35" s="77">
        <f t="shared" si="11"/>
        <v>0.16613999999999998</v>
      </c>
      <c r="T35" s="77">
        <f t="shared" si="11"/>
        <v>0</v>
      </c>
      <c r="U35" s="77">
        <f t="shared" si="11"/>
        <v>0</v>
      </c>
      <c r="AB35" s="59"/>
      <c r="AC35" s="59"/>
      <c r="AD35" s="59"/>
      <c r="AE35" s="59"/>
      <c r="AF35" s="59"/>
      <c r="AG35" s="59"/>
      <c r="AH35" s="59"/>
      <c r="AI35" s="59"/>
    </row>
    <row r="36" spans="1:35" s="72" customFormat="1" ht="13" x14ac:dyDescent="0.35">
      <c r="A36" s="13">
        <f>H8</f>
        <v>5</v>
      </c>
      <c r="B36" s="15">
        <v>250</v>
      </c>
      <c r="C36" s="77">
        <f t="shared" si="6"/>
        <v>23.048999999999999</v>
      </c>
      <c r="D36" s="77">
        <f t="shared" si="7"/>
        <v>2.9753216999999994</v>
      </c>
      <c r="E36" s="77">
        <f t="shared" si="8"/>
        <v>4.4692245000000002</v>
      </c>
      <c r="F36" s="77">
        <f t="shared" si="9"/>
        <v>9.5635097999999967</v>
      </c>
      <c r="G36" s="77">
        <f t="shared" si="5"/>
        <v>0.11395799999999999</v>
      </c>
      <c r="H36" s="77">
        <f t="shared" si="5"/>
        <v>0.73124999999999996</v>
      </c>
      <c r="I36" s="77">
        <f t="shared" si="5"/>
        <v>7.2539999999999993E-2</v>
      </c>
      <c r="J36" s="77">
        <f t="shared" si="5"/>
        <v>2.5739999999999999E-3</v>
      </c>
      <c r="K36" s="77">
        <f t="shared" si="5"/>
        <v>5.030999999999999E-3</v>
      </c>
      <c r="L36" s="77">
        <f t="shared" si="5"/>
        <v>2.1527999999999999E-2</v>
      </c>
      <c r="M36" s="77">
        <f t="shared" si="5"/>
        <v>5.0309999999999994E-2</v>
      </c>
      <c r="N36" s="77">
        <f t="shared" si="5"/>
        <v>14.390999999999998</v>
      </c>
      <c r="O36" s="77">
        <f t="shared" si="5"/>
        <v>1719.8999999999999</v>
      </c>
      <c r="P36" s="77">
        <f t="shared" si="5"/>
        <v>0</v>
      </c>
      <c r="Q36" s="77">
        <f t="shared" si="10"/>
        <v>44.167499999999997</v>
      </c>
      <c r="R36" s="77">
        <f t="shared" si="11"/>
        <v>0</v>
      </c>
      <c r="S36" s="77">
        <f t="shared" si="11"/>
        <v>0.16613999999999998</v>
      </c>
      <c r="T36" s="77">
        <f t="shared" si="11"/>
        <v>0</v>
      </c>
      <c r="U36" s="77">
        <f t="shared" si="11"/>
        <v>0</v>
      </c>
      <c r="AB36" s="59"/>
      <c r="AC36" s="59"/>
      <c r="AD36" s="59"/>
      <c r="AE36" s="59"/>
      <c r="AF36" s="59"/>
      <c r="AG36" s="59"/>
      <c r="AH36" s="59"/>
      <c r="AI36" s="59"/>
    </row>
    <row r="37" spans="1:35" s="72" customFormat="1" ht="13" x14ac:dyDescent="0.35">
      <c r="A37" s="13">
        <f>I8</f>
        <v>6</v>
      </c>
      <c r="B37" s="15">
        <v>250</v>
      </c>
      <c r="C37" s="77">
        <f t="shared" si="6"/>
        <v>23.048999999999999</v>
      </c>
      <c r="D37" s="77">
        <f t="shared" si="7"/>
        <v>2.9753216999999994</v>
      </c>
      <c r="E37" s="77">
        <f t="shared" si="8"/>
        <v>4.4692245000000002</v>
      </c>
      <c r="F37" s="77">
        <f t="shared" si="9"/>
        <v>9.5635097999999967</v>
      </c>
      <c r="G37" s="77">
        <f t="shared" si="5"/>
        <v>0.11395799999999999</v>
      </c>
      <c r="H37" s="77">
        <f t="shared" si="5"/>
        <v>0.73124999999999996</v>
      </c>
      <c r="I37" s="77">
        <f t="shared" si="5"/>
        <v>7.2539999999999993E-2</v>
      </c>
      <c r="J37" s="77">
        <f t="shared" si="5"/>
        <v>2.5739999999999999E-3</v>
      </c>
      <c r="K37" s="77">
        <f t="shared" si="5"/>
        <v>5.030999999999999E-3</v>
      </c>
      <c r="L37" s="77">
        <f t="shared" si="5"/>
        <v>2.1527999999999999E-2</v>
      </c>
      <c r="M37" s="77">
        <f t="shared" si="5"/>
        <v>5.0309999999999994E-2</v>
      </c>
      <c r="N37" s="77">
        <f t="shared" si="5"/>
        <v>14.390999999999998</v>
      </c>
      <c r="O37" s="77">
        <f t="shared" si="5"/>
        <v>1719.8999999999999</v>
      </c>
      <c r="P37" s="77">
        <f t="shared" si="5"/>
        <v>0</v>
      </c>
      <c r="Q37" s="77">
        <f t="shared" si="10"/>
        <v>44.167499999999997</v>
      </c>
      <c r="R37" s="77">
        <f t="shared" si="11"/>
        <v>0</v>
      </c>
      <c r="S37" s="77">
        <f t="shared" si="11"/>
        <v>0.16613999999999998</v>
      </c>
      <c r="T37" s="77">
        <f t="shared" si="11"/>
        <v>0</v>
      </c>
      <c r="U37" s="77">
        <f t="shared" si="11"/>
        <v>0</v>
      </c>
      <c r="AB37" s="59"/>
      <c r="AC37" s="59"/>
      <c r="AD37" s="59"/>
      <c r="AE37" s="59"/>
      <c r="AF37" s="59"/>
      <c r="AG37" s="59"/>
      <c r="AH37" s="59"/>
      <c r="AI37" s="59"/>
    </row>
    <row r="38" spans="1:35" s="72" customFormat="1" ht="13" x14ac:dyDescent="0.35">
      <c r="A38" s="13">
        <f>J8</f>
        <v>7</v>
      </c>
      <c r="B38" s="15">
        <v>250</v>
      </c>
      <c r="C38" s="77">
        <f t="shared" si="6"/>
        <v>23.048999999999999</v>
      </c>
      <c r="D38" s="77">
        <f t="shared" si="7"/>
        <v>2.9753216999999994</v>
      </c>
      <c r="E38" s="77">
        <f t="shared" si="8"/>
        <v>4.4692245000000002</v>
      </c>
      <c r="F38" s="77">
        <f t="shared" si="9"/>
        <v>9.5635097999999967</v>
      </c>
      <c r="G38" s="77">
        <f t="shared" si="5"/>
        <v>0.11395799999999999</v>
      </c>
      <c r="H38" s="77">
        <f t="shared" si="5"/>
        <v>0.73124999999999996</v>
      </c>
      <c r="I38" s="77">
        <f t="shared" si="5"/>
        <v>7.2539999999999993E-2</v>
      </c>
      <c r="J38" s="77">
        <f t="shared" si="5"/>
        <v>2.5739999999999999E-3</v>
      </c>
      <c r="K38" s="77">
        <f t="shared" si="5"/>
        <v>5.030999999999999E-3</v>
      </c>
      <c r="L38" s="77">
        <f t="shared" si="5"/>
        <v>2.1527999999999999E-2</v>
      </c>
      <c r="M38" s="77">
        <f t="shared" si="5"/>
        <v>5.0309999999999994E-2</v>
      </c>
      <c r="N38" s="77">
        <f t="shared" si="5"/>
        <v>14.390999999999998</v>
      </c>
      <c r="O38" s="77">
        <f t="shared" si="5"/>
        <v>1719.8999999999999</v>
      </c>
      <c r="P38" s="77">
        <f t="shared" si="5"/>
        <v>0</v>
      </c>
      <c r="Q38" s="77">
        <f t="shared" si="10"/>
        <v>44.167499999999997</v>
      </c>
      <c r="R38" s="77">
        <f t="shared" si="11"/>
        <v>0</v>
      </c>
      <c r="S38" s="77">
        <f t="shared" si="11"/>
        <v>0.16613999999999998</v>
      </c>
      <c r="T38" s="77">
        <f t="shared" si="11"/>
        <v>0</v>
      </c>
      <c r="U38" s="77">
        <f t="shared" si="11"/>
        <v>0</v>
      </c>
      <c r="AB38" s="59"/>
      <c r="AC38" s="59"/>
      <c r="AD38" s="59"/>
      <c r="AE38" s="59"/>
      <c r="AF38" s="59"/>
      <c r="AG38" s="59"/>
      <c r="AH38" s="59"/>
      <c r="AI38" s="59"/>
    </row>
    <row r="39" spans="1:35" s="72" customFormat="1" ht="13" x14ac:dyDescent="0.35">
      <c r="A39" s="13" t="str">
        <f>K8</f>
        <v>B1</v>
      </c>
      <c r="B39" s="15">
        <v>250</v>
      </c>
      <c r="C39" s="77">
        <f t="shared" si="6"/>
        <v>23.048999999999999</v>
      </c>
      <c r="D39" s="77">
        <f t="shared" si="7"/>
        <v>2.9753216999999994</v>
      </c>
      <c r="E39" s="77">
        <f t="shared" si="8"/>
        <v>4.4692245000000002</v>
      </c>
      <c r="F39" s="77">
        <f t="shared" si="9"/>
        <v>9.5635097999999967</v>
      </c>
      <c r="G39" s="77">
        <f t="shared" si="5"/>
        <v>0.11395799999999999</v>
      </c>
      <c r="H39" s="77">
        <f t="shared" si="5"/>
        <v>0.73124999999999996</v>
      </c>
      <c r="I39" s="77">
        <f t="shared" si="5"/>
        <v>7.2539999999999993E-2</v>
      </c>
      <c r="J39" s="77">
        <f t="shared" si="5"/>
        <v>2.5739999999999999E-3</v>
      </c>
      <c r="K39" s="77">
        <f t="shared" si="5"/>
        <v>5.030999999999999E-3</v>
      </c>
      <c r="L39" s="77">
        <f t="shared" si="5"/>
        <v>2.1527999999999999E-2</v>
      </c>
      <c r="M39" s="77">
        <f t="shared" si="5"/>
        <v>5.0309999999999994E-2</v>
      </c>
      <c r="N39" s="77">
        <f t="shared" si="5"/>
        <v>14.390999999999998</v>
      </c>
      <c r="O39" s="77">
        <f t="shared" si="5"/>
        <v>1719.8999999999999</v>
      </c>
      <c r="P39" s="77">
        <f t="shared" si="5"/>
        <v>0</v>
      </c>
      <c r="Q39" s="77">
        <f t="shared" si="10"/>
        <v>44.167499999999997</v>
      </c>
      <c r="R39" s="77">
        <f t="shared" si="11"/>
        <v>0</v>
      </c>
      <c r="S39" s="77">
        <f t="shared" si="11"/>
        <v>0.16613999999999998</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20</v>
      </c>
      <c r="C57" s="8">
        <f t="shared" ref="C57:U57" si="13">D8</f>
        <v>1</v>
      </c>
      <c r="D57" s="8">
        <f t="shared" si="13"/>
        <v>2</v>
      </c>
      <c r="E57" s="8">
        <f t="shared" si="13"/>
        <v>3</v>
      </c>
      <c r="F57" s="8">
        <f t="shared" si="13"/>
        <v>4</v>
      </c>
      <c r="G57" s="8">
        <f t="shared" si="13"/>
        <v>5</v>
      </c>
      <c r="H57" s="8">
        <f t="shared" si="13"/>
        <v>6</v>
      </c>
      <c r="I57" s="8">
        <f t="shared" si="13"/>
        <v>7</v>
      </c>
      <c r="J57" s="8" t="str">
        <f t="shared" si="13"/>
        <v>B1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5.3</v>
      </c>
      <c r="C60" s="76">
        <f t="shared" ref="C60:U60" si="14">D10</f>
        <v>6</v>
      </c>
      <c r="D60" s="76">
        <f t="shared" si="14"/>
        <v>5.9</v>
      </c>
      <c r="E60" s="76">
        <f t="shared" si="14"/>
        <v>5.8</v>
      </c>
      <c r="F60" s="76">
        <f t="shared" si="14"/>
        <v>5.8</v>
      </c>
      <c r="G60" s="76">
        <f t="shared" si="14"/>
        <v>5.8</v>
      </c>
      <c r="H60" s="76">
        <f t="shared" si="14"/>
        <v>5.8</v>
      </c>
      <c r="I60" s="76">
        <f t="shared" si="14"/>
        <v>5.8</v>
      </c>
      <c r="J60" s="76">
        <f t="shared" si="14"/>
        <v>5.9</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1.2000000000000011</v>
      </c>
      <c r="D64" s="77">
        <f t="shared" si="17"/>
        <v>1.7999999999999989</v>
      </c>
      <c r="E64" s="77">
        <f t="shared" si="17"/>
        <v>2.4000000000000021</v>
      </c>
      <c r="F64" s="77">
        <f t="shared" si="17"/>
        <v>2.4000000000000021</v>
      </c>
      <c r="G64" s="77">
        <f t="shared" si="17"/>
        <v>2.4000000000000021</v>
      </c>
      <c r="H64" s="77">
        <f t="shared" si="17"/>
        <v>2.4000000000000021</v>
      </c>
      <c r="I64" s="77">
        <f t="shared" si="17"/>
        <v>2.4000000000000021</v>
      </c>
      <c r="J64" s="77">
        <f t="shared" si="17"/>
        <v>1.7999999999999989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-1.2000000000000011</v>
      </c>
      <c r="D65" s="77">
        <f t="shared" si="18"/>
        <v>-1.7999999999999989</v>
      </c>
      <c r="E65" s="77">
        <f t="shared" si="18"/>
        <v>-2.4000000000000021</v>
      </c>
      <c r="F65" s="77">
        <f t="shared" si="18"/>
        <v>-2.4000000000000021</v>
      </c>
      <c r="G65" s="77">
        <f t="shared" si="18"/>
        <v>-2.4000000000000021</v>
      </c>
      <c r="H65" s="77">
        <f t="shared" si="18"/>
        <v>-2.4000000000000021</v>
      </c>
      <c r="I65" s="77">
        <f t="shared" si="18"/>
        <v>-2.4000000000000021</v>
      </c>
      <c r="J65" s="77">
        <f t="shared" si="18"/>
        <v>-1.7999999999999989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abSelected="1" topLeftCell="A4" zoomScale="90" zoomScaleNormal="90" workbookViewId="0">
      <selection activeCell="C47" sqref="C4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PAN-023252</v>
      </c>
      <c r="D1" s="141"/>
      <c r="E1" s="93" t="s">
        <v>45</v>
      </c>
      <c r="F1" s="39">
        <f>'Field data and Waste 1'!F1</f>
        <v>32.07</v>
      </c>
      <c r="G1" s="120" t="s">
        <v>43</v>
      </c>
      <c r="H1" s="121"/>
      <c r="I1" s="118">
        <v>6.1</v>
      </c>
      <c r="J1" s="119" t="s">
        <v>153</v>
      </c>
      <c r="K1" s="119"/>
      <c r="L1" s="97">
        <v>906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169</v>
      </c>
      <c r="G2" s="138" t="s">
        <v>110</v>
      </c>
      <c r="H2" s="139"/>
      <c r="I2" s="118"/>
      <c r="J2" s="119" t="s">
        <v>158</v>
      </c>
      <c r="K2" s="119"/>
      <c r="L2" s="97">
        <v>1.01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Byproduct Recovery </v>
      </c>
      <c r="D3" s="143"/>
      <c r="E3" s="93" t="s">
        <v>108</v>
      </c>
      <c r="F3" s="31" t="s">
        <v>78</v>
      </c>
      <c r="G3" s="119" t="s">
        <v>159</v>
      </c>
      <c r="H3" s="119"/>
      <c r="I3" s="118"/>
      <c r="J3" s="120" t="s">
        <v>154</v>
      </c>
      <c r="K3" s="121"/>
      <c r="L3" s="97">
        <f>(L1/(L2*10000))*100</f>
        <v>8.9702970297029694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Tyncwm, Llansawel, Llandeilo, Carmarthenshire, SA19 7PQ</v>
      </c>
      <c r="D4" s="141"/>
      <c r="E4" s="94" t="s">
        <v>1</v>
      </c>
      <c r="F4" s="96" t="s">
        <v>173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20</v>
      </c>
      <c r="D8" s="60">
        <f>'Field data and Waste 1'!D8</f>
        <v>1</v>
      </c>
      <c r="E8" s="60">
        <f>'Field data and Waste 1'!E8</f>
        <v>2</v>
      </c>
      <c r="F8" s="60">
        <f>'Field data and Waste 1'!F8</f>
        <v>3</v>
      </c>
      <c r="G8" s="60">
        <f>'Field data and Waste 1'!G8</f>
        <v>4</v>
      </c>
      <c r="H8" s="60">
        <f>'Field data and Waste 1'!H8</f>
        <v>5</v>
      </c>
      <c r="I8" s="60">
        <f>'Field data and Waste 1'!I8</f>
        <v>6</v>
      </c>
      <c r="J8" s="60">
        <f>'Field data and Waste 1'!J8</f>
        <v>7</v>
      </c>
      <c r="K8" s="60" t="str">
        <f>'Field data and Waste 1'!K8</f>
        <v>B1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6</v>
      </c>
      <c r="E10" s="60">
        <f>'Field data and Waste 1'!E10</f>
        <v>5.9</v>
      </c>
      <c r="F10" s="60">
        <f>'Field data and Waste 1'!F10</f>
        <v>5.8</v>
      </c>
      <c r="G10" s="60">
        <f>'Field data and Waste 1'!G10</f>
        <v>5.8</v>
      </c>
      <c r="H10" s="60">
        <f>'Field data and Waste 1'!H10</f>
        <v>5.8</v>
      </c>
      <c r="I10" s="60">
        <f>'Field data and Waste 1'!I10</f>
        <v>5.8</v>
      </c>
      <c r="J10" s="60">
        <f>'Field data and Waste 1'!J10</f>
        <v>5.8</v>
      </c>
      <c r="K10" s="60">
        <f>'Field data and Waste 1'!K10</f>
        <v>5.9</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3</v>
      </c>
      <c r="G11" s="60">
        <f>'Field data and Waste 1'!G11</f>
        <v>3</v>
      </c>
      <c r="H11" s="60">
        <f>'Field data and Waste 1'!H11</f>
        <v>2</v>
      </c>
      <c r="I11" s="60">
        <f>'Field data and Waste 1'!I11</f>
        <v>2</v>
      </c>
      <c r="J11" s="60">
        <f>'Field data and Waste 1'!J11</f>
        <v>3</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2</v>
      </c>
      <c r="F12" s="60">
        <f>'Field data and Waste 1'!F12</f>
        <v>2</v>
      </c>
      <c r="G12" s="60">
        <f>'Field data and Waste 1'!G12</f>
        <v>2</v>
      </c>
      <c r="H12" s="60">
        <f>'Field data and Waste 1'!H12</f>
        <v>2</v>
      </c>
      <c r="I12" s="60">
        <f>'Field data and Waste 1'!I12</f>
        <v>2</v>
      </c>
      <c r="J12" s="60">
        <f>'Field data and Waste 1'!J12</f>
        <v>2</v>
      </c>
      <c r="K12" s="60">
        <f>'Field data and Waste 1'!K12</f>
        <v>2</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2</v>
      </c>
      <c r="J13" s="60">
        <f>'Field data and Waste 1'!J13</f>
        <v>3</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65.226488250000003</v>
      </c>
      <c r="D18" s="16">
        <f>$D32</f>
        <v>65.226488250000003</v>
      </c>
      <c r="E18" s="16">
        <f>$D33</f>
        <v>65.226488250000003</v>
      </c>
      <c r="F18" s="16">
        <f>$D34</f>
        <v>19.9516317</v>
      </c>
      <c r="G18" s="16">
        <f>$D35</f>
        <v>19.9516317</v>
      </c>
      <c r="H18" s="16">
        <f>$D36</f>
        <v>65.226488250000003</v>
      </c>
      <c r="I18" s="16">
        <f>$D37</f>
        <v>65.226488250000003</v>
      </c>
      <c r="J18" s="16">
        <f>$D38</f>
        <v>19.9516317</v>
      </c>
      <c r="K18" s="16">
        <f>$D39</f>
        <v>138.12668099999999</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0.62648825000000841</v>
      </c>
      <c r="D19" s="16">
        <f t="shared" ref="D19:V19" si="1">D18-D17</f>
        <v>0.62648825000000841</v>
      </c>
      <c r="E19" s="16">
        <f t="shared" si="1"/>
        <v>0.62648825000000841</v>
      </c>
      <c r="F19" s="16">
        <f t="shared" si="1"/>
        <v>-44.648368299999994</v>
      </c>
      <c r="G19" s="16">
        <f t="shared" si="1"/>
        <v>-44.648368299999994</v>
      </c>
      <c r="H19" s="16">
        <f t="shared" si="1"/>
        <v>0.62648825000000841</v>
      </c>
      <c r="I19" s="16">
        <f t="shared" si="1"/>
        <v>0.62648825000000841</v>
      </c>
      <c r="J19" s="16">
        <f t="shared" si="1"/>
        <v>-44.648368299999994</v>
      </c>
      <c r="K19" s="16">
        <f t="shared" si="1"/>
        <v>73.526680999999996</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DECREASE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11.272383375000004</v>
      </c>
      <c r="D22" s="16">
        <f>$E32</f>
        <v>11.272383375000004</v>
      </c>
      <c r="E22" s="16">
        <f>$E33</f>
        <v>11.272383375000004</v>
      </c>
      <c r="F22" s="16">
        <f>$E34</f>
        <v>3.4480231500000014</v>
      </c>
      <c r="G22" s="16">
        <f>$E35</f>
        <v>3.4480231500000014</v>
      </c>
      <c r="H22" s="16">
        <f>$E36</f>
        <v>11.272383375000004</v>
      </c>
      <c r="I22" s="16">
        <f>$E37</f>
        <v>11.272383375000004</v>
      </c>
      <c r="J22" s="16">
        <f>$E38</f>
        <v>3.4480231500000014</v>
      </c>
      <c r="K22" s="16">
        <f>$E39</f>
        <v>23.87092950000001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-216.727616625</v>
      </c>
      <c r="D23" s="16">
        <f t="shared" ref="D23:V23" si="3">D22-D21</f>
        <v>-216.727616625</v>
      </c>
      <c r="E23" s="16">
        <f t="shared" si="3"/>
        <v>-216.727616625</v>
      </c>
      <c r="F23" s="16">
        <f t="shared" si="3"/>
        <v>-224.55197684999999</v>
      </c>
      <c r="G23" s="16">
        <f t="shared" si="3"/>
        <v>-224.55197684999999</v>
      </c>
      <c r="H23" s="16">
        <f t="shared" si="3"/>
        <v>-216.727616625</v>
      </c>
      <c r="I23" s="16">
        <f t="shared" si="3"/>
        <v>-216.727616625</v>
      </c>
      <c r="J23" s="16">
        <f t="shared" si="3"/>
        <v>-224.55197684999999</v>
      </c>
      <c r="K23" s="16">
        <f t="shared" si="3"/>
        <v>-204.12907049999998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9.57</v>
      </c>
      <c r="C28" s="15">
        <v>1.01</v>
      </c>
      <c r="D28" s="15">
        <v>0.35</v>
      </c>
      <c r="E28" s="15">
        <v>0.115</v>
      </c>
      <c r="F28" s="15">
        <v>3190</v>
      </c>
      <c r="G28" s="15">
        <v>38.1</v>
      </c>
      <c r="H28" s="15">
        <v>232</v>
      </c>
      <c r="I28" s="15">
        <v>58.6</v>
      </c>
      <c r="J28" s="15">
        <v>0.1</v>
      </c>
      <c r="K28" s="23">
        <v>0.22</v>
      </c>
      <c r="L28" s="15">
        <v>24.8</v>
      </c>
      <c r="M28" s="15">
        <v>24.5</v>
      </c>
      <c r="N28" s="15">
        <v>14300</v>
      </c>
      <c r="O28" s="15">
        <v>193000</v>
      </c>
      <c r="P28" s="15"/>
      <c r="Q28" s="15">
        <v>2820</v>
      </c>
      <c r="R28" s="15"/>
      <c r="S28" s="15">
        <v>18.5</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20</v>
      </c>
      <c r="B31" s="15">
        <v>85</v>
      </c>
      <c r="C31" s="77">
        <f>IF(C$27="%w/w SAR",((C$28*10)*$B31),IF(C$27="%w/w DM",(((C$28*10)*($B$28/100))*$B31),IF(C$27="kg/t SAR",(C$28*$B31),IF(C$27="kg/t DM",((C$28*($B$28/100))*$B31),IF(C$27="mg/kg SAR",((C$28*0.001)*$B31),IF(C$27="mg/kg DM",(((C$28*0.001)*($B$28/100))*$B31),0))))))</f>
        <v>82.158450000000002</v>
      </c>
      <c r="D31" s="77">
        <f>(IF(D$27="%w/w SAR",((D$28*10)*$B31),IF(D$27="%w/w DM",(((D$28*10)*($B$28/100))*$B31),IF(D$27="kg/t SAR",(D$28*$B31),IF(D$27="kg/t DM",((D$28*($B$28/100))*$B31),IF(D$27="mg/kg SAR",((D$28*0.001)*$B31),IF(D$27="mg/kg DM",(((D$28*0.001)*($B$28/100))*$B31),"0")))))))*2.291</f>
        <v>65.226488250000003</v>
      </c>
      <c r="E31" s="77">
        <f>(IF(E$27="%w/w SAR",((E$28*10)*$B31),IF(E$27="%w/w DM",(((E$28*10)*($B$28/100))*$B31),IF(E$27="kg/t SAR",(E$28*$B31),IF(E$27="kg/t DM",((E$28*($B$28/100))*$B31),IF(E$27="mg/kg SAR",((E$28*0.001)*$B31),IF(E$27="mg/kg DM",(((E$28*0.001)*($B$28/100))*$B31),"0")))))))*1.205</f>
        <v>11.272383375000004</v>
      </c>
      <c r="F31" s="77">
        <f>(IF(F$27="%w/w SAR",((F$28*10)*$B31),IF(F$27="%w/w DM",(((F$28*10)*($B$28/100))*$B31),IF(F$27="kg/t SAR",(F$28*$B31),IF(F$27="kg/t DM",((F$28*($B$28/100))*$B31),IF(F$27="mg/kg SAR",((F$28*0.001)*$B31),IF(F$27="mg/kg DM",(((F$28*0.001)*($B$28/100))*$B31),"0")))))))*1.658</f>
        <v>43.023533190000002</v>
      </c>
      <c r="G31" s="77">
        <f t="shared" ref="G31:P46" si="5">IF(G$27="%w/w SAR",((G$28*10)*$B31),IF(G$27="%w/w DM",(((G$28*10)*($B$28/100))*$B31),IF(G$27="kg/t SAR",(G$28*$B31),IF(G$27="kg/t DM",((G$28*($B$28/100))*$B31),IF(G$27="mg/kg SAR",((G$28*0.001)*$B31),IF(G$27="mg/kg DM",(((G$28*0.001)*($B$28/100))*$B31),0))))))</f>
        <v>0.30992445000000007</v>
      </c>
      <c r="H31" s="77">
        <f t="shared" si="5"/>
        <v>1.8872040000000003</v>
      </c>
      <c r="I31" s="77">
        <f t="shared" si="5"/>
        <v>0.47668169999999999</v>
      </c>
      <c r="J31" s="77">
        <f t="shared" si="5"/>
        <v>8.1345000000000018E-4</v>
      </c>
      <c r="K31" s="77">
        <f t="shared" si="5"/>
        <v>1.7895900000000002E-3</v>
      </c>
      <c r="L31" s="77">
        <f t="shared" si="5"/>
        <v>0.20173560000000004</v>
      </c>
      <c r="M31" s="77">
        <f t="shared" si="5"/>
        <v>0.19929525000000001</v>
      </c>
      <c r="N31" s="77">
        <f t="shared" si="5"/>
        <v>116.32335</v>
      </c>
      <c r="O31" s="77">
        <f t="shared" si="5"/>
        <v>1569.9585000000002</v>
      </c>
      <c r="P31" s="77">
        <f t="shared" si="5"/>
        <v>0</v>
      </c>
      <c r="Q31" s="77">
        <f>(IF(Q$27="%w/w SAR",((Q$28*10)*$B31),IF(Q$27="%w/w DM",(((Q$28*10)*($B$28/100))*$B31),IF(Q$27="kg/t SAR",(Q$28*$B31),IF(Q$27="kg/t DM",((Q$28*($B$28/100))*$B31),IF(Q$27="mg/kg SAR",((Q$28*0.001)*$B31),IF(Q$27="mg/kg DM",(((Q$28*0.001)*($B$28/100))*$B31),0)))))))*2.5</f>
        <v>57.348224999999999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0.15048824999999999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v>
      </c>
      <c r="B32" s="15">
        <v>85</v>
      </c>
      <c r="C32" s="77">
        <f t="shared" ref="C32:C50" si="6">IF(C$27="%w/w SAR",((C$28*10)*$B32),IF(C$27="%w/w DM",(((C$28*10)*($B$28/100))*$B32),IF(C$27="kg/t SAR",(C$28*$B32),IF(C$27="kg/t DM",((C$28*($B$28/100))*$B32),IF(C$27="mg/kg SAR",((C$28*0.001)*$B32),IF(C$27="mg/kg DM",(((C$28*0.001)*($B$28/100))*$B32),0))))))</f>
        <v>82.158450000000002</v>
      </c>
      <c r="D32" s="77">
        <f t="shared" ref="D32:D50" si="7">(IF(D$27="%w/w SAR",((D$28*10)*$B32),IF(D$27="%w/w DM",(((D$28*10)*($B$28/100))*$B32),IF(D$27="kg/t SAR",(D$28*$B32),IF(D$27="kg/t DM",((D$28*($B$28/100))*$B32),IF(D$27="mg/kg SAR",((D$28*0.001)*$B32),IF(D$27="mg/kg DM",(((D$28*0.001)*($B$28/100))*$B32),"0")))))))*2.291</f>
        <v>65.226488250000003</v>
      </c>
      <c r="E32" s="77">
        <f t="shared" ref="E32:E50" si="8">(IF(E$27="%w/w SAR",((E$28*10)*$B32),IF(E$27="%w/w DM",(((E$28*10)*($B$28/100))*$B32),IF(E$27="kg/t SAR",(E$28*$B32),IF(E$27="kg/t DM",((E$28*($B$28/100))*$B32),IF(E$27="mg/kg SAR",((E$28*0.001)*$B32),IF(E$27="mg/kg DM",(((E$28*0.001)*($B$28/100))*$B32),"0")))))))*1.205</f>
        <v>11.272383375000004</v>
      </c>
      <c r="F32" s="77">
        <f t="shared" ref="F32:F50" si="9">(IF(F$27="%w/w SAR",((F$28*10)*$B32),IF(F$27="%w/w DM",(((F$28*10)*($B$28/100))*$B32),IF(F$27="kg/t SAR",(F$28*$B32),IF(F$27="kg/t DM",((F$28*($B$28/100))*$B32),IF(F$27="mg/kg SAR",((F$28*0.001)*$B32),IF(F$27="mg/kg DM",(((F$28*0.001)*($B$28/100))*$B32),"0")))))))*1.658</f>
        <v>43.023533190000002</v>
      </c>
      <c r="G32" s="77">
        <f t="shared" si="5"/>
        <v>0.30992445000000007</v>
      </c>
      <c r="H32" s="77">
        <f t="shared" si="5"/>
        <v>1.8872040000000003</v>
      </c>
      <c r="I32" s="77">
        <f t="shared" si="5"/>
        <v>0.47668169999999999</v>
      </c>
      <c r="J32" s="77">
        <f t="shared" si="5"/>
        <v>8.1345000000000018E-4</v>
      </c>
      <c r="K32" s="77">
        <f t="shared" si="5"/>
        <v>1.7895900000000002E-3</v>
      </c>
      <c r="L32" s="77">
        <f t="shared" si="5"/>
        <v>0.20173560000000004</v>
      </c>
      <c r="M32" s="77">
        <f t="shared" si="5"/>
        <v>0.19929525000000001</v>
      </c>
      <c r="N32" s="77">
        <f t="shared" si="5"/>
        <v>116.32335</v>
      </c>
      <c r="O32" s="77">
        <f t="shared" si="5"/>
        <v>1569.9585000000002</v>
      </c>
      <c r="P32" s="77">
        <f t="shared" si="5"/>
        <v>0</v>
      </c>
      <c r="Q32" s="77">
        <f t="shared" ref="Q32:Q50" si="10">(IF(Q$27="%w/w SAR",((Q$28*10)*$B32),IF(Q$27="%w/w DM",(((Q$28*10)*($B$28/100))*$B32),IF(Q$27="kg/t SAR",(Q$28*$B32),IF(Q$27="kg/t DM",((Q$28*($B$28/100))*$B32),IF(Q$27="mg/kg SAR",((Q$28*0.001)*$B32),IF(Q$27="mg/kg DM",(((Q$28*0.001)*($B$28/100))*$B32),0)))))))*2.5</f>
        <v>57.348224999999999</v>
      </c>
      <c r="R32" s="77">
        <f t="shared" ref="R32:U50" si="11">IF(R$27="%w/w SAR",((R$28*10)*$B32),IF(R$27="%w/w DM",(((R$28*10)*($B$28/100))*$B32),IF(R$27="kg/t SAR",(R$28*$B32),IF(R$27="kg/t DM",((R$28*($B$28/100))*$B32),IF(R$27="mg/kg SAR",((R$28*0.001)*$B32),IF(R$27="mg/kg DM",(((R$28*0.001)*($B$28/100))*$B32),0))))))</f>
        <v>0</v>
      </c>
      <c r="S32" s="77">
        <f t="shared" si="11"/>
        <v>0.15048824999999999</v>
      </c>
      <c r="T32" s="77">
        <f t="shared" si="11"/>
        <v>0</v>
      </c>
      <c r="U32" s="77">
        <f t="shared" si="11"/>
        <v>0</v>
      </c>
      <c r="AB32" s="59"/>
      <c r="AC32" s="59"/>
      <c r="AD32" s="59"/>
      <c r="AE32" s="59"/>
      <c r="AF32" s="59"/>
      <c r="AG32" s="59"/>
      <c r="AH32" s="59"/>
      <c r="AI32" s="59"/>
    </row>
    <row r="33" spans="1:35" s="72" customFormat="1" ht="13" x14ac:dyDescent="0.35">
      <c r="A33" s="13">
        <f>E8</f>
        <v>2</v>
      </c>
      <c r="B33" s="15">
        <v>85</v>
      </c>
      <c r="C33" s="77">
        <f t="shared" si="6"/>
        <v>82.158450000000002</v>
      </c>
      <c r="D33" s="77">
        <f t="shared" si="7"/>
        <v>65.226488250000003</v>
      </c>
      <c r="E33" s="77">
        <f t="shared" si="8"/>
        <v>11.272383375000004</v>
      </c>
      <c r="F33" s="77">
        <f t="shared" si="9"/>
        <v>43.023533190000002</v>
      </c>
      <c r="G33" s="77">
        <f t="shared" si="5"/>
        <v>0.30992445000000007</v>
      </c>
      <c r="H33" s="77">
        <f t="shared" si="5"/>
        <v>1.8872040000000003</v>
      </c>
      <c r="I33" s="77">
        <f t="shared" si="5"/>
        <v>0.47668169999999999</v>
      </c>
      <c r="J33" s="77">
        <f t="shared" si="5"/>
        <v>8.1345000000000018E-4</v>
      </c>
      <c r="K33" s="77">
        <f t="shared" si="5"/>
        <v>1.7895900000000002E-3</v>
      </c>
      <c r="L33" s="77">
        <f t="shared" si="5"/>
        <v>0.20173560000000004</v>
      </c>
      <c r="M33" s="77">
        <f t="shared" si="5"/>
        <v>0.19929525000000001</v>
      </c>
      <c r="N33" s="77">
        <f t="shared" si="5"/>
        <v>116.32335</v>
      </c>
      <c r="O33" s="77">
        <f t="shared" si="5"/>
        <v>1569.9585000000002</v>
      </c>
      <c r="P33" s="77">
        <f t="shared" si="5"/>
        <v>0</v>
      </c>
      <c r="Q33" s="77">
        <f t="shared" si="10"/>
        <v>57.348224999999999</v>
      </c>
      <c r="R33" s="77">
        <f t="shared" si="11"/>
        <v>0</v>
      </c>
      <c r="S33" s="77">
        <f t="shared" si="11"/>
        <v>0.15048824999999999</v>
      </c>
      <c r="T33" s="77">
        <f t="shared" si="11"/>
        <v>0</v>
      </c>
      <c r="U33" s="77">
        <f t="shared" si="11"/>
        <v>0</v>
      </c>
      <c r="AB33" s="59"/>
      <c r="AC33" s="59"/>
      <c r="AD33" s="59"/>
      <c r="AE33" s="59"/>
      <c r="AF33" s="59"/>
      <c r="AG33" s="59"/>
      <c r="AH33" s="59"/>
      <c r="AI33" s="59"/>
    </row>
    <row r="34" spans="1:35" s="72" customFormat="1" ht="13" x14ac:dyDescent="0.35">
      <c r="A34" s="13">
        <f>F8</f>
        <v>3</v>
      </c>
      <c r="B34" s="15">
        <v>26</v>
      </c>
      <c r="C34" s="77">
        <f t="shared" si="6"/>
        <v>25.13082</v>
      </c>
      <c r="D34" s="77">
        <f t="shared" si="7"/>
        <v>19.9516317</v>
      </c>
      <c r="E34" s="77">
        <f t="shared" si="8"/>
        <v>3.4480231500000014</v>
      </c>
      <c r="F34" s="77">
        <f t="shared" si="9"/>
        <v>13.160139564</v>
      </c>
      <c r="G34" s="77">
        <f t="shared" si="5"/>
        <v>9.4800420000000024E-2</v>
      </c>
      <c r="H34" s="77">
        <f t="shared" si="5"/>
        <v>0.57726240000000006</v>
      </c>
      <c r="I34" s="77">
        <f t="shared" si="5"/>
        <v>0.14580852</v>
      </c>
      <c r="J34" s="77">
        <f t="shared" si="5"/>
        <v>2.4882000000000002E-4</v>
      </c>
      <c r="K34" s="77">
        <f t="shared" si="5"/>
        <v>5.4740400000000003E-4</v>
      </c>
      <c r="L34" s="77">
        <f t="shared" si="5"/>
        <v>6.1707360000000017E-2</v>
      </c>
      <c r="M34" s="77">
        <f t="shared" si="5"/>
        <v>6.0960900000000005E-2</v>
      </c>
      <c r="N34" s="77">
        <f t="shared" si="5"/>
        <v>35.58126</v>
      </c>
      <c r="O34" s="77">
        <f t="shared" si="5"/>
        <v>480.22260000000006</v>
      </c>
      <c r="P34" s="77">
        <f t="shared" si="5"/>
        <v>0</v>
      </c>
      <c r="Q34" s="77">
        <f t="shared" si="10"/>
        <v>17.541809999999998</v>
      </c>
      <c r="R34" s="77">
        <f t="shared" si="11"/>
        <v>0</v>
      </c>
      <c r="S34" s="77">
        <f t="shared" si="11"/>
        <v>4.6031700000000002E-2</v>
      </c>
      <c r="T34" s="77">
        <f t="shared" si="11"/>
        <v>0</v>
      </c>
      <c r="U34" s="77">
        <f t="shared" si="11"/>
        <v>0</v>
      </c>
      <c r="AB34" s="59"/>
      <c r="AC34" s="59"/>
      <c r="AD34" s="59"/>
      <c r="AE34" s="59"/>
      <c r="AF34" s="59"/>
      <c r="AG34" s="59"/>
      <c r="AH34" s="59"/>
      <c r="AI34" s="59"/>
    </row>
    <row r="35" spans="1:35" s="72" customFormat="1" ht="13" x14ac:dyDescent="0.35">
      <c r="A35" s="13">
        <f>G8</f>
        <v>4</v>
      </c>
      <c r="B35" s="15">
        <v>26</v>
      </c>
      <c r="C35" s="77">
        <f t="shared" si="6"/>
        <v>25.13082</v>
      </c>
      <c r="D35" s="77">
        <f t="shared" si="7"/>
        <v>19.9516317</v>
      </c>
      <c r="E35" s="77">
        <f t="shared" si="8"/>
        <v>3.4480231500000014</v>
      </c>
      <c r="F35" s="77">
        <f t="shared" si="9"/>
        <v>13.160139564</v>
      </c>
      <c r="G35" s="77">
        <f t="shared" si="5"/>
        <v>9.4800420000000024E-2</v>
      </c>
      <c r="H35" s="77">
        <f t="shared" si="5"/>
        <v>0.57726240000000006</v>
      </c>
      <c r="I35" s="77">
        <f t="shared" si="5"/>
        <v>0.14580852</v>
      </c>
      <c r="J35" s="77">
        <f t="shared" si="5"/>
        <v>2.4882000000000002E-4</v>
      </c>
      <c r="K35" s="77">
        <f t="shared" si="5"/>
        <v>5.4740400000000003E-4</v>
      </c>
      <c r="L35" s="77">
        <f t="shared" si="5"/>
        <v>6.1707360000000017E-2</v>
      </c>
      <c r="M35" s="77">
        <f t="shared" si="5"/>
        <v>6.0960900000000005E-2</v>
      </c>
      <c r="N35" s="77">
        <f t="shared" si="5"/>
        <v>35.58126</v>
      </c>
      <c r="O35" s="77">
        <f t="shared" si="5"/>
        <v>480.22260000000006</v>
      </c>
      <c r="P35" s="77">
        <f t="shared" si="5"/>
        <v>0</v>
      </c>
      <c r="Q35" s="77">
        <f t="shared" si="10"/>
        <v>17.541809999999998</v>
      </c>
      <c r="R35" s="77">
        <f t="shared" si="11"/>
        <v>0</v>
      </c>
      <c r="S35" s="77">
        <f t="shared" si="11"/>
        <v>4.6031700000000002E-2</v>
      </c>
      <c r="T35" s="77">
        <f t="shared" si="11"/>
        <v>0</v>
      </c>
      <c r="U35" s="77">
        <f t="shared" si="11"/>
        <v>0</v>
      </c>
      <c r="AB35" s="59"/>
      <c r="AC35" s="59"/>
      <c r="AD35" s="59"/>
      <c r="AE35" s="59"/>
      <c r="AF35" s="59"/>
      <c r="AG35" s="59"/>
      <c r="AH35" s="59"/>
      <c r="AI35" s="59"/>
    </row>
    <row r="36" spans="1:35" s="72" customFormat="1" ht="13" x14ac:dyDescent="0.35">
      <c r="A36" s="13">
        <f>H8</f>
        <v>5</v>
      </c>
      <c r="B36" s="15">
        <v>85</v>
      </c>
      <c r="C36" s="77">
        <f t="shared" si="6"/>
        <v>82.158450000000002</v>
      </c>
      <c r="D36" s="77">
        <f t="shared" si="7"/>
        <v>65.226488250000003</v>
      </c>
      <c r="E36" s="77">
        <f t="shared" si="8"/>
        <v>11.272383375000004</v>
      </c>
      <c r="F36" s="77">
        <f t="shared" si="9"/>
        <v>43.023533190000002</v>
      </c>
      <c r="G36" s="77">
        <f t="shared" si="5"/>
        <v>0.30992445000000007</v>
      </c>
      <c r="H36" s="77">
        <f t="shared" si="5"/>
        <v>1.8872040000000003</v>
      </c>
      <c r="I36" s="77">
        <f t="shared" si="5"/>
        <v>0.47668169999999999</v>
      </c>
      <c r="J36" s="77">
        <f t="shared" si="5"/>
        <v>8.1345000000000018E-4</v>
      </c>
      <c r="K36" s="77">
        <f t="shared" si="5"/>
        <v>1.7895900000000002E-3</v>
      </c>
      <c r="L36" s="77">
        <f t="shared" si="5"/>
        <v>0.20173560000000004</v>
      </c>
      <c r="M36" s="77">
        <f t="shared" si="5"/>
        <v>0.19929525000000001</v>
      </c>
      <c r="N36" s="77">
        <f t="shared" si="5"/>
        <v>116.32335</v>
      </c>
      <c r="O36" s="77">
        <f t="shared" si="5"/>
        <v>1569.9585000000002</v>
      </c>
      <c r="P36" s="77">
        <f t="shared" si="5"/>
        <v>0</v>
      </c>
      <c r="Q36" s="77">
        <f t="shared" si="10"/>
        <v>57.348224999999999</v>
      </c>
      <c r="R36" s="77">
        <f t="shared" si="11"/>
        <v>0</v>
      </c>
      <c r="S36" s="77">
        <f t="shared" si="11"/>
        <v>0.15048824999999999</v>
      </c>
      <c r="T36" s="77">
        <f t="shared" si="11"/>
        <v>0</v>
      </c>
      <c r="U36" s="77">
        <f t="shared" si="11"/>
        <v>0</v>
      </c>
      <c r="AB36" s="59"/>
      <c r="AC36" s="59"/>
      <c r="AD36" s="59"/>
      <c r="AE36" s="59"/>
      <c r="AF36" s="59"/>
      <c r="AG36" s="59"/>
      <c r="AH36" s="59"/>
      <c r="AI36" s="59"/>
    </row>
    <row r="37" spans="1:35" s="72" customFormat="1" ht="13" x14ac:dyDescent="0.35">
      <c r="A37" s="13">
        <f>I8</f>
        <v>6</v>
      </c>
      <c r="B37" s="15">
        <v>85</v>
      </c>
      <c r="C37" s="77">
        <f t="shared" si="6"/>
        <v>82.158450000000002</v>
      </c>
      <c r="D37" s="77">
        <f t="shared" si="7"/>
        <v>65.226488250000003</v>
      </c>
      <c r="E37" s="77">
        <f t="shared" si="8"/>
        <v>11.272383375000004</v>
      </c>
      <c r="F37" s="77">
        <f t="shared" si="9"/>
        <v>43.023533190000002</v>
      </c>
      <c r="G37" s="77">
        <f t="shared" si="5"/>
        <v>0.30992445000000007</v>
      </c>
      <c r="H37" s="77">
        <f t="shared" si="5"/>
        <v>1.8872040000000003</v>
      </c>
      <c r="I37" s="77">
        <f t="shared" si="5"/>
        <v>0.47668169999999999</v>
      </c>
      <c r="J37" s="77">
        <f t="shared" si="5"/>
        <v>8.1345000000000018E-4</v>
      </c>
      <c r="K37" s="77">
        <f t="shared" si="5"/>
        <v>1.7895900000000002E-3</v>
      </c>
      <c r="L37" s="77">
        <f t="shared" si="5"/>
        <v>0.20173560000000004</v>
      </c>
      <c r="M37" s="77">
        <f t="shared" si="5"/>
        <v>0.19929525000000001</v>
      </c>
      <c r="N37" s="77">
        <f t="shared" si="5"/>
        <v>116.32335</v>
      </c>
      <c r="O37" s="77">
        <f t="shared" si="5"/>
        <v>1569.9585000000002</v>
      </c>
      <c r="P37" s="77">
        <f t="shared" si="5"/>
        <v>0</v>
      </c>
      <c r="Q37" s="77">
        <f t="shared" si="10"/>
        <v>57.348224999999999</v>
      </c>
      <c r="R37" s="77">
        <f t="shared" si="11"/>
        <v>0</v>
      </c>
      <c r="S37" s="77">
        <f t="shared" si="11"/>
        <v>0.15048824999999999</v>
      </c>
      <c r="T37" s="77">
        <f t="shared" si="11"/>
        <v>0</v>
      </c>
      <c r="U37" s="77">
        <f t="shared" si="11"/>
        <v>0</v>
      </c>
      <c r="AB37" s="59"/>
      <c r="AC37" s="59"/>
      <c r="AD37" s="59"/>
      <c r="AE37" s="59"/>
      <c r="AF37" s="59"/>
      <c r="AG37" s="59"/>
      <c r="AH37" s="59"/>
      <c r="AI37" s="59"/>
    </row>
    <row r="38" spans="1:35" s="72" customFormat="1" ht="13" x14ac:dyDescent="0.35">
      <c r="A38" s="13">
        <f>J8</f>
        <v>7</v>
      </c>
      <c r="B38" s="15">
        <v>26</v>
      </c>
      <c r="C38" s="77">
        <f t="shared" si="6"/>
        <v>25.13082</v>
      </c>
      <c r="D38" s="77">
        <f t="shared" si="7"/>
        <v>19.9516317</v>
      </c>
      <c r="E38" s="77">
        <f t="shared" si="8"/>
        <v>3.4480231500000014</v>
      </c>
      <c r="F38" s="77">
        <f t="shared" si="9"/>
        <v>13.160139564</v>
      </c>
      <c r="G38" s="77">
        <f t="shared" si="5"/>
        <v>9.4800420000000024E-2</v>
      </c>
      <c r="H38" s="77">
        <f t="shared" si="5"/>
        <v>0.57726240000000006</v>
      </c>
      <c r="I38" s="77">
        <f t="shared" si="5"/>
        <v>0.14580852</v>
      </c>
      <c r="J38" s="77">
        <f t="shared" si="5"/>
        <v>2.4882000000000002E-4</v>
      </c>
      <c r="K38" s="77">
        <f t="shared" si="5"/>
        <v>5.4740400000000003E-4</v>
      </c>
      <c r="L38" s="77">
        <f t="shared" si="5"/>
        <v>6.1707360000000017E-2</v>
      </c>
      <c r="M38" s="77">
        <f t="shared" si="5"/>
        <v>6.0960900000000005E-2</v>
      </c>
      <c r="N38" s="77">
        <f t="shared" si="5"/>
        <v>35.58126</v>
      </c>
      <c r="O38" s="77">
        <f t="shared" si="5"/>
        <v>480.22260000000006</v>
      </c>
      <c r="P38" s="77">
        <f t="shared" si="5"/>
        <v>0</v>
      </c>
      <c r="Q38" s="77">
        <f t="shared" si="10"/>
        <v>17.541809999999998</v>
      </c>
      <c r="R38" s="77">
        <f t="shared" si="11"/>
        <v>0</v>
      </c>
      <c r="S38" s="77">
        <f t="shared" si="11"/>
        <v>4.6031700000000002E-2</v>
      </c>
      <c r="T38" s="77">
        <f t="shared" si="11"/>
        <v>0</v>
      </c>
      <c r="U38" s="77">
        <f t="shared" si="11"/>
        <v>0</v>
      </c>
      <c r="AB38" s="59"/>
      <c r="AC38" s="59"/>
      <c r="AD38" s="59"/>
      <c r="AE38" s="59"/>
      <c r="AF38" s="59"/>
      <c r="AG38" s="59"/>
      <c r="AH38" s="59"/>
      <c r="AI38" s="59"/>
    </row>
    <row r="39" spans="1:35" s="72" customFormat="1" ht="13" x14ac:dyDescent="0.35">
      <c r="A39" s="13" t="str">
        <f>K8</f>
        <v>B1</v>
      </c>
      <c r="B39" s="15">
        <v>180</v>
      </c>
      <c r="C39" s="77">
        <f t="shared" si="6"/>
        <v>173.98260000000002</v>
      </c>
      <c r="D39" s="77">
        <f t="shared" si="7"/>
        <v>138.12668099999999</v>
      </c>
      <c r="E39" s="77">
        <f t="shared" si="8"/>
        <v>23.87092950000001</v>
      </c>
      <c r="F39" s="77">
        <f t="shared" si="9"/>
        <v>91.108658520000006</v>
      </c>
      <c r="G39" s="77">
        <f t="shared" si="5"/>
        <v>0.65631060000000008</v>
      </c>
      <c r="H39" s="77">
        <f t="shared" si="5"/>
        <v>3.9964320000000009</v>
      </c>
      <c r="I39" s="77">
        <f t="shared" si="5"/>
        <v>1.0094436</v>
      </c>
      <c r="J39" s="77">
        <f t="shared" si="5"/>
        <v>1.7226000000000003E-3</v>
      </c>
      <c r="K39" s="77">
        <f t="shared" si="5"/>
        <v>3.7897200000000003E-3</v>
      </c>
      <c r="L39" s="77">
        <f t="shared" si="5"/>
        <v>0.42720480000000011</v>
      </c>
      <c r="M39" s="77">
        <f t="shared" si="5"/>
        <v>0.42203700000000005</v>
      </c>
      <c r="N39" s="77">
        <f t="shared" si="5"/>
        <v>246.33180000000002</v>
      </c>
      <c r="O39" s="77">
        <f t="shared" si="5"/>
        <v>3324.6180000000004</v>
      </c>
      <c r="P39" s="77">
        <f t="shared" si="5"/>
        <v>0</v>
      </c>
      <c r="Q39" s="77">
        <f t="shared" si="10"/>
        <v>121.44329999999999</v>
      </c>
      <c r="R39" s="77">
        <f t="shared" si="11"/>
        <v>0</v>
      </c>
      <c r="S39" s="77">
        <f t="shared" si="11"/>
        <v>0.31868099999999999</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20</v>
      </c>
      <c r="C57" s="8">
        <f t="shared" ref="C57:U57" si="13">D8</f>
        <v>1</v>
      </c>
      <c r="D57" s="8">
        <f t="shared" si="13"/>
        <v>2</v>
      </c>
      <c r="E57" s="8">
        <f t="shared" si="13"/>
        <v>3</v>
      </c>
      <c r="F57" s="8">
        <f t="shared" si="13"/>
        <v>4</v>
      </c>
      <c r="G57" s="8">
        <f t="shared" si="13"/>
        <v>5</v>
      </c>
      <c r="H57" s="8">
        <f t="shared" si="13"/>
        <v>6</v>
      </c>
      <c r="I57" s="8">
        <f t="shared" si="13"/>
        <v>7</v>
      </c>
      <c r="J57" s="8" t="str">
        <f t="shared" si="13"/>
        <v>B1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5.3</v>
      </c>
      <c r="C60" s="76">
        <f t="shared" ref="C60:U60" si="14">D10</f>
        <v>6</v>
      </c>
      <c r="D60" s="76">
        <f t="shared" si="14"/>
        <v>5.9</v>
      </c>
      <c r="E60" s="76">
        <f t="shared" si="14"/>
        <v>5.8</v>
      </c>
      <c r="F60" s="76">
        <f t="shared" si="14"/>
        <v>5.8</v>
      </c>
      <c r="G60" s="76">
        <f t="shared" si="14"/>
        <v>5.8</v>
      </c>
      <c r="H60" s="76">
        <f t="shared" si="14"/>
        <v>5.8</v>
      </c>
      <c r="I60" s="76">
        <f t="shared" si="14"/>
        <v>5.8</v>
      </c>
      <c r="J60" s="76">
        <f t="shared" si="14"/>
        <v>5.9</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85</v>
      </c>
      <c r="C62" s="77">
        <f>B32</f>
        <v>85</v>
      </c>
      <c r="D62" s="77">
        <f>B33</f>
        <v>85</v>
      </c>
      <c r="E62" s="77">
        <f>B34</f>
        <v>26</v>
      </c>
      <c r="F62" s="77">
        <f>B35</f>
        <v>26</v>
      </c>
      <c r="G62" s="77">
        <f>B36</f>
        <v>85</v>
      </c>
      <c r="H62" s="77">
        <f>B37</f>
        <v>85</v>
      </c>
      <c r="I62" s="77">
        <f>B38</f>
        <v>26</v>
      </c>
      <c r="J62" s="77">
        <f>B39</f>
        <v>180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1.2000000000000011</v>
      </c>
      <c r="D64" s="77">
        <f t="shared" si="17"/>
        <v>1.7999999999999989</v>
      </c>
      <c r="E64" s="77">
        <f t="shared" si="17"/>
        <v>2.4000000000000021</v>
      </c>
      <c r="F64" s="77">
        <f t="shared" si="17"/>
        <v>2.4000000000000021</v>
      </c>
      <c r="G64" s="77">
        <f t="shared" si="17"/>
        <v>2.4000000000000021</v>
      </c>
      <c r="H64" s="77">
        <f t="shared" si="17"/>
        <v>2.4000000000000021</v>
      </c>
      <c r="I64" s="77">
        <f t="shared" si="17"/>
        <v>2.4000000000000021</v>
      </c>
      <c r="J64" s="77">
        <f t="shared" si="17"/>
        <v>1.7999999999999989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-1.2000000000000011</v>
      </c>
      <c r="D65" s="77">
        <f t="shared" si="18"/>
        <v>-1.7999999999999989</v>
      </c>
      <c r="E65" s="77">
        <f t="shared" si="18"/>
        <v>-2.4000000000000021</v>
      </c>
      <c r="F65" s="77">
        <f t="shared" si="18"/>
        <v>-2.4000000000000021</v>
      </c>
      <c r="G65" s="77">
        <f t="shared" si="18"/>
        <v>-2.4000000000000021</v>
      </c>
      <c r="H65" s="77">
        <f t="shared" si="18"/>
        <v>-2.4000000000000021</v>
      </c>
      <c r="I65" s="77">
        <f t="shared" si="18"/>
        <v>-2.4000000000000021</v>
      </c>
      <c r="J65" s="77">
        <f t="shared" si="18"/>
        <v>-1.7999999999999989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S29" sqref="S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PAN-023252</v>
      </c>
      <c r="D1" s="141"/>
      <c r="E1" s="93" t="s">
        <v>45</v>
      </c>
      <c r="F1" s="39">
        <f>'Field data and Waste 1'!F1</f>
        <v>32.07</v>
      </c>
      <c r="G1" s="120" t="s">
        <v>43</v>
      </c>
      <c r="H1" s="121"/>
      <c r="I1" s="118">
        <v>6</v>
      </c>
      <c r="J1" s="119" t="s">
        <v>153</v>
      </c>
      <c r="K1" s="119"/>
      <c r="L1" s="97">
        <v>229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169</v>
      </c>
      <c r="G2" s="138" t="s">
        <v>110</v>
      </c>
      <c r="H2" s="139"/>
      <c r="I2" s="118"/>
      <c r="J2" s="119" t="s">
        <v>158</v>
      </c>
      <c r="K2" s="119"/>
      <c r="L2" s="97">
        <v>1.0900000000000001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Byproduct Recovery </v>
      </c>
      <c r="D3" s="143"/>
      <c r="E3" s="93" t="s">
        <v>108</v>
      </c>
      <c r="F3" s="31" t="s">
        <v>78</v>
      </c>
      <c r="G3" s="119" t="s">
        <v>159</v>
      </c>
      <c r="H3" s="119"/>
      <c r="I3" s="118"/>
      <c r="J3" s="120" t="s">
        <v>154</v>
      </c>
      <c r="K3" s="121"/>
      <c r="L3" s="97">
        <f>(L1/(L2*10000))*100</f>
        <v>2.1009174311926606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Tyncwm, Llansawel, Llandeilo, Carmarthenshire, SA19 7PQ</v>
      </c>
      <c r="D4" s="141"/>
      <c r="E4" s="94" t="s">
        <v>1</v>
      </c>
      <c r="F4" s="96" t="s">
        <v>174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20</v>
      </c>
      <c r="D8" s="60">
        <f>'Field data and Waste 1'!D8</f>
        <v>1</v>
      </c>
      <c r="E8" s="60">
        <f>'Field data and Waste 1'!E8</f>
        <v>2</v>
      </c>
      <c r="F8" s="60">
        <f>'Field data and Waste 1'!F8</f>
        <v>3</v>
      </c>
      <c r="G8" s="60">
        <f>'Field data and Waste 1'!G8</f>
        <v>4</v>
      </c>
      <c r="H8" s="60">
        <f>'Field data and Waste 1'!H8</f>
        <v>5</v>
      </c>
      <c r="I8" s="60">
        <f>'Field data and Waste 1'!I8</f>
        <v>6</v>
      </c>
      <c r="J8" s="60">
        <f>'Field data and Waste 1'!J8</f>
        <v>7</v>
      </c>
      <c r="K8" s="60" t="str">
        <f>'Field data and Waste 1'!K8</f>
        <v>B1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6</v>
      </c>
      <c r="E10" s="60">
        <f>'Field data and Waste 1'!E10</f>
        <v>5.9</v>
      </c>
      <c r="F10" s="60">
        <f>'Field data and Waste 1'!F10</f>
        <v>5.8</v>
      </c>
      <c r="G10" s="60">
        <f>'Field data and Waste 1'!G10</f>
        <v>5.8</v>
      </c>
      <c r="H10" s="60">
        <f>'Field data and Waste 1'!H10</f>
        <v>5.8</v>
      </c>
      <c r="I10" s="60">
        <f>'Field data and Waste 1'!I10</f>
        <v>5.8</v>
      </c>
      <c r="J10" s="60">
        <f>'Field data and Waste 1'!J10</f>
        <v>5.8</v>
      </c>
      <c r="K10" s="60">
        <f>'Field data and Waste 1'!K10</f>
        <v>5.9</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3</v>
      </c>
      <c r="G11" s="60">
        <f>'Field data and Waste 1'!G11</f>
        <v>3</v>
      </c>
      <c r="H11" s="60">
        <f>'Field data and Waste 1'!H11</f>
        <v>2</v>
      </c>
      <c r="I11" s="60">
        <f>'Field data and Waste 1'!I11</f>
        <v>2</v>
      </c>
      <c r="J11" s="60">
        <f>'Field data and Waste 1'!J11</f>
        <v>3</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2</v>
      </c>
      <c r="F12" s="60">
        <f>'Field data and Waste 1'!F12</f>
        <v>2</v>
      </c>
      <c r="G12" s="60">
        <f>'Field data and Waste 1'!G12</f>
        <v>2</v>
      </c>
      <c r="H12" s="60">
        <f>'Field data and Waste 1'!H12</f>
        <v>2</v>
      </c>
      <c r="I12" s="60">
        <f>'Field data and Waste 1'!I12</f>
        <v>2</v>
      </c>
      <c r="J12" s="60">
        <f>'Field data and Waste 1'!J12</f>
        <v>2</v>
      </c>
      <c r="K12" s="60">
        <f>'Field data and Waste 1'!K12</f>
        <v>2</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2</v>
      </c>
      <c r="J13" s="60">
        <f>'Field data and Waste 1'!J13</f>
        <v>3</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65.641273799999993</v>
      </c>
      <c r="D18" s="16">
        <f>$D32</f>
        <v>65.641273799999993</v>
      </c>
      <c r="E18" s="16">
        <f>$D33</f>
        <v>65.641273799999993</v>
      </c>
      <c r="F18" s="16">
        <f>$D34</f>
        <v>19.306256999999999</v>
      </c>
      <c r="G18" s="16">
        <f>$D35</f>
        <v>19.306256999999999</v>
      </c>
      <c r="H18" s="16">
        <f>$D36</f>
        <v>65.641273799999993</v>
      </c>
      <c r="I18" s="16">
        <f>$D37</f>
        <v>65.641273799999993</v>
      </c>
      <c r="J18" s="16">
        <f>$D38</f>
        <v>19.306256999999999</v>
      </c>
      <c r="K18" s="16">
        <f>$D39</f>
        <v>96.531284999999997</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1.041273799999999</v>
      </c>
      <c r="D19" s="16">
        <f t="shared" ref="D19:V19" si="1">D18-D17</f>
        <v>1.041273799999999</v>
      </c>
      <c r="E19" s="16">
        <f t="shared" si="1"/>
        <v>1.041273799999999</v>
      </c>
      <c r="F19" s="16">
        <f t="shared" si="1"/>
        <v>-45.293742999999992</v>
      </c>
      <c r="G19" s="16">
        <f t="shared" si="1"/>
        <v>-45.293742999999992</v>
      </c>
      <c r="H19" s="16">
        <f t="shared" si="1"/>
        <v>1.041273799999999</v>
      </c>
      <c r="I19" s="16">
        <f t="shared" si="1"/>
        <v>1.041273799999999</v>
      </c>
      <c r="J19" s="16">
        <f t="shared" si="1"/>
        <v>-45.293742999999992</v>
      </c>
      <c r="K19" s="16">
        <f t="shared" si="1"/>
        <v>31.931285000000003</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DECREASE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0.84142137500000003</v>
      </c>
      <c r="D22" s="16">
        <f>$E32</f>
        <v>0.84142137500000003</v>
      </c>
      <c r="E22" s="16">
        <f>$E33</f>
        <v>0.84142137500000003</v>
      </c>
      <c r="F22" s="16">
        <f>$E34</f>
        <v>0.24747687500000001</v>
      </c>
      <c r="G22" s="16">
        <f>$E35</f>
        <v>0.24747687500000001</v>
      </c>
      <c r="H22" s="16">
        <f>$E36</f>
        <v>0.84142137500000003</v>
      </c>
      <c r="I22" s="16">
        <f>$E37</f>
        <v>0.84142137500000003</v>
      </c>
      <c r="J22" s="16">
        <f>$E38</f>
        <v>0.24747687500000001</v>
      </c>
      <c r="K22" s="16">
        <f>$E39</f>
        <v>1.237384375</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-227.15857862499999</v>
      </c>
      <c r="D23" s="16">
        <f t="shared" ref="D23:V23" si="3">D22-D21</f>
        <v>-227.15857862499999</v>
      </c>
      <c r="E23" s="16">
        <f t="shared" si="3"/>
        <v>-227.15857862499999</v>
      </c>
      <c r="F23" s="16">
        <f t="shared" si="3"/>
        <v>-227.75252312500001</v>
      </c>
      <c r="G23" s="16">
        <f t="shared" si="3"/>
        <v>-227.75252312500001</v>
      </c>
      <c r="H23" s="16">
        <f t="shared" si="3"/>
        <v>-227.15857862499999</v>
      </c>
      <c r="I23" s="16">
        <f t="shared" si="3"/>
        <v>-227.15857862499999</v>
      </c>
      <c r="J23" s="16">
        <f t="shared" si="3"/>
        <v>-227.75252312500001</v>
      </c>
      <c r="K23" s="16">
        <f t="shared" si="3"/>
        <v>-226.762615625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2.65</v>
      </c>
      <c r="C28" s="15">
        <v>1.0900000000000001</v>
      </c>
      <c r="D28" s="15">
        <v>0.63600000000000001</v>
      </c>
      <c r="E28" s="15">
        <v>1.55E-2</v>
      </c>
      <c r="F28" s="15">
        <v>1060</v>
      </c>
      <c r="G28" s="15">
        <v>11.3</v>
      </c>
      <c r="H28" s="15">
        <v>478</v>
      </c>
      <c r="I28" s="15">
        <v>45.4</v>
      </c>
      <c r="J28" s="15">
        <v>1.56</v>
      </c>
      <c r="K28" s="23">
        <v>0.76</v>
      </c>
      <c r="L28" s="15">
        <v>31.4</v>
      </c>
      <c r="M28" s="15">
        <v>7.11</v>
      </c>
      <c r="N28" s="15">
        <v>62700</v>
      </c>
      <c r="O28" s="15">
        <v>255000</v>
      </c>
      <c r="P28" s="15"/>
      <c r="Q28" s="15">
        <v>3510</v>
      </c>
      <c r="R28" s="15"/>
      <c r="S28" s="15">
        <v>21.4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20</v>
      </c>
      <c r="B31" s="15">
        <v>170</v>
      </c>
      <c r="C31" s="77">
        <f>IF(C$27="%w/w SAR",((C$28*10)*$B31),IF(C$27="%w/w DM",(((C$28*10)*($B$28/100))*$B31),IF(C$27="kg/t SAR",(C$28*$B31),IF(C$27="kg/t DM",((C$28*($B$28/100))*$B31),IF(C$27="mg/kg SAR",((C$28*0.001)*$B31),IF(C$27="mg/kg DM",(((C$28*0.001)*($B$28/100))*$B31),0))))))</f>
        <v>49.104500000000002</v>
      </c>
      <c r="D31" s="77">
        <f>(IF(D$27="%w/w SAR",((D$28*10)*$B31),IF(D$27="%w/w DM",(((D$28*10)*($B$28/100))*$B31),IF(D$27="kg/t SAR",(D$28*$B31),IF(D$27="kg/t DM",((D$28*($B$28/100))*$B31),IF(D$27="mg/kg SAR",((D$28*0.001)*$B31),IF(D$27="mg/kg DM",(((D$28*0.001)*($B$28/100))*$B31),"0")))))))*2.291</f>
        <v>65.641273799999993</v>
      </c>
      <c r="E31" s="77">
        <f>(IF(E$27="%w/w SAR",((E$28*10)*$B31),IF(E$27="%w/w DM",(((E$28*10)*($B$28/100))*$B31),IF(E$27="kg/t SAR",(E$28*$B31),IF(E$27="kg/t DM",((E$28*($B$28/100))*$B31),IF(E$27="mg/kg SAR",((E$28*0.001)*$B31),IF(E$27="mg/kg DM",(((E$28*0.001)*($B$28/100))*$B31),"0")))))))*1.205</f>
        <v>0.84142137500000003</v>
      </c>
      <c r="F31" s="77">
        <f>(IF(F$27="%w/w SAR",((F$28*10)*$B31),IF(F$27="%w/w DM",(((F$28*10)*($B$28/100))*$B31),IF(F$27="kg/t SAR",(F$28*$B31),IF(F$27="kg/t DM",((F$28*($B$28/100))*$B31),IF(F$27="mg/kg SAR",((F$28*0.001)*$B31),IF(F$27="mg/kg DM",(((F$28*0.001)*($B$28/100))*$B31),"0")))))))*1.658</f>
        <v>7.9174473999999995</v>
      </c>
      <c r="G31" s="77">
        <f t="shared" ref="G31:P46" si="5">IF(G$27="%w/w SAR",((G$28*10)*$B31),IF(G$27="%w/w DM",(((G$28*10)*($B$28/100))*$B31),IF(G$27="kg/t SAR",(G$28*$B31),IF(G$27="kg/t DM",((G$28*($B$28/100))*$B31),IF(G$27="mg/kg SAR",((G$28*0.001)*$B31),IF(G$27="mg/kg DM",(((G$28*0.001)*($B$28/100))*$B31),0))))))</f>
        <v>5.0906500000000007E-2</v>
      </c>
      <c r="H31" s="77">
        <f t="shared" si="5"/>
        <v>2.1533900000000004</v>
      </c>
      <c r="I31" s="77">
        <f t="shared" si="5"/>
        <v>0.20452700000000001</v>
      </c>
      <c r="J31" s="77">
        <f t="shared" si="5"/>
        <v>7.0277999999999998E-3</v>
      </c>
      <c r="K31" s="77">
        <f t="shared" si="5"/>
        <v>3.4237999999999998E-3</v>
      </c>
      <c r="L31" s="77">
        <f t="shared" si="5"/>
        <v>0.14145699999999997</v>
      </c>
      <c r="M31" s="77">
        <f t="shared" si="5"/>
        <v>3.2030550000000005E-2</v>
      </c>
      <c r="N31" s="77">
        <f t="shared" si="5"/>
        <v>282.46350000000001</v>
      </c>
      <c r="O31" s="77">
        <f t="shared" si="5"/>
        <v>1148.7749999999999</v>
      </c>
      <c r="P31" s="77">
        <f t="shared" si="5"/>
        <v>0</v>
      </c>
      <c r="Q31" s="77">
        <f>(IF(Q$27="%w/w SAR",((Q$28*10)*$B31),IF(Q$27="%w/w DM",(((Q$28*10)*($B$28/100))*$B31),IF(Q$27="kg/t SAR",(Q$28*$B31),IF(Q$27="kg/t DM",((Q$28*($B$28/100))*$B31),IF(Q$27="mg/kg SAR",((Q$28*0.001)*$B31),IF(Q$27="mg/kg DM",(((Q$28*0.001)*($B$28/100))*$B31),0)))))))*2.5</f>
        <v>39.531374999999997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9.6406999999999993E-2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v>
      </c>
      <c r="B32" s="15">
        <v>170</v>
      </c>
      <c r="C32" s="77">
        <f t="shared" ref="C32:C50" si="6">IF(C$27="%w/w SAR",((C$28*10)*$B32),IF(C$27="%w/w DM",(((C$28*10)*($B$28/100))*$B32),IF(C$27="kg/t SAR",(C$28*$B32),IF(C$27="kg/t DM",((C$28*($B$28/100))*$B32),IF(C$27="mg/kg SAR",((C$28*0.001)*$B32),IF(C$27="mg/kg DM",(((C$28*0.001)*($B$28/100))*$B32),0))))))</f>
        <v>49.104500000000002</v>
      </c>
      <c r="D32" s="77">
        <f t="shared" ref="D32:D50" si="7">(IF(D$27="%w/w SAR",((D$28*10)*$B32),IF(D$27="%w/w DM",(((D$28*10)*($B$28/100))*$B32),IF(D$27="kg/t SAR",(D$28*$B32),IF(D$27="kg/t DM",((D$28*($B$28/100))*$B32),IF(D$27="mg/kg SAR",((D$28*0.001)*$B32),IF(D$27="mg/kg DM",(((D$28*0.001)*($B$28/100))*$B32),"0")))))))*2.291</f>
        <v>65.641273799999993</v>
      </c>
      <c r="E32" s="77">
        <f t="shared" ref="E32:E50" si="8">(IF(E$27="%w/w SAR",((E$28*10)*$B32),IF(E$27="%w/w DM",(((E$28*10)*($B$28/100))*$B32),IF(E$27="kg/t SAR",(E$28*$B32),IF(E$27="kg/t DM",((E$28*($B$28/100))*$B32),IF(E$27="mg/kg SAR",((E$28*0.001)*$B32),IF(E$27="mg/kg DM",(((E$28*0.001)*($B$28/100))*$B32),"0")))))))*1.205</f>
        <v>0.84142137500000003</v>
      </c>
      <c r="F32" s="77">
        <f t="shared" ref="F32:F50" si="9">(IF(F$27="%w/w SAR",((F$28*10)*$B32),IF(F$27="%w/w DM",(((F$28*10)*($B$28/100))*$B32),IF(F$27="kg/t SAR",(F$28*$B32),IF(F$27="kg/t DM",((F$28*($B$28/100))*$B32),IF(F$27="mg/kg SAR",((F$28*0.001)*$B32),IF(F$27="mg/kg DM",(((F$28*0.001)*($B$28/100))*$B32),"0")))))))*1.658</f>
        <v>7.9174473999999995</v>
      </c>
      <c r="G32" s="77">
        <f t="shared" si="5"/>
        <v>5.0906500000000007E-2</v>
      </c>
      <c r="H32" s="77">
        <f t="shared" si="5"/>
        <v>2.1533900000000004</v>
      </c>
      <c r="I32" s="77">
        <f t="shared" si="5"/>
        <v>0.20452700000000001</v>
      </c>
      <c r="J32" s="77">
        <f t="shared" si="5"/>
        <v>7.0277999999999998E-3</v>
      </c>
      <c r="K32" s="77">
        <f t="shared" si="5"/>
        <v>3.4237999999999998E-3</v>
      </c>
      <c r="L32" s="77">
        <f t="shared" si="5"/>
        <v>0.14145699999999997</v>
      </c>
      <c r="M32" s="77">
        <f t="shared" si="5"/>
        <v>3.2030550000000005E-2</v>
      </c>
      <c r="N32" s="77">
        <f t="shared" si="5"/>
        <v>282.46350000000001</v>
      </c>
      <c r="O32" s="77">
        <f t="shared" si="5"/>
        <v>1148.7749999999999</v>
      </c>
      <c r="P32" s="77">
        <f t="shared" si="5"/>
        <v>0</v>
      </c>
      <c r="Q32" s="77">
        <f t="shared" ref="Q32:Q50" si="10">(IF(Q$27="%w/w SAR",((Q$28*10)*$B32),IF(Q$27="%w/w DM",(((Q$28*10)*($B$28/100))*$B32),IF(Q$27="kg/t SAR",(Q$28*$B32),IF(Q$27="kg/t DM",((Q$28*($B$28/100))*$B32),IF(Q$27="mg/kg SAR",((Q$28*0.001)*$B32),IF(Q$27="mg/kg DM",(((Q$28*0.001)*($B$28/100))*$B32),0)))))))*2.5</f>
        <v>39.531374999999997</v>
      </c>
      <c r="R32" s="77">
        <f t="shared" ref="R32:U50" si="11">IF(R$27="%w/w SAR",((R$28*10)*$B32),IF(R$27="%w/w DM",(((R$28*10)*($B$28/100))*$B32),IF(R$27="kg/t SAR",(R$28*$B32),IF(R$27="kg/t DM",((R$28*($B$28/100))*$B32),IF(R$27="mg/kg SAR",((R$28*0.001)*$B32),IF(R$27="mg/kg DM",(((R$28*0.001)*($B$28/100))*$B32),0))))))</f>
        <v>0</v>
      </c>
      <c r="S32" s="77">
        <f t="shared" si="11"/>
        <v>9.6406999999999993E-2</v>
      </c>
      <c r="T32" s="77">
        <f t="shared" si="11"/>
        <v>0</v>
      </c>
      <c r="U32" s="77">
        <f t="shared" si="11"/>
        <v>0</v>
      </c>
      <c r="AB32" s="59"/>
      <c r="AC32" s="59"/>
      <c r="AD32" s="59"/>
      <c r="AE32" s="59"/>
      <c r="AF32" s="59"/>
      <c r="AG32" s="59"/>
      <c r="AH32" s="59"/>
      <c r="AI32" s="59"/>
    </row>
    <row r="33" spans="1:35" s="72" customFormat="1" ht="13" x14ac:dyDescent="0.35">
      <c r="A33" s="13">
        <f>E8</f>
        <v>2</v>
      </c>
      <c r="B33" s="15">
        <v>170</v>
      </c>
      <c r="C33" s="77">
        <f t="shared" si="6"/>
        <v>49.104500000000002</v>
      </c>
      <c r="D33" s="77">
        <f t="shared" si="7"/>
        <v>65.641273799999993</v>
      </c>
      <c r="E33" s="77">
        <f t="shared" si="8"/>
        <v>0.84142137500000003</v>
      </c>
      <c r="F33" s="77">
        <f t="shared" si="9"/>
        <v>7.9174473999999995</v>
      </c>
      <c r="G33" s="77">
        <f t="shared" si="5"/>
        <v>5.0906500000000007E-2</v>
      </c>
      <c r="H33" s="77">
        <f t="shared" si="5"/>
        <v>2.1533900000000004</v>
      </c>
      <c r="I33" s="77">
        <f t="shared" si="5"/>
        <v>0.20452700000000001</v>
      </c>
      <c r="J33" s="77">
        <f t="shared" si="5"/>
        <v>7.0277999999999998E-3</v>
      </c>
      <c r="K33" s="77">
        <f t="shared" si="5"/>
        <v>3.4237999999999998E-3</v>
      </c>
      <c r="L33" s="77">
        <f t="shared" si="5"/>
        <v>0.14145699999999997</v>
      </c>
      <c r="M33" s="77">
        <f t="shared" si="5"/>
        <v>3.2030550000000005E-2</v>
      </c>
      <c r="N33" s="77">
        <f t="shared" si="5"/>
        <v>282.46350000000001</v>
      </c>
      <c r="O33" s="77">
        <f t="shared" si="5"/>
        <v>1148.7749999999999</v>
      </c>
      <c r="P33" s="77">
        <f t="shared" si="5"/>
        <v>0</v>
      </c>
      <c r="Q33" s="77">
        <f t="shared" si="10"/>
        <v>39.531374999999997</v>
      </c>
      <c r="R33" s="77">
        <f t="shared" si="11"/>
        <v>0</v>
      </c>
      <c r="S33" s="77">
        <f t="shared" si="11"/>
        <v>9.6406999999999993E-2</v>
      </c>
      <c r="T33" s="77">
        <f t="shared" si="11"/>
        <v>0</v>
      </c>
      <c r="U33" s="77">
        <f t="shared" si="11"/>
        <v>0</v>
      </c>
      <c r="AB33" s="59"/>
      <c r="AC33" s="59"/>
      <c r="AD33" s="59"/>
      <c r="AE33" s="59"/>
      <c r="AF33" s="59"/>
      <c r="AG33" s="59"/>
      <c r="AH33" s="59"/>
      <c r="AI33" s="59"/>
    </row>
    <row r="34" spans="1:35" s="72" customFormat="1" ht="13" x14ac:dyDescent="0.35">
      <c r="A34" s="13">
        <f>F8</f>
        <v>3</v>
      </c>
      <c r="B34" s="15">
        <v>50</v>
      </c>
      <c r="C34" s="77">
        <f t="shared" si="6"/>
        <v>14.442499999999999</v>
      </c>
      <c r="D34" s="77">
        <f t="shared" si="7"/>
        <v>19.306256999999999</v>
      </c>
      <c r="E34" s="77">
        <f t="shared" si="8"/>
        <v>0.24747687500000001</v>
      </c>
      <c r="F34" s="77">
        <f t="shared" si="9"/>
        <v>2.3286609999999999</v>
      </c>
      <c r="G34" s="77">
        <f t="shared" si="5"/>
        <v>1.4972500000000001E-2</v>
      </c>
      <c r="H34" s="77">
        <f t="shared" si="5"/>
        <v>0.63335000000000008</v>
      </c>
      <c r="I34" s="77">
        <f t="shared" si="5"/>
        <v>6.0155000000000007E-2</v>
      </c>
      <c r="J34" s="77">
        <f t="shared" si="5"/>
        <v>2.0669999999999998E-3</v>
      </c>
      <c r="K34" s="77">
        <f t="shared" si="5"/>
        <v>1.0070000000000001E-3</v>
      </c>
      <c r="L34" s="77">
        <f t="shared" si="5"/>
        <v>4.1604999999999996E-2</v>
      </c>
      <c r="M34" s="77">
        <f t="shared" si="5"/>
        <v>9.4207500000000003E-3</v>
      </c>
      <c r="N34" s="77">
        <f t="shared" si="5"/>
        <v>83.077500000000001</v>
      </c>
      <c r="O34" s="77">
        <f t="shared" si="5"/>
        <v>337.87499999999994</v>
      </c>
      <c r="P34" s="77">
        <f t="shared" si="5"/>
        <v>0</v>
      </c>
      <c r="Q34" s="77">
        <f t="shared" si="10"/>
        <v>11.626875000000002</v>
      </c>
      <c r="R34" s="77">
        <f t="shared" si="11"/>
        <v>0</v>
      </c>
      <c r="S34" s="77">
        <f t="shared" si="11"/>
        <v>2.8354999999999998E-2</v>
      </c>
      <c r="T34" s="77">
        <f t="shared" si="11"/>
        <v>0</v>
      </c>
      <c r="U34" s="77">
        <f t="shared" si="11"/>
        <v>0</v>
      </c>
      <c r="AB34" s="59"/>
      <c r="AC34" s="59"/>
      <c r="AD34" s="59"/>
      <c r="AE34" s="59"/>
      <c r="AF34" s="59"/>
      <c r="AG34" s="59"/>
      <c r="AH34" s="59"/>
      <c r="AI34" s="59"/>
    </row>
    <row r="35" spans="1:35" s="72" customFormat="1" ht="13" x14ac:dyDescent="0.35">
      <c r="A35" s="13">
        <f>G8</f>
        <v>4</v>
      </c>
      <c r="B35" s="15">
        <v>50</v>
      </c>
      <c r="C35" s="77">
        <f t="shared" si="6"/>
        <v>14.442499999999999</v>
      </c>
      <c r="D35" s="77">
        <f t="shared" si="7"/>
        <v>19.306256999999999</v>
      </c>
      <c r="E35" s="77">
        <f t="shared" si="8"/>
        <v>0.24747687500000001</v>
      </c>
      <c r="F35" s="77">
        <f t="shared" si="9"/>
        <v>2.3286609999999999</v>
      </c>
      <c r="G35" s="77">
        <f t="shared" si="5"/>
        <v>1.4972500000000001E-2</v>
      </c>
      <c r="H35" s="77">
        <f t="shared" si="5"/>
        <v>0.63335000000000008</v>
      </c>
      <c r="I35" s="77">
        <f t="shared" si="5"/>
        <v>6.0155000000000007E-2</v>
      </c>
      <c r="J35" s="77">
        <f t="shared" si="5"/>
        <v>2.0669999999999998E-3</v>
      </c>
      <c r="K35" s="77">
        <f t="shared" si="5"/>
        <v>1.0070000000000001E-3</v>
      </c>
      <c r="L35" s="77">
        <f t="shared" si="5"/>
        <v>4.1604999999999996E-2</v>
      </c>
      <c r="M35" s="77">
        <f t="shared" si="5"/>
        <v>9.4207500000000003E-3</v>
      </c>
      <c r="N35" s="77">
        <f t="shared" si="5"/>
        <v>83.077500000000001</v>
      </c>
      <c r="O35" s="77">
        <f t="shared" si="5"/>
        <v>337.87499999999994</v>
      </c>
      <c r="P35" s="77">
        <f t="shared" si="5"/>
        <v>0</v>
      </c>
      <c r="Q35" s="77">
        <f t="shared" si="10"/>
        <v>11.626875000000002</v>
      </c>
      <c r="R35" s="77">
        <f t="shared" si="11"/>
        <v>0</v>
      </c>
      <c r="S35" s="77">
        <f t="shared" si="11"/>
        <v>2.8354999999999998E-2</v>
      </c>
      <c r="T35" s="77">
        <f t="shared" si="11"/>
        <v>0</v>
      </c>
      <c r="U35" s="77">
        <f t="shared" si="11"/>
        <v>0</v>
      </c>
      <c r="AB35" s="59"/>
      <c r="AC35" s="59"/>
      <c r="AD35" s="59"/>
      <c r="AE35" s="59"/>
      <c r="AF35" s="59"/>
      <c r="AG35" s="59"/>
      <c r="AH35" s="59"/>
      <c r="AI35" s="59"/>
    </row>
    <row r="36" spans="1:35" s="72" customFormat="1" ht="13" x14ac:dyDescent="0.35">
      <c r="A36" s="13">
        <f>H8</f>
        <v>5</v>
      </c>
      <c r="B36" s="15">
        <v>170</v>
      </c>
      <c r="C36" s="77">
        <f t="shared" si="6"/>
        <v>49.104500000000002</v>
      </c>
      <c r="D36" s="77">
        <f t="shared" si="7"/>
        <v>65.641273799999993</v>
      </c>
      <c r="E36" s="77">
        <f t="shared" si="8"/>
        <v>0.84142137500000003</v>
      </c>
      <c r="F36" s="77">
        <f t="shared" si="9"/>
        <v>7.9174473999999995</v>
      </c>
      <c r="G36" s="77">
        <f t="shared" si="5"/>
        <v>5.0906500000000007E-2</v>
      </c>
      <c r="H36" s="77">
        <f t="shared" si="5"/>
        <v>2.1533900000000004</v>
      </c>
      <c r="I36" s="77">
        <f t="shared" si="5"/>
        <v>0.20452700000000001</v>
      </c>
      <c r="J36" s="77">
        <f t="shared" si="5"/>
        <v>7.0277999999999998E-3</v>
      </c>
      <c r="K36" s="77">
        <f t="shared" si="5"/>
        <v>3.4237999999999998E-3</v>
      </c>
      <c r="L36" s="77">
        <f t="shared" si="5"/>
        <v>0.14145699999999997</v>
      </c>
      <c r="M36" s="77">
        <f t="shared" si="5"/>
        <v>3.2030550000000005E-2</v>
      </c>
      <c r="N36" s="77">
        <f t="shared" si="5"/>
        <v>282.46350000000001</v>
      </c>
      <c r="O36" s="77">
        <f t="shared" si="5"/>
        <v>1148.7749999999999</v>
      </c>
      <c r="P36" s="77">
        <f t="shared" si="5"/>
        <v>0</v>
      </c>
      <c r="Q36" s="77">
        <f t="shared" si="10"/>
        <v>39.531374999999997</v>
      </c>
      <c r="R36" s="77">
        <f t="shared" si="11"/>
        <v>0</v>
      </c>
      <c r="S36" s="77">
        <f t="shared" si="11"/>
        <v>9.6406999999999993E-2</v>
      </c>
      <c r="T36" s="77">
        <f t="shared" si="11"/>
        <v>0</v>
      </c>
      <c r="U36" s="77">
        <f t="shared" si="11"/>
        <v>0</v>
      </c>
      <c r="AB36" s="59"/>
      <c r="AC36" s="59"/>
      <c r="AD36" s="59"/>
      <c r="AE36" s="59"/>
      <c r="AF36" s="59"/>
      <c r="AG36" s="59"/>
      <c r="AH36" s="59"/>
      <c r="AI36" s="59"/>
    </row>
    <row r="37" spans="1:35" s="72" customFormat="1" ht="13" x14ac:dyDescent="0.35">
      <c r="A37" s="13">
        <f>I8</f>
        <v>6</v>
      </c>
      <c r="B37" s="15">
        <v>170</v>
      </c>
      <c r="C37" s="77">
        <f t="shared" si="6"/>
        <v>49.104500000000002</v>
      </c>
      <c r="D37" s="77">
        <f t="shared" si="7"/>
        <v>65.641273799999993</v>
      </c>
      <c r="E37" s="77">
        <f t="shared" si="8"/>
        <v>0.84142137500000003</v>
      </c>
      <c r="F37" s="77">
        <f t="shared" si="9"/>
        <v>7.9174473999999995</v>
      </c>
      <c r="G37" s="77">
        <f t="shared" si="5"/>
        <v>5.0906500000000007E-2</v>
      </c>
      <c r="H37" s="77">
        <f t="shared" si="5"/>
        <v>2.1533900000000004</v>
      </c>
      <c r="I37" s="77">
        <f t="shared" si="5"/>
        <v>0.20452700000000001</v>
      </c>
      <c r="J37" s="77">
        <f t="shared" si="5"/>
        <v>7.0277999999999998E-3</v>
      </c>
      <c r="K37" s="77">
        <f t="shared" si="5"/>
        <v>3.4237999999999998E-3</v>
      </c>
      <c r="L37" s="77">
        <f t="shared" si="5"/>
        <v>0.14145699999999997</v>
      </c>
      <c r="M37" s="77">
        <f t="shared" si="5"/>
        <v>3.2030550000000005E-2</v>
      </c>
      <c r="N37" s="77">
        <f t="shared" si="5"/>
        <v>282.46350000000001</v>
      </c>
      <c r="O37" s="77">
        <f t="shared" si="5"/>
        <v>1148.7749999999999</v>
      </c>
      <c r="P37" s="77">
        <f t="shared" si="5"/>
        <v>0</v>
      </c>
      <c r="Q37" s="77">
        <f t="shared" si="10"/>
        <v>39.531374999999997</v>
      </c>
      <c r="R37" s="77">
        <f t="shared" si="11"/>
        <v>0</v>
      </c>
      <c r="S37" s="77">
        <f t="shared" si="11"/>
        <v>9.6406999999999993E-2</v>
      </c>
      <c r="T37" s="77">
        <f t="shared" si="11"/>
        <v>0</v>
      </c>
      <c r="U37" s="77">
        <f t="shared" si="11"/>
        <v>0</v>
      </c>
      <c r="AB37" s="59"/>
      <c r="AC37" s="59"/>
      <c r="AD37" s="59"/>
      <c r="AE37" s="59"/>
      <c r="AF37" s="59"/>
      <c r="AG37" s="59"/>
      <c r="AH37" s="59"/>
      <c r="AI37" s="59"/>
    </row>
    <row r="38" spans="1:35" s="72" customFormat="1" ht="13" x14ac:dyDescent="0.35">
      <c r="A38" s="13">
        <f>J8</f>
        <v>7</v>
      </c>
      <c r="B38" s="15">
        <v>50</v>
      </c>
      <c r="C38" s="77">
        <f t="shared" si="6"/>
        <v>14.442499999999999</v>
      </c>
      <c r="D38" s="77">
        <f t="shared" si="7"/>
        <v>19.306256999999999</v>
      </c>
      <c r="E38" s="77">
        <f t="shared" si="8"/>
        <v>0.24747687500000001</v>
      </c>
      <c r="F38" s="77">
        <f t="shared" si="9"/>
        <v>2.3286609999999999</v>
      </c>
      <c r="G38" s="77">
        <f t="shared" si="5"/>
        <v>1.4972500000000001E-2</v>
      </c>
      <c r="H38" s="77">
        <f t="shared" si="5"/>
        <v>0.63335000000000008</v>
      </c>
      <c r="I38" s="77">
        <f t="shared" si="5"/>
        <v>6.0155000000000007E-2</v>
      </c>
      <c r="J38" s="77">
        <f t="shared" si="5"/>
        <v>2.0669999999999998E-3</v>
      </c>
      <c r="K38" s="77">
        <f t="shared" si="5"/>
        <v>1.0070000000000001E-3</v>
      </c>
      <c r="L38" s="77">
        <f t="shared" si="5"/>
        <v>4.1604999999999996E-2</v>
      </c>
      <c r="M38" s="77">
        <f t="shared" si="5"/>
        <v>9.4207500000000003E-3</v>
      </c>
      <c r="N38" s="77">
        <f t="shared" si="5"/>
        <v>83.077500000000001</v>
      </c>
      <c r="O38" s="77">
        <f t="shared" si="5"/>
        <v>337.87499999999994</v>
      </c>
      <c r="P38" s="77">
        <f t="shared" si="5"/>
        <v>0</v>
      </c>
      <c r="Q38" s="77">
        <f t="shared" si="10"/>
        <v>11.626875000000002</v>
      </c>
      <c r="R38" s="77">
        <f t="shared" si="11"/>
        <v>0</v>
      </c>
      <c r="S38" s="77">
        <f t="shared" si="11"/>
        <v>2.8354999999999998E-2</v>
      </c>
      <c r="T38" s="77">
        <f t="shared" si="11"/>
        <v>0</v>
      </c>
      <c r="U38" s="77">
        <f t="shared" si="11"/>
        <v>0</v>
      </c>
      <c r="AB38" s="59"/>
      <c r="AC38" s="59"/>
      <c r="AD38" s="59"/>
      <c r="AE38" s="59"/>
      <c r="AF38" s="59"/>
      <c r="AG38" s="59"/>
      <c r="AH38" s="59"/>
      <c r="AI38" s="59"/>
    </row>
    <row r="39" spans="1:35" s="72" customFormat="1" ht="13" x14ac:dyDescent="0.35">
      <c r="A39" s="13" t="str">
        <f>K8</f>
        <v>B1</v>
      </c>
      <c r="B39" s="15">
        <v>250</v>
      </c>
      <c r="C39" s="77">
        <f t="shared" si="6"/>
        <v>72.212500000000006</v>
      </c>
      <c r="D39" s="77">
        <f t="shared" si="7"/>
        <v>96.531284999999997</v>
      </c>
      <c r="E39" s="77">
        <f t="shared" si="8"/>
        <v>1.237384375</v>
      </c>
      <c r="F39" s="77">
        <f t="shared" si="9"/>
        <v>11.643305</v>
      </c>
      <c r="G39" s="77">
        <f t="shared" si="5"/>
        <v>7.4862500000000012E-2</v>
      </c>
      <c r="H39" s="77">
        <f t="shared" si="5"/>
        <v>3.1667500000000004</v>
      </c>
      <c r="I39" s="77">
        <f t="shared" si="5"/>
        <v>0.30077500000000001</v>
      </c>
      <c r="J39" s="77">
        <f t="shared" si="5"/>
        <v>1.0335E-2</v>
      </c>
      <c r="K39" s="77">
        <f t="shared" si="5"/>
        <v>5.0350000000000004E-3</v>
      </c>
      <c r="L39" s="77">
        <f t="shared" si="5"/>
        <v>0.20802499999999999</v>
      </c>
      <c r="M39" s="77">
        <f t="shared" si="5"/>
        <v>4.7103750000000007E-2</v>
      </c>
      <c r="N39" s="77">
        <f t="shared" si="5"/>
        <v>415.38750000000005</v>
      </c>
      <c r="O39" s="77">
        <f t="shared" si="5"/>
        <v>1689.3749999999998</v>
      </c>
      <c r="P39" s="77">
        <f t="shared" si="5"/>
        <v>0</v>
      </c>
      <c r="Q39" s="77">
        <f t="shared" si="10"/>
        <v>58.134374999999999</v>
      </c>
      <c r="R39" s="77">
        <f t="shared" si="11"/>
        <v>0</v>
      </c>
      <c r="S39" s="77">
        <f t="shared" si="11"/>
        <v>0.14177499999999998</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20</v>
      </c>
      <c r="C57" s="8">
        <f t="shared" ref="C57:U57" si="13">D8</f>
        <v>1</v>
      </c>
      <c r="D57" s="8">
        <f t="shared" si="13"/>
        <v>2</v>
      </c>
      <c r="E57" s="8">
        <f t="shared" si="13"/>
        <v>3</v>
      </c>
      <c r="F57" s="8">
        <f t="shared" si="13"/>
        <v>4</v>
      </c>
      <c r="G57" s="8">
        <f t="shared" si="13"/>
        <v>5</v>
      </c>
      <c r="H57" s="8">
        <f t="shared" si="13"/>
        <v>6</v>
      </c>
      <c r="I57" s="8">
        <f t="shared" si="13"/>
        <v>7</v>
      </c>
      <c r="J57" s="8" t="str">
        <f t="shared" si="13"/>
        <v>B1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5.3</v>
      </c>
      <c r="C60" s="76">
        <f t="shared" ref="C60:U60" si="14">D10</f>
        <v>6</v>
      </c>
      <c r="D60" s="76">
        <f t="shared" si="14"/>
        <v>5.9</v>
      </c>
      <c r="E60" s="76">
        <f t="shared" si="14"/>
        <v>5.8</v>
      </c>
      <c r="F60" s="76">
        <f t="shared" si="14"/>
        <v>5.8</v>
      </c>
      <c r="G60" s="76">
        <f t="shared" si="14"/>
        <v>5.8</v>
      </c>
      <c r="H60" s="76">
        <f t="shared" si="14"/>
        <v>5.8</v>
      </c>
      <c r="I60" s="76">
        <f t="shared" si="14"/>
        <v>5.8</v>
      </c>
      <c r="J60" s="76">
        <f t="shared" si="14"/>
        <v>5.9</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170</v>
      </c>
      <c r="C62" s="77">
        <f>B32</f>
        <v>170</v>
      </c>
      <c r="D62" s="77">
        <f>B33</f>
        <v>170</v>
      </c>
      <c r="E62" s="77">
        <f>B34</f>
        <v>50</v>
      </c>
      <c r="F62" s="77">
        <f>B35</f>
        <v>50</v>
      </c>
      <c r="G62" s="77">
        <f>B36</f>
        <v>170</v>
      </c>
      <c r="H62" s="77">
        <f>B37</f>
        <v>170</v>
      </c>
      <c r="I62" s="77">
        <f>B38</f>
        <v>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1.2000000000000011</v>
      </c>
      <c r="D64" s="77">
        <f t="shared" si="17"/>
        <v>1.7999999999999989</v>
      </c>
      <c r="E64" s="77">
        <f t="shared" si="17"/>
        <v>2.4000000000000021</v>
      </c>
      <c r="F64" s="77">
        <f t="shared" si="17"/>
        <v>2.4000000000000021</v>
      </c>
      <c r="G64" s="77">
        <f t="shared" si="17"/>
        <v>2.4000000000000021</v>
      </c>
      <c r="H64" s="77">
        <f t="shared" si="17"/>
        <v>2.4000000000000021</v>
      </c>
      <c r="I64" s="77">
        <f t="shared" si="17"/>
        <v>2.4000000000000021</v>
      </c>
      <c r="J64" s="77">
        <f t="shared" si="17"/>
        <v>1.7999999999999989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-1.2000000000000011</v>
      </c>
      <c r="D65" s="77">
        <f t="shared" si="18"/>
        <v>-1.7999999999999989</v>
      </c>
      <c r="E65" s="77">
        <f t="shared" si="18"/>
        <v>-2.4000000000000021</v>
      </c>
      <c r="F65" s="77">
        <f t="shared" si="18"/>
        <v>-2.4000000000000021</v>
      </c>
      <c r="G65" s="77">
        <f t="shared" si="18"/>
        <v>-2.4000000000000021</v>
      </c>
      <c r="H65" s="77">
        <f t="shared" si="18"/>
        <v>-2.4000000000000021</v>
      </c>
      <c r="I65" s="77">
        <f t="shared" si="18"/>
        <v>-2.4000000000000021</v>
      </c>
      <c r="J65" s="77">
        <f t="shared" si="18"/>
        <v>-1.7999999999999989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PAN-023252</v>
      </c>
      <c r="D1" s="141"/>
      <c r="E1" s="93" t="s">
        <v>45</v>
      </c>
      <c r="F1" s="39">
        <f>'Field data and Waste 1'!F1</f>
        <v>32.07</v>
      </c>
      <c r="G1" s="120" t="s">
        <v>43</v>
      </c>
      <c r="H1" s="121"/>
      <c r="I1" s="118">
        <v>6.6</v>
      </c>
      <c r="J1" s="119" t="s">
        <v>153</v>
      </c>
      <c r="K1" s="119"/>
      <c r="L1" s="97">
        <v>355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169</v>
      </c>
      <c r="G2" s="138" t="s">
        <v>110</v>
      </c>
      <c r="H2" s="139"/>
      <c r="I2" s="118"/>
      <c r="J2" s="119" t="s">
        <v>158</v>
      </c>
      <c r="K2" s="119"/>
      <c r="L2" s="97">
        <v>1.23</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Byproduct Recovery </v>
      </c>
      <c r="D3" s="143"/>
      <c r="E3" s="93" t="s">
        <v>108</v>
      </c>
      <c r="F3" s="31" t="s">
        <v>78</v>
      </c>
      <c r="G3" s="119" t="s">
        <v>159</v>
      </c>
      <c r="H3" s="119"/>
      <c r="I3" s="118"/>
      <c r="J3" s="120" t="s">
        <v>154</v>
      </c>
      <c r="K3" s="121"/>
      <c r="L3" s="97">
        <f>(L1/(L2*10000))*100</f>
        <v>2.8861788617886179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Tyncwm, Llansawel, Llandeilo, Carmarthenshire, SA19 7PQ</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20</v>
      </c>
      <c r="D8" s="60">
        <f>'Field data and Waste 1'!D8</f>
        <v>1</v>
      </c>
      <c r="E8" s="60">
        <f>'Field data and Waste 1'!E8</f>
        <v>2</v>
      </c>
      <c r="F8" s="60">
        <f>'Field data and Waste 1'!F8</f>
        <v>3</v>
      </c>
      <c r="G8" s="60">
        <f>'Field data and Waste 1'!G8</f>
        <v>4</v>
      </c>
      <c r="H8" s="60">
        <f>'Field data and Waste 1'!H8</f>
        <v>5</v>
      </c>
      <c r="I8" s="60">
        <f>'Field data and Waste 1'!I8</f>
        <v>6</v>
      </c>
      <c r="J8" s="60">
        <f>'Field data and Waste 1'!J8</f>
        <v>7</v>
      </c>
      <c r="K8" s="60" t="str">
        <f>'Field data and Waste 1'!K8</f>
        <v>B1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6</v>
      </c>
      <c r="E10" s="60">
        <f>'Field data and Waste 1'!E10</f>
        <v>5.9</v>
      </c>
      <c r="F10" s="60">
        <f>'Field data and Waste 1'!F10</f>
        <v>5.8</v>
      </c>
      <c r="G10" s="60">
        <f>'Field data and Waste 1'!G10</f>
        <v>5.8</v>
      </c>
      <c r="H10" s="60">
        <f>'Field data and Waste 1'!H10</f>
        <v>5.8</v>
      </c>
      <c r="I10" s="60">
        <f>'Field data and Waste 1'!I10</f>
        <v>5.8</v>
      </c>
      <c r="J10" s="60">
        <f>'Field data and Waste 1'!J10</f>
        <v>5.8</v>
      </c>
      <c r="K10" s="60">
        <f>'Field data and Waste 1'!K10</f>
        <v>5.9</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3</v>
      </c>
      <c r="G11" s="60">
        <f>'Field data and Waste 1'!G11</f>
        <v>3</v>
      </c>
      <c r="H11" s="60">
        <f>'Field data and Waste 1'!H11</f>
        <v>2</v>
      </c>
      <c r="I11" s="60">
        <f>'Field data and Waste 1'!I11</f>
        <v>2</v>
      </c>
      <c r="J11" s="60">
        <f>'Field data and Waste 1'!J11</f>
        <v>3</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2</v>
      </c>
      <c r="F12" s="60">
        <f>'Field data and Waste 1'!F12</f>
        <v>2</v>
      </c>
      <c r="G12" s="60">
        <f>'Field data and Waste 1'!G12</f>
        <v>2</v>
      </c>
      <c r="H12" s="60">
        <f>'Field data and Waste 1'!H12</f>
        <v>2</v>
      </c>
      <c r="I12" s="60">
        <f>'Field data and Waste 1'!I12</f>
        <v>2</v>
      </c>
      <c r="J12" s="60">
        <f>'Field data and Waste 1'!J12</f>
        <v>2</v>
      </c>
      <c r="K12" s="60">
        <f>'Field data and Waste 1'!K12</f>
        <v>2</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2</v>
      </c>
      <c r="J13" s="60">
        <f>'Field data and Waste 1'!J13</f>
        <v>3</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34.622737499999999</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-29.977262499999995</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DECREASE</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9.5948125000000015</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-218.40518750000001</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3.25</v>
      </c>
      <c r="C28" s="15">
        <v>1.23</v>
      </c>
      <c r="D28" s="15">
        <v>0.186</v>
      </c>
      <c r="E28" s="15">
        <v>9.8000000000000004E-2</v>
      </c>
      <c r="F28" s="15">
        <v>1310</v>
      </c>
      <c r="G28" s="15">
        <v>33.4</v>
      </c>
      <c r="H28" s="15">
        <v>64.5</v>
      </c>
      <c r="I28" s="15">
        <v>3.97</v>
      </c>
      <c r="J28" s="15">
        <v>0.57999999999999996</v>
      </c>
      <c r="K28" s="23">
        <v>0.62</v>
      </c>
      <c r="L28" s="15">
        <v>6.1</v>
      </c>
      <c r="M28" s="15">
        <v>4.3099999999999996</v>
      </c>
      <c r="N28" s="15">
        <v>155000</v>
      </c>
      <c r="O28" s="15">
        <v>10700</v>
      </c>
      <c r="P28" s="15"/>
      <c r="Q28" s="15">
        <v>7100</v>
      </c>
      <c r="R28" s="15"/>
      <c r="S28" s="15">
        <v>52.1</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v>
      </c>
      <c r="B32" s="15">
        <v>250</v>
      </c>
      <c r="C32" s="77">
        <f t="shared" ref="C32:C50" si="6">IF(C$27="%w/w SAR",((C$28*10)*$B32),IF(C$27="%w/w DM",(((C$28*10)*($B$28/100))*$B32),IF(C$27="kg/t SAR",(C$28*$B32),IF(C$27="kg/t DM",((C$28*($B$28/100))*$B32),IF(C$27="mg/kg SAR",((C$28*0.001)*$B32),IF(C$27="mg/kg DM",(((C$28*0.001)*($B$28/100))*$B32),0))))))</f>
        <v>99.937500000000014</v>
      </c>
      <c r="D32" s="77">
        <f t="shared" ref="D32:D50" si="7">(IF(D$27="%w/w SAR",((D$28*10)*$B32),IF(D$27="%w/w DM",(((D$28*10)*($B$28/100))*$B32),IF(D$27="kg/t SAR",(D$28*$B32),IF(D$27="kg/t DM",((D$28*($B$28/100))*$B32),IF(D$27="mg/kg SAR",((D$28*0.001)*$B32),IF(D$27="mg/kg DM",(((D$28*0.001)*($B$28/100))*$B32),"0")))))))*2.291</f>
        <v>34.622737499999999</v>
      </c>
      <c r="E32" s="77">
        <f t="shared" ref="E32:E50" si="8">(IF(E$27="%w/w SAR",((E$28*10)*$B32),IF(E$27="%w/w DM",(((E$28*10)*($B$28/100))*$B32),IF(E$27="kg/t SAR",(E$28*$B32),IF(E$27="kg/t DM",((E$28*($B$28/100))*$B32),IF(E$27="mg/kg SAR",((E$28*0.001)*$B32),IF(E$27="mg/kg DM",(((E$28*0.001)*($B$28/100))*$B32),"0")))))))*1.205</f>
        <v>9.5948125000000015</v>
      </c>
      <c r="F32" s="77">
        <f t="shared" ref="F32:F50" si="9">(IF(F$27="%w/w SAR",((F$28*10)*$B32),IF(F$27="%w/w DM",(((F$28*10)*($B$28/100))*$B32),IF(F$27="kg/t SAR",(F$28*$B32),IF(F$27="kg/t DM",((F$28*($B$28/100))*$B32),IF(F$27="mg/kg SAR",((F$28*0.001)*$B32),IF(F$27="mg/kg DM",(((F$28*0.001)*($B$28/100))*$B32),"0")))))))*1.658</f>
        <v>17.647337499999999</v>
      </c>
      <c r="G32" s="77">
        <f t="shared" si="5"/>
        <v>0.27137500000000003</v>
      </c>
      <c r="H32" s="77">
        <f t="shared" si="5"/>
        <v>0.52406249999999999</v>
      </c>
      <c r="I32" s="77">
        <f t="shared" si="5"/>
        <v>3.225625E-2</v>
      </c>
      <c r="J32" s="77">
        <f t="shared" si="5"/>
        <v>4.7125000000000005E-3</v>
      </c>
      <c r="K32" s="77">
        <f t="shared" si="5"/>
        <v>5.0375000000000003E-3</v>
      </c>
      <c r="L32" s="77">
        <f t="shared" si="5"/>
        <v>4.9562499999999995E-2</v>
      </c>
      <c r="M32" s="77">
        <f t="shared" si="5"/>
        <v>3.5018750000000001E-2</v>
      </c>
      <c r="N32" s="77">
        <f t="shared" si="5"/>
        <v>1259.3750000000002</v>
      </c>
      <c r="O32" s="77">
        <f t="shared" si="5"/>
        <v>86.937500000000014</v>
      </c>
      <c r="P32" s="77">
        <f t="shared" si="5"/>
        <v>0</v>
      </c>
      <c r="Q32" s="77">
        <f t="shared" ref="Q32:Q50" si="10">(IF(Q$27="%w/w SAR",((Q$28*10)*$B32),IF(Q$27="%w/w DM",(((Q$28*10)*($B$28/100))*$B32),IF(Q$27="kg/t SAR",(Q$28*$B32),IF(Q$27="kg/t DM",((Q$28*($B$28/100))*$B32),IF(Q$27="mg/kg SAR",((Q$28*0.001)*$B32),IF(Q$27="mg/kg DM",(((Q$28*0.001)*($B$28/100))*$B32),0)))))))*2.5</f>
        <v>144.21875000000003</v>
      </c>
      <c r="R32" s="77">
        <f t="shared" ref="R32:U50" si="11">IF(R$27="%w/w SAR",((R$28*10)*$B32),IF(R$27="%w/w DM",(((R$28*10)*($B$28/100))*$B32),IF(R$27="kg/t SAR",(R$28*$B32),IF(R$27="kg/t DM",((R$28*($B$28/100))*$B32),IF(R$27="mg/kg SAR",((R$28*0.001)*$B32),IF(R$27="mg/kg DM",(((R$28*0.001)*($B$28/100))*$B32),0))))))</f>
        <v>0</v>
      </c>
      <c r="S32" s="77">
        <f t="shared" si="11"/>
        <v>0.42331250000000004</v>
      </c>
      <c r="T32" s="77">
        <f t="shared" si="11"/>
        <v>0</v>
      </c>
      <c r="U32" s="77">
        <f t="shared" si="11"/>
        <v>0</v>
      </c>
      <c r="AB32" s="59"/>
      <c r="AC32" s="59"/>
      <c r="AD32" s="59"/>
      <c r="AE32" s="59"/>
      <c r="AF32" s="59"/>
      <c r="AG32" s="59"/>
      <c r="AH32" s="59"/>
      <c r="AI32" s="59"/>
    </row>
    <row r="33" spans="1:35" s="72" customFormat="1" ht="13" x14ac:dyDescent="0.35">
      <c r="A33" s="13">
        <f>E8</f>
        <v>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4</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B1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20</v>
      </c>
      <c r="C57" s="8">
        <f t="shared" ref="C57:U57" si="13">D8</f>
        <v>1</v>
      </c>
      <c r="D57" s="8">
        <f t="shared" si="13"/>
        <v>2</v>
      </c>
      <c r="E57" s="8">
        <f t="shared" si="13"/>
        <v>3</v>
      </c>
      <c r="F57" s="8">
        <f t="shared" si="13"/>
        <v>4</v>
      </c>
      <c r="G57" s="8">
        <f t="shared" si="13"/>
        <v>5</v>
      </c>
      <c r="H57" s="8">
        <f t="shared" si="13"/>
        <v>6</v>
      </c>
      <c r="I57" s="8">
        <f t="shared" si="13"/>
        <v>7</v>
      </c>
      <c r="J57" s="8" t="str">
        <f t="shared" si="13"/>
        <v>B1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5.3</v>
      </c>
      <c r="C60" s="76">
        <f t="shared" ref="C60:U60" si="14">D10</f>
        <v>6</v>
      </c>
      <c r="D60" s="76">
        <f t="shared" si="14"/>
        <v>5.9</v>
      </c>
      <c r="E60" s="76">
        <f t="shared" si="14"/>
        <v>5.8</v>
      </c>
      <c r="F60" s="76">
        <f t="shared" si="14"/>
        <v>5.8</v>
      </c>
      <c r="G60" s="76">
        <f t="shared" si="14"/>
        <v>5.8</v>
      </c>
      <c r="H60" s="76">
        <f t="shared" si="14"/>
        <v>5.8</v>
      </c>
      <c r="I60" s="76">
        <f t="shared" si="14"/>
        <v>5.8</v>
      </c>
      <c r="J60" s="76">
        <f t="shared" si="14"/>
        <v>5.9</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250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1.2000000000000011</v>
      </c>
      <c r="D64" s="77">
        <f t="shared" si="17"/>
        <v>1.7999999999999989</v>
      </c>
      <c r="E64" s="77">
        <f t="shared" si="17"/>
        <v>2.4000000000000021</v>
      </c>
      <c r="F64" s="77">
        <f t="shared" si="17"/>
        <v>2.4000000000000021</v>
      </c>
      <c r="G64" s="77">
        <f t="shared" si="17"/>
        <v>2.4000000000000021</v>
      </c>
      <c r="H64" s="77">
        <f t="shared" si="17"/>
        <v>2.4000000000000021</v>
      </c>
      <c r="I64" s="77">
        <f t="shared" si="17"/>
        <v>2.4000000000000021</v>
      </c>
      <c r="J64" s="77">
        <f t="shared" si="17"/>
        <v>1.7999999999999989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-1.2000000000000011</v>
      </c>
      <c r="D65" s="77">
        <f t="shared" si="18"/>
        <v>-1.7999999999999989</v>
      </c>
      <c r="E65" s="77">
        <f t="shared" si="18"/>
        <v>-2.4000000000000021</v>
      </c>
      <c r="F65" s="77">
        <f t="shared" si="18"/>
        <v>-2.4000000000000021</v>
      </c>
      <c r="G65" s="77">
        <f t="shared" si="18"/>
        <v>-2.4000000000000021</v>
      </c>
      <c r="H65" s="77">
        <f t="shared" si="18"/>
        <v>-2.4000000000000021</v>
      </c>
      <c r="I65" s="77">
        <f t="shared" si="18"/>
        <v>-2.4000000000000021</v>
      </c>
      <c r="J65" s="77">
        <f t="shared" si="18"/>
        <v>-1.7999999999999989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PAN-023252</v>
      </c>
      <c r="D1" s="141"/>
      <c r="E1" s="93" t="s">
        <v>45</v>
      </c>
      <c r="F1" s="39">
        <f>'Field data and Waste 1'!F1</f>
        <v>32.07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Byproduct Recovery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Tyncwm, Llansawel, Llandeilo, Carmarthenshire, SA19 7PQ</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20</v>
      </c>
      <c r="D8" s="60">
        <f>'Field data and Waste 1'!D8</f>
        <v>1</v>
      </c>
      <c r="E8" s="60">
        <f>'Field data and Waste 1'!E8</f>
        <v>2</v>
      </c>
      <c r="F8" s="60">
        <f>'Field data and Waste 1'!F8</f>
        <v>3</v>
      </c>
      <c r="G8" s="60">
        <f>'Field data and Waste 1'!G8</f>
        <v>4</v>
      </c>
      <c r="H8" s="60">
        <f>'Field data and Waste 1'!H8</f>
        <v>5</v>
      </c>
      <c r="I8" s="60">
        <f>'Field data and Waste 1'!I8</f>
        <v>6</v>
      </c>
      <c r="J8" s="60">
        <f>'Field data and Waste 1'!J8</f>
        <v>7</v>
      </c>
      <c r="K8" s="60" t="str">
        <f>'Field data and Waste 1'!K8</f>
        <v>B1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6</v>
      </c>
      <c r="E10" s="60">
        <f>'Field data and Waste 1'!E10</f>
        <v>5.9</v>
      </c>
      <c r="F10" s="60">
        <f>'Field data and Waste 1'!F10</f>
        <v>5.8</v>
      </c>
      <c r="G10" s="60">
        <f>'Field data and Waste 1'!G10</f>
        <v>5.8</v>
      </c>
      <c r="H10" s="60">
        <f>'Field data and Waste 1'!H10</f>
        <v>5.8</v>
      </c>
      <c r="I10" s="60">
        <f>'Field data and Waste 1'!I10</f>
        <v>5.8</v>
      </c>
      <c r="J10" s="60">
        <f>'Field data and Waste 1'!J10</f>
        <v>5.8</v>
      </c>
      <c r="K10" s="60">
        <f>'Field data and Waste 1'!K10</f>
        <v>5.9</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3</v>
      </c>
      <c r="G11" s="60">
        <f>'Field data and Waste 1'!G11</f>
        <v>3</v>
      </c>
      <c r="H11" s="60">
        <f>'Field data and Waste 1'!H11</f>
        <v>2</v>
      </c>
      <c r="I11" s="60">
        <f>'Field data and Waste 1'!I11</f>
        <v>2</v>
      </c>
      <c r="J11" s="60">
        <f>'Field data and Waste 1'!J11</f>
        <v>3</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2</v>
      </c>
      <c r="F12" s="60">
        <f>'Field data and Waste 1'!F12</f>
        <v>2</v>
      </c>
      <c r="G12" s="60">
        <f>'Field data and Waste 1'!G12</f>
        <v>2</v>
      </c>
      <c r="H12" s="60">
        <f>'Field data and Waste 1'!H12</f>
        <v>2</v>
      </c>
      <c r="I12" s="60">
        <f>'Field data and Waste 1'!I12</f>
        <v>2</v>
      </c>
      <c r="J12" s="60">
        <f>'Field data and Waste 1'!J12</f>
        <v>2</v>
      </c>
      <c r="K12" s="60">
        <f>'Field data and Waste 1'!K12</f>
        <v>2</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2</v>
      </c>
      <c r="J13" s="60">
        <f>'Field data and Waste 1'!J13</f>
        <v>3</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4</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B1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20</v>
      </c>
      <c r="C57" s="8">
        <f t="shared" ref="C57:U57" si="13">D8</f>
        <v>1</v>
      </c>
      <c r="D57" s="8">
        <f t="shared" si="13"/>
        <v>2</v>
      </c>
      <c r="E57" s="8">
        <f t="shared" si="13"/>
        <v>3</v>
      </c>
      <c r="F57" s="8">
        <f t="shared" si="13"/>
        <v>4</v>
      </c>
      <c r="G57" s="8">
        <f t="shared" si="13"/>
        <v>5</v>
      </c>
      <c r="H57" s="8">
        <f t="shared" si="13"/>
        <v>6</v>
      </c>
      <c r="I57" s="8">
        <f t="shared" si="13"/>
        <v>7</v>
      </c>
      <c r="J57" s="8" t="str">
        <f t="shared" si="13"/>
        <v>B1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5.3</v>
      </c>
      <c r="C60" s="76">
        <f t="shared" ref="C60:U60" si="14">D10</f>
        <v>6</v>
      </c>
      <c r="D60" s="76">
        <f t="shared" si="14"/>
        <v>5.9</v>
      </c>
      <c r="E60" s="76">
        <f t="shared" si="14"/>
        <v>5.8</v>
      </c>
      <c r="F60" s="76">
        <f t="shared" si="14"/>
        <v>5.8</v>
      </c>
      <c r="G60" s="76">
        <f t="shared" si="14"/>
        <v>5.8</v>
      </c>
      <c r="H60" s="76">
        <f t="shared" si="14"/>
        <v>5.8</v>
      </c>
      <c r="I60" s="76">
        <f t="shared" si="14"/>
        <v>5.8</v>
      </c>
      <c r="J60" s="76">
        <f t="shared" si="14"/>
        <v>5.9</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1.2000000000000011</v>
      </c>
      <c r="D64" s="77">
        <f t="shared" si="17"/>
        <v>1.7999999999999989</v>
      </c>
      <c r="E64" s="77">
        <f t="shared" si="17"/>
        <v>2.4000000000000021</v>
      </c>
      <c r="F64" s="77">
        <f t="shared" si="17"/>
        <v>2.4000000000000021</v>
      </c>
      <c r="G64" s="77">
        <f t="shared" si="17"/>
        <v>2.4000000000000021</v>
      </c>
      <c r="H64" s="77">
        <f t="shared" si="17"/>
        <v>2.4000000000000021</v>
      </c>
      <c r="I64" s="77">
        <f t="shared" si="17"/>
        <v>2.4000000000000021</v>
      </c>
      <c r="J64" s="77">
        <f t="shared" si="17"/>
        <v>1.7999999999999989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-1.2000000000000011</v>
      </c>
      <c r="D65" s="77">
        <f t="shared" si="18"/>
        <v>-1.7999999999999989</v>
      </c>
      <c r="E65" s="77">
        <f t="shared" si="18"/>
        <v>-2.4000000000000021</v>
      </c>
      <c r="F65" s="77">
        <f t="shared" si="18"/>
        <v>-2.4000000000000021</v>
      </c>
      <c r="G65" s="77">
        <f t="shared" si="18"/>
        <v>-2.4000000000000021</v>
      </c>
      <c r="H65" s="77">
        <f t="shared" si="18"/>
        <v>-2.4000000000000021</v>
      </c>
      <c r="I65" s="77">
        <f t="shared" si="18"/>
        <v>-2.4000000000000021</v>
      </c>
      <c r="J65" s="77">
        <f t="shared" si="18"/>
        <v>-1.7999999999999989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PAN-023252</v>
      </c>
      <c r="D1" s="141"/>
      <c r="E1" s="93" t="s">
        <v>45</v>
      </c>
      <c r="F1" s="39">
        <f>'Field data and Waste 1'!F1</f>
        <v>32.07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Byproduct Recovery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Tyncwm, Llansawel, Llandeilo, Carmarthenshire, SA19 7PQ</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20</v>
      </c>
      <c r="D8" s="60">
        <f>'Field data and Waste 1'!D8</f>
        <v>1</v>
      </c>
      <c r="E8" s="60">
        <f>'Field data and Waste 1'!E8</f>
        <v>2</v>
      </c>
      <c r="F8" s="60">
        <f>'Field data and Waste 1'!F8</f>
        <v>3</v>
      </c>
      <c r="G8" s="60">
        <f>'Field data and Waste 1'!G8</f>
        <v>4</v>
      </c>
      <c r="H8" s="60">
        <f>'Field data and Waste 1'!H8</f>
        <v>5</v>
      </c>
      <c r="I8" s="60">
        <f>'Field data and Waste 1'!I8</f>
        <v>6</v>
      </c>
      <c r="J8" s="60">
        <f>'Field data and Waste 1'!J8</f>
        <v>7</v>
      </c>
      <c r="K8" s="60" t="str">
        <f>'Field data and Waste 1'!K8</f>
        <v>B1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6</v>
      </c>
      <c r="E10" s="60">
        <f>'Field data and Waste 1'!E10</f>
        <v>5.9</v>
      </c>
      <c r="F10" s="60">
        <f>'Field data and Waste 1'!F10</f>
        <v>5.8</v>
      </c>
      <c r="G10" s="60">
        <f>'Field data and Waste 1'!G10</f>
        <v>5.8</v>
      </c>
      <c r="H10" s="60">
        <f>'Field data and Waste 1'!H10</f>
        <v>5.8</v>
      </c>
      <c r="I10" s="60">
        <f>'Field data and Waste 1'!I10</f>
        <v>5.8</v>
      </c>
      <c r="J10" s="60">
        <f>'Field data and Waste 1'!J10</f>
        <v>5.8</v>
      </c>
      <c r="K10" s="60">
        <f>'Field data and Waste 1'!K10</f>
        <v>5.9</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3</v>
      </c>
      <c r="G11" s="60">
        <f>'Field data and Waste 1'!G11</f>
        <v>3</v>
      </c>
      <c r="H11" s="60">
        <f>'Field data and Waste 1'!H11</f>
        <v>2</v>
      </c>
      <c r="I11" s="60">
        <f>'Field data and Waste 1'!I11</f>
        <v>2</v>
      </c>
      <c r="J11" s="60">
        <f>'Field data and Waste 1'!J11</f>
        <v>3</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2</v>
      </c>
      <c r="F12" s="60">
        <f>'Field data and Waste 1'!F12</f>
        <v>2</v>
      </c>
      <c r="G12" s="60">
        <f>'Field data and Waste 1'!G12</f>
        <v>2</v>
      </c>
      <c r="H12" s="60">
        <f>'Field data and Waste 1'!H12</f>
        <v>2</v>
      </c>
      <c r="I12" s="60">
        <f>'Field data and Waste 1'!I12</f>
        <v>2</v>
      </c>
      <c r="J12" s="60">
        <f>'Field data and Waste 1'!J12</f>
        <v>2</v>
      </c>
      <c r="K12" s="60">
        <f>'Field data and Waste 1'!K12</f>
        <v>2</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2</v>
      </c>
      <c r="J13" s="60">
        <f>'Field data and Waste 1'!J13</f>
        <v>3</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4</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B1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20</v>
      </c>
      <c r="C57" s="8">
        <f t="shared" ref="C57:U57" si="13">D8</f>
        <v>1</v>
      </c>
      <c r="D57" s="8">
        <f t="shared" si="13"/>
        <v>2</v>
      </c>
      <c r="E57" s="8">
        <f t="shared" si="13"/>
        <v>3</v>
      </c>
      <c r="F57" s="8">
        <f t="shared" si="13"/>
        <v>4</v>
      </c>
      <c r="G57" s="8">
        <f t="shared" si="13"/>
        <v>5</v>
      </c>
      <c r="H57" s="8">
        <f t="shared" si="13"/>
        <v>6</v>
      </c>
      <c r="I57" s="8">
        <f t="shared" si="13"/>
        <v>7</v>
      </c>
      <c r="J57" s="8" t="str">
        <f t="shared" si="13"/>
        <v>B1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5.3</v>
      </c>
      <c r="C60" s="76">
        <f t="shared" ref="C60:U60" si="14">D10</f>
        <v>6</v>
      </c>
      <c r="D60" s="76">
        <f t="shared" si="14"/>
        <v>5.9</v>
      </c>
      <c r="E60" s="76">
        <f t="shared" si="14"/>
        <v>5.8</v>
      </c>
      <c r="F60" s="76">
        <f t="shared" si="14"/>
        <v>5.8</v>
      </c>
      <c r="G60" s="76">
        <f t="shared" si="14"/>
        <v>5.8</v>
      </c>
      <c r="H60" s="76">
        <f t="shared" si="14"/>
        <v>5.8</v>
      </c>
      <c r="I60" s="76">
        <f t="shared" si="14"/>
        <v>5.8</v>
      </c>
      <c r="J60" s="76">
        <f t="shared" si="14"/>
        <v>5.9</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1.2000000000000011</v>
      </c>
      <c r="D64" s="77">
        <f t="shared" si="17"/>
        <v>1.7999999999999989</v>
      </c>
      <c r="E64" s="77">
        <f t="shared" si="17"/>
        <v>2.4000000000000021</v>
      </c>
      <c r="F64" s="77">
        <f t="shared" si="17"/>
        <v>2.4000000000000021</v>
      </c>
      <c r="G64" s="77">
        <f t="shared" si="17"/>
        <v>2.4000000000000021</v>
      </c>
      <c r="H64" s="77">
        <f t="shared" si="17"/>
        <v>2.4000000000000021</v>
      </c>
      <c r="I64" s="77">
        <f t="shared" si="17"/>
        <v>2.4000000000000021</v>
      </c>
      <c r="J64" s="77">
        <f t="shared" si="17"/>
        <v>1.7999999999999989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-1.2000000000000011</v>
      </c>
      <c r="D65" s="77">
        <f t="shared" si="18"/>
        <v>-1.7999999999999989</v>
      </c>
      <c r="E65" s="77">
        <f t="shared" si="18"/>
        <v>-2.4000000000000021</v>
      </c>
      <c r="F65" s="77">
        <f t="shared" si="18"/>
        <v>-2.4000000000000021</v>
      </c>
      <c r="G65" s="77">
        <f t="shared" si="18"/>
        <v>-2.4000000000000021</v>
      </c>
      <c r="H65" s="77">
        <f t="shared" si="18"/>
        <v>-2.4000000000000021</v>
      </c>
      <c r="I65" s="77">
        <f t="shared" si="18"/>
        <v>-2.4000000000000021</v>
      </c>
      <c r="J65" s="77">
        <f t="shared" si="18"/>
        <v>-1.7999999999999989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PAN-023252</v>
      </c>
      <c r="D1" s="141"/>
      <c r="E1" s="93" t="s">
        <v>45</v>
      </c>
      <c r="F1" s="39">
        <f>'Field data and Waste 1'!F1</f>
        <v>32.07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Byproduct Recovery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Tyncwm, Llansawel, Llandeilo, Carmarthenshire, SA19 7PQ</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20</v>
      </c>
      <c r="D8" s="60">
        <f>'Field data and Waste 1'!D8</f>
        <v>1</v>
      </c>
      <c r="E8" s="60">
        <f>'Field data and Waste 1'!E8</f>
        <v>2</v>
      </c>
      <c r="F8" s="60">
        <f>'Field data and Waste 1'!F8</f>
        <v>3</v>
      </c>
      <c r="G8" s="60">
        <f>'Field data and Waste 1'!G8</f>
        <v>4</v>
      </c>
      <c r="H8" s="60">
        <f>'Field data and Waste 1'!H8</f>
        <v>5</v>
      </c>
      <c r="I8" s="60">
        <f>'Field data and Waste 1'!I8</f>
        <v>6</v>
      </c>
      <c r="J8" s="60">
        <f>'Field data and Waste 1'!J8</f>
        <v>7</v>
      </c>
      <c r="K8" s="60" t="str">
        <f>'Field data and Waste 1'!K8</f>
        <v>B1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6</v>
      </c>
      <c r="E10" s="60">
        <f>'Field data and Waste 1'!E10</f>
        <v>5.9</v>
      </c>
      <c r="F10" s="60">
        <f>'Field data and Waste 1'!F10</f>
        <v>5.8</v>
      </c>
      <c r="G10" s="60">
        <f>'Field data and Waste 1'!G10</f>
        <v>5.8</v>
      </c>
      <c r="H10" s="60">
        <f>'Field data and Waste 1'!H10</f>
        <v>5.8</v>
      </c>
      <c r="I10" s="60">
        <f>'Field data and Waste 1'!I10</f>
        <v>5.8</v>
      </c>
      <c r="J10" s="60">
        <f>'Field data and Waste 1'!J10</f>
        <v>5.8</v>
      </c>
      <c r="K10" s="60">
        <f>'Field data and Waste 1'!K10</f>
        <v>5.9</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3</v>
      </c>
      <c r="G11" s="60">
        <f>'Field data and Waste 1'!G11</f>
        <v>3</v>
      </c>
      <c r="H11" s="60">
        <f>'Field data and Waste 1'!H11</f>
        <v>2</v>
      </c>
      <c r="I11" s="60">
        <f>'Field data and Waste 1'!I11</f>
        <v>2</v>
      </c>
      <c r="J11" s="60">
        <f>'Field data and Waste 1'!J11</f>
        <v>3</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2</v>
      </c>
      <c r="F12" s="60">
        <f>'Field data and Waste 1'!F12</f>
        <v>2</v>
      </c>
      <c r="G12" s="60">
        <f>'Field data and Waste 1'!G12</f>
        <v>2</v>
      </c>
      <c r="H12" s="60">
        <f>'Field data and Waste 1'!H12</f>
        <v>2</v>
      </c>
      <c r="I12" s="60">
        <f>'Field data and Waste 1'!I12</f>
        <v>2</v>
      </c>
      <c r="J12" s="60">
        <f>'Field data and Waste 1'!J12</f>
        <v>2</v>
      </c>
      <c r="K12" s="60">
        <f>'Field data and Waste 1'!K12</f>
        <v>2</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2</v>
      </c>
      <c r="J13" s="60">
        <f>'Field data and Waste 1'!J13</f>
        <v>3</v>
      </c>
      <c r="K13" s="60">
        <f>'Field data and Waste 1'!K13</f>
        <v>2</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4</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B1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20</v>
      </c>
      <c r="C57" s="8">
        <f t="shared" ref="C57:U57" si="13">D8</f>
        <v>1</v>
      </c>
      <c r="D57" s="8">
        <f t="shared" si="13"/>
        <v>2</v>
      </c>
      <c r="E57" s="8">
        <f t="shared" si="13"/>
        <v>3</v>
      </c>
      <c r="F57" s="8">
        <f t="shared" si="13"/>
        <v>4</v>
      </c>
      <c r="G57" s="8">
        <f t="shared" si="13"/>
        <v>5</v>
      </c>
      <c r="H57" s="8">
        <f t="shared" si="13"/>
        <v>6</v>
      </c>
      <c r="I57" s="8">
        <f t="shared" si="13"/>
        <v>7</v>
      </c>
      <c r="J57" s="8" t="str">
        <f t="shared" si="13"/>
        <v>B1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5.3</v>
      </c>
      <c r="C60" s="76">
        <f t="shared" ref="C60:U60" si="14">D10</f>
        <v>6</v>
      </c>
      <c r="D60" s="76">
        <f t="shared" si="14"/>
        <v>5.9</v>
      </c>
      <c r="E60" s="76">
        <f t="shared" si="14"/>
        <v>5.8</v>
      </c>
      <c r="F60" s="76">
        <f t="shared" si="14"/>
        <v>5.8</v>
      </c>
      <c r="G60" s="76">
        <f t="shared" si="14"/>
        <v>5.8</v>
      </c>
      <c r="H60" s="76">
        <f t="shared" si="14"/>
        <v>5.8</v>
      </c>
      <c r="I60" s="76">
        <f t="shared" si="14"/>
        <v>5.8</v>
      </c>
      <c r="J60" s="76">
        <f t="shared" si="14"/>
        <v>5.9</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1.2000000000000011</v>
      </c>
      <c r="D64" s="77">
        <f t="shared" si="17"/>
        <v>1.7999999999999989</v>
      </c>
      <c r="E64" s="77">
        <f t="shared" si="17"/>
        <v>2.4000000000000021</v>
      </c>
      <c r="F64" s="77">
        <f t="shared" si="17"/>
        <v>2.4000000000000021</v>
      </c>
      <c r="G64" s="77">
        <f t="shared" si="17"/>
        <v>2.4000000000000021</v>
      </c>
      <c r="H64" s="77">
        <f t="shared" si="17"/>
        <v>2.4000000000000021</v>
      </c>
      <c r="I64" s="77">
        <f t="shared" si="17"/>
        <v>2.4000000000000021</v>
      </c>
      <c r="J64" s="77">
        <f t="shared" si="17"/>
        <v>1.7999999999999989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-1.2000000000000011</v>
      </c>
      <c r="D65" s="77">
        <f t="shared" si="18"/>
        <v>-1.7999999999999989</v>
      </c>
      <c r="E65" s="77">
        <f t="shared" si="18"/>
        <v>-2.4000000000000021</v>
      </c>
      <c r="F65" s="77">
        <f t="shared" si="18"/>
        <v>-2.4000000000000021</v>
      </c>
      <c r="G65" s="77">
        <f t="shared" si="18"/>
        <v>-2.4000000000000021</v>
      </c>
      <c r="H65" s="77">
        <f t="shared" si="18"/>
        <v>-2.4000000000000021</v>
      </c>
      <c r="I65" s="77">
        <f t="shared" si="18"/>
        <v>-2.4000000000000021</v>
      </c>
      <c r="J65" s="77">
        <f t="shared" si="18"/>
        <v>-1.7999999999999989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105</v>
      </c>
      <c r="C3" s="33">
        <f>'Field data and Waste 1'!C31</f>
        <v>38.157000000000004</v>
      </c>
      <c r="D3" s="33">
        <f>'Field data and Waste 1'!D31</f>
        <v>64.993149900000006</v>
      </c>
      <c r="E3" s="33">
        <f>'Field data and Waste 1'!E31</f>
        <v>0.69568506000000008</v>
      </c>
      <c r="F3" s="33">
        <f>'Field data and Waste 1'!F31</f>
        <v>8.6919655200000019</v>
      </c>
      <c r="G3" s="33">
        <f>'Field data and Waste 1'!G31</f>
        <v>2.5880400000000005E-2</v>
      </c>
      <c r="H3" s="33">
        <f>'Field data and Waste 1'!H31</f>
        <v>2.4586380000000001</v>
      </c>
      <c r="I3" s="33">
        <f>'Field data and Waste 1'!I31</f>
        <v>0.21202020000000002</v>
      </c>
      <c r="J3" s="33">
        <f>'Field data and Waste 1'!J31</f>
        <v>6.8018999999999996E-3</v>
      </c>
      <c r="K3" s="33">
        <f>'Field data and Waste 1'!K31</f>
        <v>2.0903400000000004E-3</v>
      </c>
      <c r="L3" s="33">
        <f>'Field data and Waste 1'!L31</f>
        <v>0.16191839999999999</v>
      </c>
      <c r="M3" s="33">
        <f>'Field data and Waste 1'!M31</f>
        <v>4.0147800000000004E-2</v>
      </c>
      <c r="N3" s="33">
        <f>'Field data and Waste 1'!N31</f>
        <v>22.960560000000001</v>
      </c>
      <c r="O3" s="33">
        <f>'Field data and Waste 1'!O31</f>
        <v>1138.0740000000001</v>
      </c>
      <c r="P3" s="33">
        <f>'Field data and Waste 1'!P31</f>
        <v>0</v>
      </c>
      <c r="Q3" s="33">
        <f>'Field data and Waste 1'!Q31</f>
        <v>21.898800000000005</v>
      </c>
      <c r="R3" s="33">
        <f>'Field data and Waste 1'!R31</f>
        <v>0</v>
      </c>
      <c r="S3" s="33">
        <f>'Field data and Waste 1'!S31</f>
        <v>4.9106400000000008E-2</v>
      </c>
      <c r="T3" s="33">
        <f>'Field data and Waste 1'!T31</f>
        <v>0</v>
      </c>
      <c r="U3" s="33">
        <f>'Field data and Waste 1'!U31</f>
        <v>0</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120</v>
      </c>
      <c r="C5" s="33">
        <f>'Waste 3'!C31</f>
        <v>53.698559999999993</v>
      </c>
      <c r="D5" s="33">
        <f>'Waste 3'!D31</f>
        <v>18.888103679999997</v>
      </c>
      <c r="E5" s="33">
        <f>'Waste 3'!E31</f>
        <v>2.2418784000000005</v>
      </c>
      <c r="F5" s="33">
        <f>'Waste 3'!F31</f>
        <v>9.1209630720000003</v>
      </c>
      <c r="G5" s="33">
        <f>'Waste 3'!G31</f>
        <v>0.12038400000000002</v>
      </c>
      <c r="H5" s="33">
        <f>'Waste 3'!H31</f>
        <v>1.5394559999999999</v>
      </c>
      <c r="I5" s="33">
        <f>'Waste 3'!I31</f>
        <v>0.32831999999999995</v>
      </c>
      <c r="J5" s="33">
        <f>'Waste 3'!J31</f>
        <v>1.1162880000000002E-2</v>
      </c>
      <c r="K5" s="33">
        <f>'Waste 3'!K31</f>
        <v>2.4806400000000001E-3</v>
      </c>
      <c r="L5" s="33">
        <f>'Waste 3'!L31</f>
        <v>0.22179840000000001</v>
      </c>
      <c r="M5" s="33">
        <f>'Waste 3'!M31</f>
        <v>0.11381759999999999</v>
      </c>
      <c r="N5" s="33">
        <f>'Waste 3'!N31</f>
        <v>18.385919999999999</v>
      </c>
      <c r="O5" s="33">
        <f>'Waste 3'!O31</f>
        <v>3494.7840000000001</v>
      </c>
      <c r="P5" s="33">
        <f>'Waste 3'!P31</f>
        <v>0</v>
      </c>
      <c r="Q5" s="33">
        <f>'Waste 3'!Q31</f>
        <v>36.297600000000003</v>
      </c>
      <c r="R5" s="33">
        <f>'Waste 3'!R31</f>
        <v>0</v>
      </c>
      <c r="S5" s="33">
        <f>'Waste 3'!S31</f>
        <v>0.64131840000000007</v>
      </c>
      <c r="T5" s="33">
        <f>'Waste 3'!T31</f>
        <v>0</v>
      </c>
      <c r="U5" s="33">
        <f>'Waste 3'!U31</f>
        <v>0</v>
      </c>
    </row>
    <row r="6" spans="1:21" x14ac:dyDescent="0.25">
      <c r="A6" s="36">
        <v>4</v>
      </c>
      <c r="B6" s="33">
        <f>'Waste 4'!B31</f>
        <v>250</v>
      </c>
      <c r="C6" s="33">
        <f>'Waste 4'!C31</f>
        <v>23.048999999999999</v>
      </c>
      <c r="D6" s="33">
        <f>'Waste 4'!D31</f>
        <v>2.9753216999999994</v>
      </c>
      <c r="E6" s="33">
        <f>'Waste 4'!E31</f>
        <v>4.4692245000000002</v>
      </c>
      <c r="F6" s="33">
        <f>'Waste 4'!F31</f>
        <v>9.5635097999999967</v>
      </c>
      <c r="G6" s="33">
        <f>'Waste 4'!G31</f>
        <v>0.11395799999999999</v>
      </c>
      <c r="H6" s="33">
        <f>'Waste 4'!H31</f>
        <v>0.73124999999999996</v>
      </c>
      <c r="I6" s="33">
        <f>'Waste 4'!I31</f>
        <v>7.2539999999999993E-2</v>
      </c>
      <c r="J6" s="33">
        <f>'Waste 4'!J31</f>
        <v>2.5739999999999999E-3</v>
      </c>
      <c r="K6" s="33">
        <f>'Waste 4'!K31</f>
        <v>5.030999999999999E-3</v>
      </c>
      <c r="L6" s="33">
        <f>'Waste 4'!L31</f>
        <v>2.1527999999999999E-2</v>
      </c>
      <c r="M6" s="33">
        <f>'Waste 4'!M31</f>
        <v>5.0309999999999994E-2</v>
      </c>
      <c r="N6" s="33">
        <f>'Waste 4'!N31</f>
        <v>14.390999999999998</v>
      </c>
      <c r="O6" s="33">
        <f>'Waste 4'!O31</f>
        <v>1719.8999999999999</v>
      </c>
      <c r="P6" s="33">
        <f>'Waste 4'!P31</f>
        <v>0</v>
      </c>
      <c r="Q6" s="33">
        <f>'Waste 4'!Q31</f>
        <v>44.167499999999997</v>
      </c>
      <c r="R6" s="33">
        <f>'Waste 4'!R31</f>
        <v>0</v>
      </c>
      <c r="S6" s="33">
        <f>'Waste 4'!S31</f>
        <v>0.16613999999999998</v>
      </c>
      <c r="T6" s="33">
        <f>'Waste 4'!T31</f>
        <v>0</v>
      </c>
      <c r="U6" s="33">
        <f>'Waste 4'!U31</f>
        <v>0</v>
      </c>
    </row>
    <row r="7" spans="1:21" x14ac:dyDescent="0.25">
      <c r="A7" s="36">
        <v>5</v>
      </c>
      <c r="B7" s="33">
        <f>'Waste 5'!B31</f>
        <v>85</v>
      </c>
      <c r="C7" s="33">
        <f>'Waste 5'!C31</f>
        <v>82.158450000000002</v>
      </c>
      <c r="D7" s="33">
        <f>'Waste 5'!D31</f>
        <v>65.226488250000003</v>
      </c>
      <c r="E7" s="33">
        <f>'Waste 5'!E31</f>
        <v>11.272383375000004</v>
      </c>
      <c r="F7" s="33">
        <f>'Waste 5'!F31</f>
        <v>43.023533190000002</v>
      </c>
      <c r="G7" s="33">
        <f>'Waste 5'!G31</f>
        <v>0.30992445000000007</v>
      </c>
      <c r="H7" s="33">
        <f>'Waste 5'!H31</f>
        <v>1.8872040000000003</v>
      </c>
      <c r="I7" s="33">
        <f>'Waste 5'!I31</f>
        <v>0.47668169999999999</v>
      </c>
      <c r="J7" s="33">
        <f>'Waste 5'!J31</f>
        <v>8.1345000000000018E-4</v>
      </c>
      <c r="K7" s="33">
        <f>'Waste 5'!K31</f>
        <v>1.7895900000000002E-3</v>
      </c>
      <c r="L7" s="33">
        <f>'Waste 5'!L31</f>
        <v>0.20173560000000004</v>
      </c>
      <c r="M7" s="33">
        <f>'Waste 5'!M31</f>
        <v>0.19929525000000001</v>
      </c>
      <c r="N7" s="33">
        <f>'Waste 5'!N31</f>
        <v>116.32335</v>
      </c>
      <c r="O7" s="33">
        <f>'Waste 5'!O31</f>
        <v>1569.9585000000002</v>
      </c>
      <c r="P7" s="33">
        <f>'Waste 5'!P31</f>
        <v>0</v>
      </c>
      <c r="Q7" s="33">
        <f>'Waste 5'!Q31</f>
        <v>57.348224999999999</v>
      </c>
      <c r="R7" s="33">
        <f>'Waste 5'!R31</f>
        <v>0</v>
      </c>
      <c r="S7" s="33">
        <f>'Waste 5'!S31</f>
        <v>0.15048824999999999</v>
      </c>
      <c r="T7" s="33">
        <f>'Waste 5'!T31</f>
        <v>0</v>
      </c>
      <c r="U7" s="33">
        <f>'Waste 5'!U31</f>
        <v>0</v>
      </c>
    </row>
    <row r="8" spans="1:21" x14ac:dyDescent="0.25">
      <c r="A8" s="36">
        <v>6</v>
      </c>
      <c r="B8" s="33">
        <f>'Waste 6'!B31</f>
        <v>170</v>
      </c>
      <c r="C8" s="33">
        <f>'Waste 6'!C31</f>
        <v>49.104500000000002</v>
      </c>
      <c r="D8" s="33">
        <f>'Waste 6'!D31</f>
        <v>65.641273799999993</v>
      </c>
      <c r="E8" s="33">
        <f>'Waste 6'!E31</f>
        <v>0.84142137500000003</v>
      </c>
      <c r="F8" s="33">
        <f>'Waste 6'!F31</f>
        <v>7.9174473999999995</v>
      </c>
      <c r="G8" s="33">
        <f>'Waste 6'!G31</f>
        <v>5.0906500000000007E-2</v>
      </c>
      <c r="H8" s="33">
        <f>'Waste 6'!H31</f>
        <v>2.1533900000000004</v>
      </c>
      <c r="I8" s="33">
        <f>'Waste 6'!I31</f>
        <v>0.20452700000000001</v>
      </c>
      <c r="J8" s="33">
        <f>'Waste 6'!J31</f>
        <v>7.0277999999999998E-3</v>
      </c>
      <c r="K8" s="33">
        <f>'Waste 6'!K31</f>
        <v>3.4237999999999998E-3</v>
      </c>
      <c r="L8" s="33">
        <f>'Waste 6'!L31</f>
        <v>0.14145699999999997</v>
      </c>
      <c r="M8" s="33">
        <f>'Waste 6'!M31</f>
        <v>3.2030550000000005E-2</v>
      </c>
      <c r="N8" s="33">
        <f>'Waste 6'!N31</f>
        <v>282.46350000000001</v>
      </c>
      <c r="O8" s="33">
        <f>'Waste 6'!O31</f>
        <v>1148.7749999999999</v>
      </c>
      <c r="P8" s="33">
        <f>'Waste 6'!P31</f>
        <v>0</v>
      </c>
      <c r="Q8" s="33">
        <f>'Waste 6'!Q31</f>
        <v>39.531374999999997</v>
      </c>
      <c r="R8" s="33">
        <f>'Waste 6'!R31</f>
        <v>0</v>
      </c>
      <c r="S8" s="33">
        <f>'Waste 6'!S31</f>
        <v>9.6406999999999993E-2</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730</v>
      </c>
      <c r="C13" s="81">
        <f t="shared" ref="C13:U13" si="0">SUM(C3:C12)</f>
        <v>246.16751000000002</v>
      </c>
      <c r="D13" s="81">
        <f t="shared" si="0"/>
        <v>217.72433733</v>
      </c>
      <c r="E13" s="81">
        <f t="shared" si="0"/>
        <v>19.520592710000006</v>
      </c>
      <c r="F13" s="81">
        <f t="shared" si="0"/>
        <v>78.317418982000007</v>
      </c>
      <c r="G13" s="81">
        <f t="shared" si="0"/>
        <v>0.62105335000000006</v>
      </c>
      <c r="H13" s="81">
        <f t="shared" si="0"/>
        <v>8.7699380000000016</v>
      </c>
      <c r="I13" s="81">
        <f t="shared" si="0"/>
        <v>1.2940889000000002</v>
      </c>
      <c r="J13" s="81">
        <f t="shared" si="0"/>
        <v>2.8380030000000001E-2</v>
      </c>
      <c r="K13" s="81">
        <f t="shared" si="0"/>
        <v>1.481537E-2</v>
      </c>
      <c r="L13" s="81">
        <f t="shared" si="0"/>
        <v>0.74843739999999992</v>
      </c>
      <c r="M13" s="81">
        <f t="shared" si="0"/>
        <v>0.43560120000000002</v>
      </c>
      <c r="N13" s="81">
        <f t="shared" si="0"/>
        <v>454.52433000000002</v>
      </c>
      <c r="O13" s="81">
        <f t="shared" si="0"/>
        <v>9071.4915000000001</v>
      </c>
      <c r="P13" s="81">
        <f t="shared" si="0"/>
        <v>0</v>
      </c>
      <c r="Q13" s="81">
        <f t="shared" si="0"/>
        <v>199.24350000000001</v>
      </c>
      <c r="R13" s="81">
        <f t="shared" si="0"/>
        <v>0</v>
      </c>
      <c r="S13" s="81">
        <f t="shared" si="0"/>
        <v>1.10346005</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105</v>
      </c>
      <c r="D3" s="33">
        <f>'Field data and Waste 1'!C31</f>
        <v>38.157000000000004</v>
      </c>
      <c r="E3" s="33">
        <f>'Field data and Waste 1'!D31</f>
        <v>64.993149900000006</v>
      </c>
      <c r="F3" s="33">
        <f>'Field data and Waste 1'!E31</f>
        <v>0.69568506000000008</v>
      </c>
      <c r="G3" s="33">
        <f>'Field data and Waste 1'!F31</f>
        <v>8.6919655200000019</v>
      </c>
      <c r="H3" s="33">
        <f>'Field data and Waste 1'!G31</f>
        <v>2.5880400000000005E-2</v>
      </c>
      <c r="I3" s="33">
        <f>'Field data and Waste 1'!H31</f>
        <v>2.4586380000000001</v>
      </c>
      <c r="J3" s="33">
        <f>'Field data and Waste 1'!I31</f>
        <v>0.21202020000000002</v>
      </c>
      <c r="K3" s="33">
        <f>'Field data and Waste 1'!J31</f>
        <v>6.8018999999999996E-3</v>
      </c>
      <c r="L3" s="33">
        <f>'Field data and Waste 1'!K31</f>
        <v>2.0903400000000004E-3</v>
      </c>
      <c r="M3" s="33">
        <f>'Field data and Waste 1'!L31</f>
        <v>0.16191839999999999</v>
      </c>
      <c r="N3" s="33">
        <f>'Field data and Waste 1'!M31</f>
        <v>4.0147800000000004E-2</v>
      </c>
      <c r="O3" s="33">
        <f>'Field data and Waste 1'!N31</f>
        <v>22.960560000000001</v>
      </c>
      <c r="P3" s="33">
        <f>'Field data and Waste 1'!O31</f>
        <v>1138.0740000000001</v>
      </c>
      <c r="Q3" s="33">
        <f>'Field data and Waste 1'!P31</f>
        <v>0</v>
      </c>
      <c r="R3" s="33">
        <f>'Field data and Waste 1'!Q31</f>
        <v>21.898800000000005</v>
      </c>
      <c r="S3" s="33">
        <f>'Field data and Waste 1'!R31</f>
        <v>0</v>
      </c>
      <c r="T3" s="33">
        <f>'Field data and Waste 1'!S31</f>
        <v>4.9106400000000008E-2</v>
      </c>
      <c r="U3" s="33">
        <f>'Field data and Waste 1'!T31</f>
        <v>0</v>
      </c>
      <c r="V3" s="33">
        <f>'Field data and Waste 1'!U31</f>
        <v>0</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120</v>
      </c>
      <c r="D5" s="33">
        <f>'Waste 3'!C31</f>
        <v>53.698559999999993</v>
      </c>
      <c r="E5" s="33">
        <f>'Waste 3'!D31</f>
        <v>18.888103679999997</v>
      </c>
      <c r="F5" s="33">
        <f>'Waste 3'!E31</f>
        <v>2.2418784000000005</v>
      </c>
      <c r="G5" s="33">
        <f>'Waste 3'!F31</f>
        <v>9.1209630720000003</v>
      </c>
      <c r="H5" s="33">
        <f>'Waste 3'!G31</f>
        <v>0.12038400000000002</v>
      </c>
      <c r="I5" s="33">
        <f>'Waste 3'!H31</f>
        <v>1.5394559999999999</v>
      </c>
      <c r="J5" s="33">
        <f>'Waste 3'!I31</f>
        <v>0.32831999999999995</v>
      </c>
      <c r="K5" s="33">
        <f>'Waste 3'!J31</f>
        <v>1.1162880000000002E-2</v>
      </c>
      <c r="L5" s="33">
        <f>'Waste 3'!K31</f>
        <v>2.4806400000000001E-3</v>
      </c>
      <c r="M5" s="33">
        <f>'Waste 3'!L31</f>
        <v>0.22179840000000001</v>
      </c>
      <c r="N5" s="33">
        <f>'Waste 3'!M31</f>
        <v>0.11381759999999999</v>
      </c>
      <c r="O5" s="33">
        <f>'Waste 3'!N31</f>
        <v>18.385919999999999</v>
      </c>
      <c r="P5" s="33">
        <f>'Waste 3'!O31</f>
        <v>3494.7840000000001</v>
      </c>
      <c r="Q5" s="33">
        <f>'Waste 3'!P31</f>
        <v>0</v>
      </c>
      <c r="R5" s="33">
        <f>'Waste 3'!Q31</f>
        <v>36.297600000000003</v>
      </c>
      <c r="S5" s="33">
        <f>'Waste 3'!R31</f>
        <v>0</v>
      </c>
      <c r="T5" s="33">
        <f>'Waste 3'!S31</f>
        <v>0.64131840000000007</v>
      </c>
      <c r="U5" s="33">
        <f>'Waste 3'!T31</f>
        <v>0</v>
      </c>
      <c r="V5" s="33">
        <f>'Waste 3'!U31</f>
        <v>0</v>
      </c>
    </row>
    <row r="6" spans="1:22" x14ac:dyDescent="0.25">
      <c r="A6" s="36">
        <v>4</v>
      </c>
      <c r="B6" s="91"/>
      <c r="C6" s="33">
        <f>'Waste 4'!B31</f>
        <v>250</v>
      </c>
      <c r="D6" s="33">
        <f>'Waste 4'!C31</f>
        <v>23.048999999999999</v>
      </c>
      <c r="E6" s="33">
        <f>'Waste 4'!D31</f>
        <v>2.9753216999999994</v>
      </c>
      <c r="F6" s="33">
        <f>'Waste 4'!E31</f>
        <v>4.4692245000000002</v>
      </c>
      <c r="G6" s="33">
        <f>'Waste 4'!F31</f>
        <v>9.5635097999999967</v>
      </c>
      <c r="H6" s="33">
        <f>'Waste 4'!G31</f>
        <v>0.11395799999999999</v>
      </c>
      <c r="I6" s="33">
        <f>'Waste 4'!H31</f>
        <v>0.73124999999999996</v>
      </c>
      <c r="J6" s="33">
        <f>'Waste 4'!I31</f>
        <v>7.2539999999999993E-2</v>
      </c>
      <c r="K6" s="33">
        <f>'Waste 4'!J31</f>
        <v>2.5739999999999999E-3</v>
      </c>
      <c r="L6" s="33">
        <f>'Waste 4'!K31</f>
        <v>5.030999999999999E-3</v>
      </c>
      <c r="M6" s="33">
        <f>'Waste 4'!L31</f>
        <v>2.1527999999999999E-2</v>
      </c>
      <c r="N6" s="33">
        <f>'Waste 4'!M31</f>
        <v>5.0309999999999994E-2</v>
      </c>
      <c r="O6" s="33">
        <f>'Waste 4'!N31</f>
        <v>14.390999999999998</v>
      </c>
      <c r="P6" s="33">
        <f>'Waste 4'!O31</f>
        <v>1719.8999999999999</v>
      </c>
      <c r="Q6" s="33">
        <f>'Waste 4'!P31</f>
        <v>0</v>
      </c>
      <c r="R6" s="33">
        <f>'Waste 4'!Q31</f>
        <v>44.167499999999997</v>
      </c>
      <c r="S6" s="33">
        <f>'Waste 4'!R31</f>
        <v>0</v>
      </c>
      <c r="T6" s="33">
        <f>'Waste 4'!S31</f>
        <v>0.16613999999999998</v>
      </c>
      <c r="U6" s="33">
        <f>'Waste 4'!T31</f>
        <v>0</v>
      </c>
      <c r="V6" s="33">
        <f>'Waste 4'!U31</f>
        <v>0</v>
      </c>
    </row>
    <row r="7" spans="1:22" x14ac:dyDescent="0.25">
      <c r="A7" s="36">
        <v>5</v>
      </c>
      <c r="B7" s="91"/>
      <c r="C7" s="33">
        <f>'Waste 5'!B31</f>
        <v>85</v>
      </c>
      <c r="D7" s="33">
        <f>'Waste 5'!C31</f>
        <v>82.158450000000002</v>
      </c>
      <c r="E7" s="33">
        <f>'Waste 5'!D31</f>
        <v>65.226488250000003</v>
      </c>
      <c r="F7" s="33">
        <f>'Waste 5'!E31</f>
        <v>11.272383375000004</v>
      </c>
      <c r="G7" s="33">
        <f>'Waste 5'!F31</f>
        <v>43.023533190000002</v>
      </c>
      <c r="H7" s="33">
        <f>'Waste 5'!G31</f>
        <v>0.30992445000000007</v>
      </c>
      <c r="I7" s="33">
        <f>'Waste 5'!H31</f>
        <v>1.8872040000000003</v>
      </c>
      <c r="J7" s="33">
        <f>'Waste 5'!I31</f>
        <v>0.47668169999999999</v>
      </c>
      <c r="K7" s="33">
        <f>'Waste 5'!J31</f>
        <v>8.1345000000000018E-4</v>
      </c>
      <c r="L7" s="33">
        <f>'Waste 5'!K31</f>
        <v>1.7895900000000002E-3</v>
      </c>
      <c r="M7" s="33">
        <f>'Waste 5'!L31</f>
        <v>0.20173560000000004</v>
      </c>
      <c r="N7" s="33">
        <f>'Waste 5'!M31</f>
        <v>0.19929525000000001</v>
      </c>
      <c r="O7" s="33">
        <f>'Waste 5'!N31</f>
        <v>116.32335</v>
      </c>
      <c r="P7" s="33">
        <f>'Waste 5'!O31</f>
        <v>1569.9585000000002</v>
      </c>
      <c r="Q7" s="33">
        <f>'Waste 5'!P31</f>
        <v>0</v>
      </c>
      <c r="R7" s="33">
        <f>'Waste 5'!Q31</f>
        <v>57.348224999999999</v>
      </c>
      <c r="S7" s="33">
        <f>'Waste 5'!R31</f>
        <v>0</v>
      </c>
      <c r="T7" s="33">
        <f>'Waste 5'!S31</f>
        <v>0.15048824999999999</v>
      </c>
      <c r="U7" s="33">
        <f>'Waste 5'!T31</f>
        <v>0</v>
      </c>
      <c r="V7" s="33">
        <f>'Waste 5'!U31</f>
        <v>0</v>
      </c>
    </row>
    <row r="8" spans="1:22" x14ac:dyDescent="0.25">
      <c r="A8" s="36">
        <v>6</v>
      </c>
      <c r="B8" s="91"/>
      <c r="C8" s="33">
        <f>'Waste 6'!B31</f>
        <v>170</v>
      </c>
      <c r="D8" s="33">
        <f>'Waste 6'!C31</f>
        <v>49.104500000000002</v>
      </c>
      <c r="E8" s="33">
        <f>'Waste 6'!D31</f>
        <v>65.641273799999993</v>
      </c>
      <c r="F8" s="33">
        <f>'Waste 6'!E31</f>
        <v>0.84142137500000003</v>
      </c>
      <c r="G8" s="33">
        <f>'Waste 6'!F31</f>
        <v>7.9174473999999995</v>
      </c>
      <c r="H8" s="33">
        <f>'Waste 6'!G31</f>
        <v>5.0906500000000007E-2</v>
      </c>
      <c r="I8" s="33">
        <f>'Waste 6'!H31</f>
        <v>2.1533900000000004</v>
      </c>
      <c r="J8" s="33">
        <f>'Waste 6'!I31</f>
        <v>0.20452700000000001</v>
      </c>
      <c r="K8" s="33">
        <f>'Waste 6'!J31</f>
        <v>7.0277999999999998E-3</v>
      </c>
      <c r="L8" s="33">
        <f>'Waste 6'!K31</f>
        <v>3.4237999999999998E-3</v>
      </c>
      <c r="M8" s="33">
        <f>'Waste 6'!L31</f>
        <v>0.14145699999999997</v>
      </c>
      <c r="N8" s="33">
        <f>'Waste 6'!M31</f>
        <v>3.2030550000000005E-2</v>
      </c>
      <c r="O8" s="33">
        <f>'Waste 6'!N31</f>
        <v>282.46350000000001</v>
      </c>
      <c r="P8" s="33">
        <f>'Waste 6'!O31</f>
        <v>1148.7749999999999</v>
      </c>
      <c r="Q8" s="33">
        <f>'Waste 6'!P31</f>
        <v>0</v>
      </c>
      <c r="R8" s="33">
        <f>'Waste 6'!Q31</f>
        <v>39.531374999999997</v>
      </c>
      <c r="S8" s="33">
        <f>'Waste 6'!R31</f>
        <v>0</v>
      </c>
      <c r="T8" s="33">
        <f>'Waste 6'!S31</f>
        <v>9.6406999999999993E-2</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105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120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85</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170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REGU-415-1631219</_dlc_DocId>
    <_dlc_DocIdUrl xmlns="9be56660-2c31-41ef-bc00-23e72f632f2a">
      <Url>https://cyfoethnaturiolcymru.sharepoint.com/teams/Regulatory/Permitting/_layouts/15/DocIdRedir.aspx?ID=REGU-415-1631219</Url>
      <Description>REGU-415-1631219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2023-11-01T00:00:00+00:00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6" ma:contentTypeDescription="Permitting &amp; Compliance Word Document" ma:contentTypeScope="" ma:versionID="b854aca293ec8c446517950194b4a7a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df0350e2c81eb2444a6ac7aeb29d1512"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8DA3816-6A9C-48B6-A3F9-83F77ABDFFB6}"/>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7993E0D7-A97B-4922-9299-E98F02676E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PAN-023252 NRW Nutrient Calculator</dc:title>
  <dc:creator>Louise Bailey</dc:creator>
  <cp:keywords>NRW Nutrient Calculator</cp:keywords>
  <cp:lastModifiedBy>Banfield, Ethan</cp:lastModifiedBy>
  <dcterms:created xsi:type="dcterms:W3CDTF">2016-09-26T10:07:59Z</dcterms:created>
  <dcterms:modified xsi:type="dcterms:W3CDTF">2023-11-01T10:20:34Z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9564ba50-cf7c-46e0-82b2-2f3a51aa8bad</vt:lpwstr>
  </property>
  <property fmtid="{D5CDD505-2E9C-101B-9397-08002B2CF9AE}" pid="4" name="Order">
    <vt:r8>163121900</vt:r8>
  </property>
  <property fmtid="{D5CDD505-2E9C-101B-9397-08002B2CF9AE}" pid="5" name="MediaServiceImageTags">
    <vt:lpwstr/>
  </property>
</Properties>
</file>