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3110 4r land spread/determination/"/>
    </mc:Choice>
  </mc:AlternateContent>
  <xr:revisionPtr revIDLastSave="0" documentId="8_{462F84E5-CF49-4C17-BB8D-8BE8E6FC027E}" xr6:coauthVersionLast="47" xr6:coauthVersionMax="47" xr10:uidLastSave="{00000000-0000-0000-0000-000000000000}"/>
  <bookViews>
    <workbookView xWindow="28680" yWindow="-120" windowWidth="29040" windowHeight="15840" tabRatio="870" xr2:uid="{00000000-000D-0000-FFFF-FFFF00000000}"/>
  </bookViews>
  <sheets>
    <sheet name="Field data and Waste 1" sheetId="1" r:id="rId1"/>
    <sheet name="Additions" sheetId="20" r:id="rId2"/>
    <sheet name="Ratios" sheetId="19"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T4" i="20"/>
  <c r="S4" i="20"/>
  <c r="P4" i="20"/>
  <c r="N4" i="20"/>
  <c r="L4" i="20"/>
  <c r="K4" i="20"/>
  <c r="H4" i="20"/>
  <c r="F4" i="20"/>
  <c r="C4" i="20"/>
  <c r="S9" i="19" l="1"/>
  <c r="S23" i="19" s="1"/>
  <c r="L6" i="19"/>
  <c r="L20" i="19" s="1"/>
  <c r="R12" i="19"/>
  <c r="R26" i="19" s="1"/>
  <c r="K9" i="19"/>
  <c r="K23" i="19" s="1"/>
  <c r="D6" i="19"/>
  <c r="D20" i="19" s="1"/>
  <c r="J12" i="19"/>
  <c r="J26" i="19" s="1"/>
  <c r="V8" i="19"/>
  <c r="V22" i="19" s="1"/>
  <c r="U11" i="19"/>
  <c r="U25" i="19" s="1"/>
  <c r="N8" i="19"/>
  <c r="N22" i="19"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O12" i="20"/>
  <c r="P12" i="19"/>
  <c r="P26" i="19" s="1"/>
  <c r="Q9" i="20"/>
  <c r="R9" i="19"/>
  <c r="R23" i="19" s="1"/>
  <c r="F5" i="20"/>
  <c r="G5" i="19"/>
  <c r="G19" i="19" s="1"/>
  <c r="N5" i="20"/>
  <c r="O5" i="19"/>
  <c r="O19" i="19" s="1"/>
  <c r="Q4" i="20"/>
  <c r="R4" i="19"/>
  <c r="R18" i="19" s="1"/>
  <c r="G12" i="20"/>
  <c r="H12" i="19"/>
  <c r="H26" i="19" s="1"/>
  <c r="J4" i="20"/>
  <c r="K4" i="19"/>
  <c r="K18" i="19" s="1"/>
  <c r="I9" i="20"/>
  <c r="J9" i="19"/>
  <c r="J23" i="19" s="1"/>
  <c r="R4" i="20"/>
  <c r="S4" i="19"/>
  <c r="S18" i="19" s="1"/>
  <c r="R11" i="20"/>
  <c r="S11" i="19"/>
  <c r="S25" i="19" s="1"/>
  <c r="L10" i="20"/>
  <c r="M10" i="19"/>
  <c r="M24" i="19" s="1"/>
  <c r="T10" i="20"/>
  <c r="U10" i="19"/>
  <c r="U24" i="19" s="1"/>
  <c r="J11" i="20"/>
  <c r="K11" i="19"/>
  <c r="K25" i="19" s="1"/>
  <c r="E10" i="19"/>
  <c r="E24" i="19" s="1"/>
  <c r="F4" i="19"/>
  <c r="F18" i="19" s="1"/>
  <c r="M4" i="20"/>
  <c r="N4" i="19"/>
  <c r="N18" i="19" s="1"/>
  <c r="U4" i="20"/>
  <c r="V4" i="19"/>
  <c r="V18" i="19"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V10" i="19"/>
  <c r="V24" i="19" s="1"/>
  <c r="N10" i="19"/>
  <c r="N24" i="19" s="1"/>
  <c r="F10" i="19"/>
  <c r="F24" i="19" s="1"/>
  <c r="Q9" i="19"/>
  <c r="Q23" i="19" s="1"/>
  <c r="I9" i="19"/>
  <c r="I23" i="19" s="1"/>
  <c r="O7" i="19"/>
  <c r="O21" i="19" s="1"/>
  <c r="G7" i="19"/>
  <c r="G21" i="19" s="1"/>
  <c r="R6" i="19"/>
  <c r="R20" i="19" s="1"/>
  <c r="J6" i="19"/>
  <c r="J20" i="19" s="1"/>
  <c r="U5" i="19"/>
  <c r="U19" i="19" s="1"/>
  <c r="E5" i="19"/>
  <c r="E19" i="19"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D5" i="20"/>
  <c r="D6" i="20"/>
  <c r="D4" i="20"/>
  <c r="E9" i="20"/>
  <c r="D9" i="20"/>
  <c r="E11" i="20"/>
  <c r="D11" i="20"/>
  <c r="E8" i="20"/>
  <c r="D8" i="20"/>
  <c r="E10" i="20"/>
  <c r="D10" i="20"/>
  <c r="E7" i="20"/>
  <c r="D7" i="20"/>
  <c r="E6" i="20"/>
  <c r="E5" i="20"/>
  <c r="E4" i="20"/>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T64" i="1"/>
  <c r="L64" i="1"/>
  <c r="J64" i="1"/>
  <c r="K64" i="1"/>
  <c r="O64" i="1"/>
  <c r="C64" i="1"/>
  <c r="I64" i="1"/>
  <c r="H64" i="1"/>
  <c r="G64" i="1"/>
  <c r="F64" i="1"/>
  <c r="E64" i="1"/>
  <c r="D64" i="1"/>
  <c r="B64" i="1"/>
  <c r="D63" i="1"/>
  <c r="L63" i="1"/>
  <c r="F63" i="1"/>
  <c r="R63" i="1"/>
  <c r="J63" i="1"/>
  <c r="Q63" i="1"/>
  <c r="I63" i="1"/>
  <c r="C63" i="1"/>
  <c r="K63" i="1"/>
  <c r="P63" i="1"/>
  <c r="P65" i="1" s="1"/>
  <c r="H63" i="1"/>
  <c r="T63" i="1"/>
  <c r="S63" i="1"/>
  <c r="S65" i="1" s="1"/>
  <c r="O63" i="1"/>
  <c r="G63" i="1"/>
  <c r="N63" i="1"/>
  <c r="E63" i="1"/>
  <c r="B63" i="1"/>
  <c r="U63" i="1"/>
  <c r="U65" i="1" s="1"/>
  <c r="M63" i="1"/>
  <c r="M65" i="1" l="1"/>
  <c r="G65" i="1"/>
  <c r="I65" i="1"/>
  <c r="H65" i="1"/>
  <c r="O65" i="1"/>
  <c r="R65" i="1"/>
  <c r="N65" i="1"/>
  <c r="Q66" i="1"/>
  <c r="Q65" i="1"/>
  <c r="T66" i="1"/>
  <c r="T65" i="1"/>
  <c r="E65" i="1"/>
  <c r="K65" i="1"/>
  <c r="D65" i="1"/>
  <c r="B65" i="1"/>
  <c r="L65" i="1"/>
  <c r="J65" i="1"/>
  <c r="F65" i="1"/>
  <c r="C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tc={EA97B916-38C5-4FA6-A6B3-F5B495B7EA22}</author>
    <author>Louise Bailey</author>
  </authors>
  <commentList>
    <comment ref="C4" authorId="0" shapeId="0" xr:uid="{EA97B916-38C5-4FA6-A6B3-F5B495B7EA22}">
      <text>
        <t>[Threaded comment]
Your version of Excel allows you to read this threaded comment; however, any edits to it will get removed if the file is opened in a newer version of Excel. Learn more: https://go.microsoft.com/fwlink/?linkid=870924
Comment:
    to be confirmed</t>
      </text>
    </comment>
    <comment ref="P26" authorId="1" shapeId="0" xr:uid="{00000000-0006-0000-0000-000001000000}">
      <text>
        <r>
          <rPr>
            <sz val="9"/>
            <color indexed="81"/>
            <rFont val="Tahoma"/>
            <family val="2"/>
          </rPr>
          <t>Na                                            (Acceptable level 360kg/ha)</t>
        </r>
      </text>
    </comment>
    <comment ref="Q26" authorId="1"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<sst xmlns="http://schemas.openxmlformats.org/spreadsheetml/2006/main" count="261" uniqueCount="169">
  <si>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</si>
  <si>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</si>
  <si>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</si>
  <si>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</si>
  <si>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</si>
  <si>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</si>
  <si>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</si>
  <si>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</si>
  <si>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</si>
  <si>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</si>
  <si>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</si>
  <si>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</si>
  <si>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</si>
  <si>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</si>
  <si>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</si>
  <si>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</si>
  <si>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</si>
  <si>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</si>
  <si>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</si>
  <si>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</si>
  <si>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</si>
  <si>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</si>
  <si>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</si>
  <si>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</si>
  <si>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</si>
  <si>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</si>
  <si>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</si>
  <si>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</si>
  <si>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</si>
  <si>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</si>
  <si>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</si>
  <si>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</si>
  <si>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</si>
  <si>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</si>
  <si>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</si>
  <si>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</si>
  <si>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</si>
  <si>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</si>
  <si>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</si>
  <si>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</si>
  <si>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</si>
  <si>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</si>
  <si>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</si>
  <si>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</si>
  <si>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</si>
  <si>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</si>
  <si>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</si>
  <si>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</si>
  <si>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</si>
  <si>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</si>
  <si>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</si>
  <si>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</si>
  <si>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</si>
  <si>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</si>
  <si>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</si>
  <si>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</si>
  <si>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</si>
  <si>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</si>
  <si>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</si>
  <si>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</si>
  <si>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</si>
  <si>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</si>
  <si>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</si>
  <si>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</si>
  <si>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</si>
  <si>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</si>
  <si>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</si>
  <si>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</si>
  <si>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</si>
  <si>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</si>
  <si>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</si>
  <si>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</si>
  <si>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</si>
  <si>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</si>
  <si>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</si>
  <si>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</si>
  <si>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</si>
  <si>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</si>
  <si>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</si>
  <si>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</si>
  <si>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</si>
  <si>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</si>
  <si>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</si>
  <si>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</si>
  <si>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</si>
  <si>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</si>
  <si>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</si>
  <si>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</si>
  <si>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</si>
  <si>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</si>
  <si>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</si>
  <si>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</si>
  <si>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</si>
  <si>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</si>
  <si>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</si>
  <si>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</si>
  <si>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</si>
  <si>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</si>
  <si>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</si>
  <si>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</si>
  <si>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</si>
  <si>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</si>
  <si>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</si>
  <si>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</si>
  <si>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</si>
  <si>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</si>
  <si>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</si>
  <si>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</si>
  <si>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</si>
  <si>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</si>
  <si>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</si>
  <si>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</si>
  <si>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</si>
  <si>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</si>
  <si>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</si>
  <si>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</si>
  <si>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</si>
  <si>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</si>
  <si>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</si>
  <si>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</si>
  <si>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</si>
  <si>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</si>
  <si>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</si>
  <si>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</si>
  <si>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</si>
  <si>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</si>
  <si>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</si>
  <si>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</si>
  <si>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</si>
  <si>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</si>
  <si>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</si>
  <si>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</si>
  <si>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</si>
  <si>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</si>
  <si>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</si>
  <si>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</si>
  <si>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</si>
  <si>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</si>
  <si>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</si>
  <si>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</si>
  <si>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</si>
  <si>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</si>
  <si>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</si>
  <si>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</si>
  <si>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</si>
  <si>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</si>
  <si>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</si>
  <si>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</si>
  <si>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</si>
  <si>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</si>
  <si>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</si>
  <si>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</si>
  <si>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</si>
  <si>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</si>
  <si>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</si>
  <si>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</si>
  <si>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</si>
  <si>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</si>
  <si>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</si>
  <si>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</si>
  <si>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PAN-023110</t>
  </si>
  <si>
    <t>EB3205CY</t>
  </si>
  <si>
    <t>4 Recycling Limited</t>
  </si>
  <si>
    <t>19 13 06</t>
  </si>
  <si>
    <t>Glyncorrwg</t>
  </si>
  <si>
    <t>Bryan Burn</t>
  </si>
  <si>
    <t>9b</t>
  </si>
  <si>
    <t>1b</t>
  </si>
  <si>
    <t>NantYwEnyen Farm, Ystradfellte, Aberdare, CF44 9JD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</si>
</sst>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Burn, Bryan" id="{9ECED56D-FA25-42C7-951E-A140A77B3554}"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60F44E4-7249-415F-8D5E-41D249F9A162}" name="Crop" dataDxfId="5"/>
    <tableColumn id="2" xr3:uid="{55E07717-B4EC-4E8A-B9A9-34F3CF85E32D}" name="P Offtake" dataDxfId="4"/>
    <tableColumn id="3" xr3:uid="{7B25FA52-8104-4FE3-AED4-B53CBFDF89B2}" name="K Offtake" dataDxfId="3"/>
    <tableColumn id="4" xr3:uid="{0DBAE461-2D09-43C8-9342-3980D552AE4D}" name="Order" dataDxfId="2"/>
    <tableColumn id="5" xr3:uid="{52CACE7B-0CBA-46FC-9F24-02CBD6100239}" name="Lime pH requirement" dataDxfId="1"/>
    <tableColumn id="6" xr3:uid="{F1432630-9B16-4266-8147-CE754A715307}"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4" dT="2023-10-16T14:05:12.48" personId="{9ECED56D-FA25-42C7-951E-A140A77B3554}" id="{EA97B916-38C5-4FA6-A6B3-F5B495B7EA22}" done="1">
    <text>to be confirmed</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N3" sqref="N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2" t="s">
        <v>41</v>
      </c>
      <c r="B1" s="112"/>
      <c r="C1" s="131" t="s">
        <v>160</v>
      </c>
      <c r="D1" s="129"/>
      <c r="E1" s="91" t="s">
        <v>45</v>
      </c>
      <c r="F1" s="94">
        <v>17.66</v>
      </c>
      <c r="G1" s="113" t="s">
        <v>43</v>
      </c>
      <c r="H1" s="114"/>
      <c r="I1" s="94">
        <v>6.7</v>
      </c>
      <c r="J1" s="112" t="s">
        <v>153</v>
      </c>
      <c r="K1" s="112"/>
      <c r="L1" s="94">
        <v>10</v>
      </c>
      <c r="AB1" s="18"/>
      <c r="AC1" s="18"/>
      <c r="AD1" s="30" t="s">
        <v>126</v>
      </c>
      <c r="AE1" s="17"/>
      <c r="AF1" s="17"/>
      <c r="AG1" s="18"/>
      <c r="AH1" s="18"/>
      <c r="AI1" s="39" t="s">
        <v>79</v>
      </c>
      <c r="AJ1" s="40" t="s">
        <v>94</v>
      </c>
      <c r="AK1" s="41" t="s">
        <v>95</v>
      </c>
      <c r="AL1" s="42" t="s">
        <v>125</v>
      </c>
      <c r="AM1" s="42" t="s">
        <v>131</v>
      </c>
      <c r="AN1" s="42" t="s">
        <v>111</v>
      </c>
    </row>
    <row r="2" spans="1:40" ht="13" x14ac:dyDescent="0.3">
      <c r="A2" s="112" t="s">
        <v>87</v>
      </c>
      <c r="B2" s="112"/>
      <c r="C2" s="126" t="s">
        <v>161</v>
      </c>
      <c r="D2" s="127"/>
      <c r="E2" s="91" t="s">
        <v>109</v>
      </c>
      <c r="F2" s="94" t="s">
        <v>163</v>
      </c>
      <c r="G2" s="132" t="s">
        <v>110</v>
      </c>
      <c r="H2" s="133"/>
      <c r="I2" s="94">
        <v>136</v>
      </c>
      <c r="J2" s="112" t="s">
        <v>158</v>
      </c>
      <c r="K2" s="112"/>
      <c r="L2" s="94">
        <v>0.46</v>
      </c>
      <c r="AB2" s="30" t="s">
        <v>56</v>
      </c>
      <c r="AC2" s="17"/>
      <c r="AD2" s="30" t="s">
        <v>70</v>
      </c>
      <c r="AE2" s="17"/>
      <c r="AF2" s="17"/>
      <c r="AG2" s="43" t="s">
        <v>76</v>
      </c>
      <c r="AH2" s="18"/>
      <c r="AI2" s="44" t="s">
        <v>126</v>
      </c>
      <c r="AJ2" s="45">
        <v>0</v>
      </c>
      <c r="AK2" s="46">
        <v>0</v>
      </c>
      <c r="AL2" s="10">
        <v>0</v>
      </c>
      <c r="AM2" s="11">
        <v>0</v>
      </c>
      <c r="AN2" s="11">
        <v>0</v>
      </c>
    </row>
    <row r="3" spans="1:40" ht="13" x14ac:dyDescent="0.25">
      <c r="A3" s="113" t="s">
        <v>42</v>
      </c>
      <c r="B3" s="114"/>
      <c r="C3" s="126" t="s">
        <v>162</v>
      </c>
      <c r="D3" s="127"/>
      <c r="E3" s="91" t="s">
        <v>108</v>
      </c>
      <c r="F3" s="31" t="s">
        <v>78</v>
      </c>
      <c r="G3" s="112" t="s">
        <v>159</v>
      </c>
      <c r="H3" s="112"/>
      <c r="I3" s="94"/>
      <c r="J3" s="113" t="s">
        <v>154</v>
      </c>
      <c r="K3" s="114"/>
      <c r="L3" s="94">
        <f>(L1/(L2*10000))*100</f>
        <v>0.21739130434782608</v>
      </c>
      <c r="AB3" s="30" t="s">
        <v>57</v>
      </c>
      <c r="AC3" s="17"/>
      <c r="AD3" s="30" t="s">
        <v>71</v>
      </c>
      <c r="AE3" s="17"/>
      <c r="AF3" s="17"/>
      <c r="AG3" s="43" t="s">
        <v>77</v>
      </c>
      <c r="AH3" s="18"/>
      <c r="AI3" s="47" t="s">
        <v>113</v>
      </c>
      <c r="AJ3" s="48">
        <v>1.7</v>
      </c>
      <c r="AK3" s="49">
        <v>6</v>
      </c>
      <c r="AL3" s="50">
        <v>1</v>
      </c>
      <c r="AM3" s="11">
        <v>6.2</v>
      </c>
      <c r="AN3" s="11" t="s">
        <v>112</v>
      </c>
    </row>
    <row r="4" spans="1:40" ht="13" x14ac:dyDescent="0.25">
      <c r="A4" s="112" t="s">
        <v>0</v>
      </c>
      <c r="B4" s="112"/>
      <c r="C4" s="128" t="s">
        <v>168</v>
      </c>
      <c r="D4" s="129"/>
      <c r="E4" s="92" t="s">
        <v>1</v>
      </c>
      <c r="F4" s="93" t="s">
        <v>164</v>
      </c>
      <c r="G4" s="112"/>
      <c r="H4" s="112"/>
      <c r="I4" s="94"/>
      <c r="J4" s="113"/>
      <c r="K4" s="114"/>
      <c r="L4" s="94"/>
      <c r="AB4" s="30" t="s">
        <v>52</v>
      </c>
      <c r="AC4" s="17"/>
      <c r="AD4" s="51" t="s">
        <v>72</v>
      </c>
      <c r="AE4" s="17"/>
      <c r="AF4" s="17"/>
      <c r="AG4" s="43" t="s">
        <v>78</v>
      </c>
      <c r="AH4" s="18"/>
      <c r="AI4" s="52" t="s">
        <v>124</v>
      </c>
      <c r="AJ4" s="53">
        <v>7</v>
      </c>
      <c r="AK4" s="54">
        <v>10.5</v>
      </c>
      <c r="AL4" s="11">
        <v>2</v>
      </c>
      <c r="AM4" s="11">
        <v>6.7</v>
      </c>
      <c r="AN4" s="11" t="s">
        <v>135</v>
      </c>
    </row>
    <row r="5" spans="1:40" ht="13" x14ac:dyDescent="0.25">
      <c r="A5" s="112" t="s">
        <v>47</v>
      </c>
      <c r="B5" s="112"/>
      <c r="C5" s="130" t="s">
        <v>165</v>
      </c>
      <c r="D5" s="130"/>
      <c r="E5" s="92"/>
      <c r="F5" s="93"/>
      <c r="G5" s="112"/>
      <c r="H5" s="112"/>
      <c r="I5" s="94"/>
      <c r="J5" s="113"/>
      <c r="K5" s="114"/>
      <c r="L5" s="94"/>
      <c r="AB5" s="30"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30" t="s">
        <v>54</v>
      </c>
      <c r="AC6" s="17"/>
      <c r="AD6" s="51" t="s">
        <v>74</v>
      </c>
      <c r="AE6" s="17"/>
      <c r="AF6" s="17"/>
      <c r="AG6" s="18"/>
      <c r="AH6" s="18"/>
      <c r="AI6" s="52" t="s">
        <v>68</v>
      </c>
      <c r="AJ6" s="53">
        <v>8.5</v>
      </c>
      <c r="AK6" s="54">
        <v>12</v>
      </c>
      <c r="AL6" s="11">
        <v>4</v>
      </c>
      <c r="AM6" s="19">
        <v>6.7</v>
      </c>
      <c r="AN6" s="11" t="s">
        <v>135</v>
      </c>
    </row>
    <row r="7" spans="1:40" s="12" customFormat="1" ht="13" x14ac:dyDescent="0.25">
      <c r="A7" s="118" t="s">
        <v>63</v>
      </c>
      <c r="B7" s="11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2" t="s">
        <v>96</v>
      </c>
      <c r="AJ7" s="53">
        <v>8.5</v>
      </c>
      <c r="AK7" s="54">
        <v>10.5</v>
      </c>
      <c r="AL7" s="11">
        <v>5</v>
      </c>
      <c r="AM7" s="12">
        <v>6.7</v>
      </c>
      <c r="AN7" s="11" t="s">
        <v>135</v>
      </c>
    </row>
    <row r="8" spans="1:40" ht="13" x14ac:dyDescent="0.25">
      <c r="A8" s="112" t="s">
        <v>2</v>
      </c>
      <c r="B8" s="112"/>
      <c r="C8" s="15">
        <v>1</v>
      </c>
      <c r="D8" s="15">
        <v>2</v>
      </c>
      <c r="E8" s="15" t="s">
        <v>167</v>
      </c>
      <c r="F8" s="15">
        <v>4</v>
      </c>
      <c r="G8" s="15">
        <v>5</v>
      </c>
      <c r="H8" s="15">
        <v>6</v>
      </c>
      <c r="I8" s="15">
        <v>7</v>
      </c>
      <c r="J8" s="15"/>
      <c r="K8" s="15"/>
      <c r="L8" s="15" t="s">
        <v>166</v>
      </c>
      <c r="M8" s="15">
        <v>10</v>
      </c>
      <c r="N8" s="15">
        <v>11</v>
      </c>
      <c r="O8" s="15"/>
      <c r="P8" s="15"/>
      <c r="Q8" s="15"/>
      <c r="R8" s="15"/>
      <c r="S8" s="15"/>
      <c r="T8" s="15"/>
      <c r="U8" s="15"/>
      <c r="V8" s="15"/>
      <c r="AB8" s="59"/>
      <c r="AC8" s="59"/>
      <c r="AD8" s="18"/>
      <c r="AE8" s="17" t="s">
        <v>139</v>
      </c>
      <c r="AF8" s="17"/>
      <c r="AG8" s="18"/>
      <c r="AH8" s="18"/>
      <c r="AI8" s="52" t="s">
        <v>105</v>
      </c>
      <c r="AJ8" s="60">
        <v>1.4</v>
      </c>
      <c r="AK8" s="54">
        <v>4.4000000000000004</v>
      </c>
      <c r="AL8" s="11">
        <v>6</v>
      </c>
      <c r="AM8" s="11">
        <v>6.7</v>
      </c>
      <c r="AN8" s="11" t="s">
        <v>135</v>
      </c>
    </row>
    <row r="9" spans="1:40" ht="13" x14ac:dyDescent="0.25">
      <c r="A9" s="112" t="s">
        <v>3</v>
      </c>
      <c r="B9" s="112"/>
      <c r="C9" s="15">
        <v>1</v>
      </c>
      <c r="D9" s="15">
        <v>1</v>
      </c>
      <c r="E9" s="15">
        <v>1</v>
      </c>
      <c r="F9" s="15">
        <v>1</v>
      </c>
      <c r="G9" s="15">
        <v>1</v>
      </c>
      <c r="H9" s="15">
        <v>1</v>
      </c>
      <c r="I9" s="15">
        <v>1</v>
      </c>
      <c r="J9" s="15"/>
      <c r="K9" s="15"/>
      <c r="L9" s="15">
        <v>5.3</v>
      </c>
      <c r="M9" s="15">
        <v>1</v>
      </c>
      <c r="N9" s="15">
        <v>1</v>
      </c>
      <c r="O9" s="15"/>
      <c r="P9" s="15"/>
      <c r="Q9" s="15"/>
      <c r="R9" s="15"/>
      <c r="S9" s="15"/>
      <c r="T9" s="15"/>
      <c r="U9" s="15"/>
      <c r="V9" s="15"/>
      <c r="AB9" s="17"/>
      <c r="AC9" s="17"/>
      <c r="AD9" s="30" t="s">
        <v>137</v>
      </c>
      <c r="AE9" s="30">
        <v>4.5</v>
      </c>
      <c r="AF9" s="17"/>
      <c r="AG9" s="18"/>
      <c r="AH9" s="18"/>
      <c r="AI9" s="61" t="s">
        <v>103</v>
      </c>
      <c r="AJ9" s="62">
        <v>0.7</v>
      </c>
      <c r="AK9" s="63">
        <v>4</v>
      </c>
      <c r="AL9" s="29">
        <v>7</v>
      </c>
      <c r="AM9" s="11">
        <v>6.7</v>
      </c>
      <c r="AN9" s="11" t="s">
        <v>135</v>
      </c>
    </row>
    <row r="10" spans="1:40" ht="13" x14ac:dyDescent="0.25">
      <c r="A10" s="112" t="s">
        <v>4</v>
      </c>
      <c r="B10" s="112"/>
      <c r="C10" s="15">
        <v>5.8</v>
      </c>
      <c r="D10" s="15">
        <v>5.2</v>
      </c>
      <c r="E10" s="15">
        <v>5.5</v>
      </c>
      <c r="F10" s="15">
        <v>5.3</v>
      </c>
      <c r="G10" s="15">
        <v>5.5</v>
      </c>
      <c r="H10" s="15">
        <v>5.4</v>
      </c>
      <c r="I10" s="15">
        <v>5.3</v>
      </c>
      <c r="J10" s="15"/>
      <c r="K10" s="15"/>
      <c r="L10" s="15">
        <v>1</v>
      </c>
      <c r="M10" s="15">
        <v>5.3</v>
      </c>
      <c r="N10" s="15">
        <v>5.3</v>
      </c>
      <c r="O10" s="15"/>
      <c r="P10" s="15"/>
      <c r="Q10" s="15"/>
      <c r="R10" s="15"/>
      <c r="S10" s="15"/>
      <c r="T10" s="15"/>
      <c r="U10" s="15"/>
      <c r="V10" s="15"/>
      <c r="AB10" s="17"/>
      <c r="AC10" s="17"/>
      <c r="AD10" s="30" t="s">
        <v>140</v>
      </c>
      <c r="AE10" s="30">
        <v>5</v>
      </c>
      <c r="AF10" s="17"/>
      <c r="AG10" s="18"/>
      <c r="AH10" s="18"/>
      <c r="AI10" s="52" t="s">
        <v>97</v>
      </c>
      <c r="AJ10" s="53">
        <v>9</v>
      </c>
      <c r="AK10" s="54">
        <v>16.5</v>
      </c>
      <c r="AL10" s="11">
        <v>8</v>
      </c>
      <c r="AM10" s="11">
        <v>6.7</v>
      </c>
      <c r="AN10" s="11" t="s">
        <v>135</v>
      </c>
    </row>
    <row r="11" spans="1:40" ht="13" x14ac:dyDescent="0.25">
      <c r="A11" s="112" t="s">
        <v>5</v>
      </c>
      <c r="B11" s="112"/>
      <c r="C11" s="15">
        <v>0</v>
      </c>
      <c r="D11" s="15">
        <v>0</v>
      </c>
      <c r="E11" s="15">
        <v>0</v>
      </c>
      <c r="F11" s="15">
        <v>0</v>
      </c>
      <c r="G11" s="15">
        <v>0</v>
      </c>
      <c r="H11" s="15">
        <v>0</v>
      </c>
      <c r="I11" s="15">
        <v>0</v>
      </c>
      <c r="J11" s="15"/>
      <c r="K11" s="15"/>
      <c r="L11" s="15">
        <v>1</v>
      </c>
      <c r="M11" s="15">
        <v>1</v>
      </c>
      <c r="N11" s="15">
        <v>0</v>
      </c>
      <c r="O11" s="15"/>
      <c r="P11" s="15"/>
      <c r="Q11" s="15"/>
      <c r="R11" s="15"/>
      <c r="S11" s="15"/>
      <c r="T11" s="15"/>
      <c r="U11" s="15"/>
      <c r="V11" s="15"/>
      <c r="AB11" s="17"/>
      <c r="AC11" s="17"/>
      <c r="AD11" s="51" t="s">
        <v>141</v>
      </c>
      <c r="AE11" s="30">
        <v>6</v>
      </c>
      <c r="AF11" s="17"/>
      <c r="AG11" s="18"/>
      <c r="AH11" s="18"/>
      <c r="AI11" s="52" t="s">
        <v>122</v>
      </c>
      <c r="AJ11" s="53">
        <v>15</v>
      </c>
      <c r="AK11" s="54">
        <v>17.5</v>
      </c>
      <c r="AL11" s="11">
        <v>9</v>
      </c>
      <c r="AM11" s="11">
        <v>7</v>
      </c>
      <c r="AN11" s="11" t="s">
        <v>135</v>
      </c>
    </row>
    <row r="12" spans="1:40" ht="13" x14ac:dyDescent="0.25">
      <c r="A12" s="112" t="s">
        <v>6</v>
      </c>
      <c r="B12" s="112"/>
      <c r="C12" s="15">
        <v>1</v>
      </c>
      <c r="D12" s="15">
        <v>1</v>
      </c>
      <c r="E12" s="15">
        <v>1</v>
      </c>
      <c r="F12" s="15">
        <v>1</v>
      </c>
      <c r="G12" s="15">
        <v>0</v>
      </c>
      <c r="H12" s="15">
        <v>0</v>
      </c>
      <c r="I12" s="15">
        <v>0</v>
      </c>
      <c r="J12" s="15"/>
      <c r="K12" s="15"/>
      <c r="L12" s="15">
        <v>0</v>
      </c>
      <c r="M12" s="15">
        <v>0</v>
      </c>
      <c r="N12" s="15">
        <v>0</v>
      </c>
      <c r="O12" s="15"/>
      <c r="P12" s="15"/>
      <c r="Q12" s="15"/>
      <c r="R12" s="15"/>
      <c r="S12" s="15"/>
      <c r="T12" s="15"/>
      <c r="U12" s="15"/>
      <c r="V12" s="15"/>
      <c r="AB12" s="17"/>
      <c r="AC12" s="17"/>
      <c r="AD12" s="51" t="s">
        <v>142</v>
      </c>
      <c r="AE12" s="30">
        <v>7.5</v>
      </c>
      <c r="AF12" s="17"/>
      <c r="AG12" s="18"/>
      <c r="AH12" s="18"/>
      <c r="AI12" s="52" t="s">
        <v>121</v>
      </c>
      <c r="AJ12" s="53">
        <v>14</v>
      </c>
      <c r="AK12" s="54">
        <v>11</v>
      </c>
      <c r="AL12" s="11">
        <v>10</v>
      </c>
      <c r="AM12" s="11">
        <v>7</v>
      </c>
      <c r="AN12" s="11" t="s">
        <v>135</v>
      </c>
    </row>
    <row r="13" spans="1:40" ht="13" x14ac:dyDescent="0.25">
      <c r="A13" s="112" t="s">
        <v>7</v>
      </c>
      <c r="B13" s="112"/>
      <c r="C13" s="15">
        <v>3</v>
      </c>
      <c r="D13" s="15">
        <v>2</v>
      </c>
      <c r="E13" s="15">
        <v>2</v>
      </c>
      <c r="F13" s="15">
        <v>3</v>
      </c>
      <c r="G13" s="15">
        <v>3</v>
      </c>
      <c r="H13" s="15">
        <v>4</v>
      </c>
      <c r="I13" s="15">
        <v>1</v>
      </c>
      <c r="J13" s="15"/>
      <c r="K13" s="15"/>
      <c r="L13" s="15">
        <v>1</v>
      </c>
      <c r="M13" s="15">
        <v>1</v>
      </c>
      <c r="N13" s="15">
        <v>1</v>
      </c>
      <c r="O13" s="15"/>
      <c r="P13" s="15"/>
      <c r="Q13" s="15"/>
      <c r="R13" s="15"/>
      <c r="S13" s="15"/>
      <c r="T13" s="15"/>
      <c r="U13" s="15"/>
      <c r="V13" s="15"/>
      <c r="AB13" s="17"/>
      <c r="AC13" s="17"/>
      <c r="AD13" s="51" t="s">
        <v>143</v>
      </c>
      <c r="AE13" s="30">
        <v>12</v>
      </c>
      <c r="AF13" s="17"/>
      <c r="AG13" s="18"/>
      <c r="AH13" s="18"/>
      <c r="AI13" s="52" t="s">
        <v>120</v>
      </c>
      <c r="AJ13" s="53">
        <v>1.9</v>
      </c>
      <c r="AK13" s="54">
        <v>7.5</v>
      </c>
      <c r="AL13" s="11">
        <v>11</v>
      </c>
      <c r="AM13" s="11">
        <v>6.7</v>
      </c>
      <c r="AN13" s="11" t="s">
        <v>135</v>
      </c>
    </row>
    <row r="14" spans="1:40" ht="13" x14ac:dyDescent="0.25">
      <c r="A14" s="124" t="s">
        <v>8</v>
      </c>
      <c r="B14" s="124"/>
      <c r="C14" s="96" t="s">
        <v>113</v>
      </c>
      <c r="D14" s="96" t="s">
        <v>113</v>
      </c>
      <c r="E14" s="96" t="s">
        <v>113</v>
      </c>
      <c r="F14" s="96" t="s">
        <v>113</v>
      </c>
      <c r="G14" s="96" t="s">
        <v>113</v>
      </c>
      <c r="H14" s="96" t="s">
        <v>113</v>
      </c>
      <c r="I14" s="96" t="s">
        <v>113</v>
      </c>
      <c r="J14" s="96"/>
      <c r="K14" s="96"/>
      <c r="L14" s="96" t="s">
        <v>113</v>
      </c>
      <c r="M14" s="96" t="s">
        <v>113</v>
      </c>
      <c r="N14" s="96" t="s">
        <v>113</v>
      </c>
      <c r="O14" s="96"/>
      <c r="P14" s="96"/>
      <c r="Q14" s="96"/>
      <c r="R14" s="96"/>
      <c r="S14" s="96"/>
      <c r="T14" s="96"/>
      <c r="U14" s="96"/>
      <c r="V14" s="96"/>
      <c r="AD14" s="30" t="s">
        <v>138</v>
      </c>
      <c r="AE14" s="30">
        <v>6</v>
      </c>
      <c r="AI14" s="52" t="s">
        <v>119</v>
      </c>
      <c r="AJ14" s="53">
        <v>0.8</v>
      </c>
      <c r="AK14" s="54">
        <v>1.7</v>
      </c>
      <c r="AL14" s="11">
        <v>12</v>
      </c>
      <c r="AM14" s="11">
        <v>6.7</v>
      </c>
      <c r="AN14" s="11" t="s">
        <v>135</v>
      </c>
    </row>
    <row r="15" spans="1:40" ht="13" x14ac:dyDescent="0.25">
      <c r="A15" s="123" t="s">
        <v>9</v>
      </c>
      <c r="B15" s="123"/>
      <c r="C15" s="15">
        <v>20</v>
      </c>
      <c r="D15" s="15">
        <v>20</v>
      </c>
      <c r="E15" s="15">
        <v>20</v>
      </c>
      <c r="F15" s="15">
        <v>20</v>
      </c>
      <c r="G15" s="15">
        <v>20</v>
      </c>
      <c r="H15" s="15">
        <v>20</v>
      </c>
      <c r="I15" s="15">
        <v>20</v>
      </c>
      <c r="J15" s="15"/>
      <c r="K15" s="15"/>
      <c r="L15" s="15">
        <v>20</v>
      </c>
      <c r="M15" s="15">
        <v>20</v>
      </c>
      <c r="N15" s="15">
        <v>20</v>
      </c>
      <c r="O15" s="15"/>
      <c r="P15" s="15"/>
      <c r="Q15" s="15"/>
      <c r="R15" s="15"/>
      <c r="S15" s="15"/>
      <c r="T15" s="15"/>
      <c r="U15" s="15"/>
      <c r="V15" s="15"/>
      <c r="AD15" s="30" t="s">
        <v>144</v>
      </c>
      <c r="AE15" s="30">
        <v>7</v>
      </c>
      <c r="AI15" s="52" t="s">
        <v>101</v>
      </c>
      <c r="AJ15" s="60">
        <v>1.8</v>
      </c>
      <c r="AK15" s="54">
        <v>5.4</v>
      </c>
      <c r="AL15" s="11">
        <v>13</v>
      </c>
      <c r="AM15" s="11">
        <v>6.7</v>
      </c>
      <c r="AN15" s="11" t="s">
        <v>135</v>
      </c>
    </row>
    <row r="16" spans="1:40" ht="13.5" thickBot="1" x14ac:dyDescent="0.3">
      <c r="A16" s="125" t="s">
        <v>44</v>
      </c>
      <c r="B16" s="125"/>
      <c r="C16" s="97" t="s">
        <v>72</v>
      </c>
      <c r="D16" s="97" t="s">
        <v>72</v>
      </c>
      <c r="E16" s="97" t="s">
        <v>72</v>
      </c>
      <c r="F16" s="97" t="s">
        <v>72</v>
      </c>
      <c r="G16" s="97" t="s">
        <v>72</v>
      </c>
      <c r="H16" s="97" t="s">
        <v>72</v>
      </c>
      <c r="I16" s="97" t="s">
        <v>71</v>
      </c>
      <c r="J16" s="97"/>
      <c r="K16" s="97"/>
      <c r="L16" s="97" t="s">
        <v>72</v>
      </c>
      <c r="M16" s="97" t="s">
        <v>71</v>
      </c>
      <c r="N16" s="97" t="s">
        <v>71</v>
      </c>
      <c r="O16" s="97"/>
      <c r="P16" s="97"/>
      <c r="Q16" s="97"/>
      <c r="R16" s="97"/>
      <c r="S16" s="97"/>
      <c r="T16" s="97"/>
      <c r="U16" s="97"/>
      <c r="V16" s="97"/>
      <c r="AD16" s="51" t="s">
        <v>145</v>
      </c>
      <c r="AE16" s="30">
        <v>8</v>
      </c>
      <c r="AI16" s="52" t="s">
        <v>118</v>
      </c>
      <c r="AJ16" s="53">
        <v>8</v>
      </c>
      <c r="AK16" s="54">
        <v>5.5</v>
      </c>
      <c r="AL16" s="12">
        <v>14</v>
      </c>
      <c r="AM16" s="11">
        <v>6.7</v>
      </c>
      <c r="AN16" s="11" t="s">
        <v>135</v>
      </c>
    </row>
    <row r="17" spans="1:40" ht="13" x14ac:dyDescent="0.25">
      <c r="A17" s="115" t="s">
        <v>69</v>
      </c>
      <c r="B17" s="116"/>
      <c r="C17" s="28">
        <f>(VLOOKUP(C$14,$AI2:$AK26,2,FALSE))*C$15</f>
        <v>34</v>
      </c>
      <c r="D17" s="28">
        <f t="shared" ref="D17:V17" si="0">(VLOOKUP(D$14,$AI2:$AK26,2,FALSE))*D$15</f>
        <v>34</v>
      </c>
      <c r="E17" s="28">
        <f t="shared" si="0"/>
        <v>34</v>
      </c>
      <c r="F17" s="28">
        <f t="shared" si="0"/>
        <v>34</v>
      </c>
      <c r="G17" s="28">
        <f t="shared" si="0"/>
        <v>34</v>
      </c>
      <c r="H17" s="28">
        <f t="shared" si="0"/>
        <v>34</v>
      </c>
      <c r="I17" s="28">
        <f t="shared" si="0"/>
        <v>34</v>
      </c>
      <c r="J17" s="28" t="e">
        <f t="shared" si="0"/>
        <v>#N/A</v>
      </c>
      <c r="K17" s="28" t="e">
        <f t="shared" si="0"/>
        <v>#N/A</v>
      </c>
      <c r="L17" s="28">
        <f>(VLOOKUP(L$14,$AI2:$AK26,2,FALSE))*L$15</f>
        <v>34</v>
      </c>
      <c r="M17" s="28">
        <f>(VLOOKUP(M$14,$AI2:$AK26,2,FALSE))*M$15</f>
        <v>34</v>
      </c>
      <c r="N17" s="28">
        <f>(VLOOKUP(N$14,$AI2:$AK26,2,FALSE))*N$15</f>
        <v>34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1" t="s">
        <v>146</v>
      </c>
      <c r="AE17" s="30">
        <v>10</v>
      </c>
      <c r="AI17" s="47" t="s">
        <v>115</v>
      </c>
      <c r="AJ17" s="48">
        <v>1.4</v>
      </c>
      <c r="AK17" s="49">
        <v>4.8</v>
      </c>
      <c r="AL17" s="50">
        <v>15</v>
      </c>
      <c r="AM17" s="11">
        <v>6.2</v>
      </c>
      <c r="AN17" s="11" t="s">
        <v>112</v>
      </c>
    </row>
    <row r="18" spans="1:40" ht="13" x14ac:dyDescent="0.25">
      <c r="A18" s="117" t="s">
        <v>23</v>
      </c>
      <c r="B18" s="118"/>
      <c r="C18" s="16">
        <f>$D31</f>
        <v>32.800636469999993</v>
      </c>
      <c r="D18" s="16">
        <f>$D32</f>
        <v>32.800636469999993</v>
      </c>
      <c r="E18" s="16">
        <f>$D33</f>
        <v>32.800636469999993</v>
      </c>
      <c r="F18" s="16">
        <f>$D34</f>
        <v>32.800636469999993</v>
      </c>
      <c r="G18" s="16">
        <f>$D35</f>
        <v>32.800636469999993</v>
      </c>
      <c r="H18" s="16">
        <f>$D36</f>
        <v>32.800636469999993</v>
      </c>
      <c r="I18" s="16">
        <f>$D37</f>
        <v>32.800636469999993</v>
      </c>
      <c r="J18" s="16">
        <f>$D38</f>
        <v>0</v>
      </c>
      <c r="K18" s="16">
        <f>$D39</f>
        <v>0</v>
      </c>
      <c r="L18" s="16">
        <f>$D40</f>
        <v>32.800636469999993</v>
      </c>
      <c r="M18" s="16">
        <f>$D41</f>
        <v>32.800636469999993</v>
      </c>
      <c r="N18" s="16">
        <f>$D42</f>
        <v>32.800636469999993</v>
      </c>
      <c r="O18" s="16">
        <f>$D43</f>
        <v>0</v>
      </c>
      <c r="P18" s="16">
        <f>$D44</f>
        <v>0</v>
      </c>
      <c r="Q18" s="16">
        <f>$D45</f>
        <v>0</v>
      </c>
      <c r="R18" s="16">
        <f>$D46</f>
        <v>0</v>
      </c>
      <c r="S18" s="16">
        <f>$D47</f>
        <v>0</v>
      </c>
      <c r="T18" s="16">
        <f>$D48</f>
        <v>0</v>
      </c>
      <c r="U18" s="16">
        <f>$D49</f>
        <v>0</v>
      </c>
      <c r="V18" s="25">
        <f>$D50</f>
        <v>0</v>
      </c>
      <c r="AD18" s="51" t="s">
        <v>147</v>
      </c>
      <c r="AE18" s="30">
        <v>16</v>
      </c>
      <c r="AI18" s="47" t="s">
        <v>106</v>
      </c>
      <c r="AJ18" s="48">
        <v>5.9</v>
      </c>
      <c r="AK18" s="49">
        <v>18</v>
      </c>
      <c r="AL18" s="50">
        <v>16</v>
      </c>
      <c r="AM18" s="11">
        <v>6.2</v>
      </c>
      <c r="AN18" s="11" t="s">
        <v>112</v>
      </c>
    </row>
    <row r="19" spans="1:40" ht="13" x14ac:dyDescent="0.25">
      <c r="A19" s="117" t="s">
        <v>90</v>
      </c>
      <c r="B19" s="118"/>
      <c r="C19" s="16">
        <f>C18-C17</f>
        <v>-1.1993635300000065</v>
      </c>
      <c r="D19" s="16">
        <f t="shared" ref="D19:V19" si="1">D18-D17</f>
        <v>-1.1993635300000065</v>
      </c>
      <c r="E19" s="16">
        <f t="shared" si="1"/>
        <v>-1.1993635300000065</v>
      </c>
      <c r="F19" s="16">
        <f t="shared" si="1"/>
        <v>-1.1993635300000065</v>
      </c>
      <c r="G19" s="16">
        <f t="shared" si="1"/>
        <v>-1.1993635300000065</v>
      </c>
      <c r="H19" s="16">
        <f t="shared" si="1"/>
        <v>-1.1993635300000065</v>
      </c>
      <c r="I19" s="16">
        <f t="shared" si="1"/>
        <v>-1.1993635300000065</v>
      </c>
      <c r="J19" s="16" t="e">
        <f t="shared" si="1"/>
        <v>#N/A</v>
      </c>
      <c r="K19" s="16" t="e">
        <f t="shared" si="1"/>
        <v>#N/A</v>
      </c>
      <c r="L19" s="16">
        <f t="shared" si="1"/>
        <v>-1.1993635300000065</v>
      </c>
      <c r="M19" s="16">
        <f t="shared" si="1"/>
        <v>-1.1993635300000065</v>
      </c>
      <c r="N19" s="16">
        <f t="shared" si="1"/>
        <v>-1.1993635300000065</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7" t="s">
        <v>107</v>
      </c>
      <c r="AJ19" s="48">
        <v>3.2</v>
      </c>
      <c r="AK19" s="49">
        <v>10.5</v>
      </c>
      <c r="AL19" s="50">
        <v>17</v>
      </c>
      <c r="AM19" s="11">
        <v>6.2</v>
      </c>
      <c r="AN19" s="11" t="s">
        <v>112</v>
      </c>
    </row>
    <row r="20" spans="1:40" ht="13.5" thickBot="1" x14ac:dyDescent="0.3">
      <c r="A20" s="119" t="s">
        <v>91</v>
      </c>
      <c r="B20" s="12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7" t="s">
        <v>114</v>
      </c>
      <c r="AJ20" s="48">
        <v>2.1</v>
      </c>
      <c r="AK20" s="49">
        <v>7.2</v>
      </c>
      <c r="AL20" s="50">
        <v>18</v>
      </c>
      <c r="AM20" s="11">
        <v>6.2</v>
      </c>
      <c r="AN20" s="11" t="s">
        <v>112</v>
      </c>
    </row>
    <row r="21" spans="1:40" ht="13" x14ac:dyDescent="0.25">
      <c r="A21" s="115" t="s">
        <v>88</v>
      </c>
      <c r="B21" s="116"/>
      <c r="C21" s="28">
        <f>(VLOOKUP(C$14,$AI2:$AK26,3,FALSE))*C$15</f>
        <v>120</v>
      </c>
      <c r="D21" s="28">
        <f t="shared" ref="D21:V21" si="2">(VLOOKUP(D$14,$AI2:$AK26,3,FALSE))*D$15</f>
        <v>120</v>
      </c>
      <c r="E21" s="28">
        <f t="shared" si="2"/>
        <v>120</v>
      </c>
      <c r="F21" s="28">
        <f t="shared" si="2"/>
        <v>120</v>
      </c>
      <c r="G21" s="28">
        <f t="shared" si="2"/>
        <v>120</v>
      </c>
      <c r="H21" s="28">
        <f t="shared" si="2"/>
        <v>120</v>
      </c>
      <c r="I21" s="28">
        <f t="shared" si="2"/>
        <v>120</v>
      </c>
      <c r="J21" s="28" t="e">
        <f t="shared" si="2"/>
        <v>#N/A</v>
      </c>
      <c r="K21" s="28" t="e">
        <f t="shared" si="2"/>
        <v>#N/A</v>
      </c>
      <c r="L21" s="28">
        <f>(VLOOKUP(L$14,$AI2:$AK26,3,FALSE))*L$15</f>
        <v>120</v>
      </c>
      <c r="M21" s="28">
        <f>(VLOOKUP(M$14,$AI2:$AK26,3,FALSE))*M$15</f>
        <v>120</v>
      </c>
      <c r="N21" s="28">
        <f>(VLOOKUP(N$14,$AI2:$AK26,3,FALSE))*N$15</f>
        <v>120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1" t="s">
        <v>100</v>
      </c>
      <c r="AJ21" s="64">
        <v>11</v>
      </c>
      <c r="AK21" s="63">
        <v>12</v>
      </c>
      <c r="AL21" s="29">
        <v>19</v>
      </c>
      <c r="AM21" s="11">
        <v>6.7</v>
      </c>
      <c r="AN21" s="11" t="s">
        <v>135</v>
      </c>
    </row>
    <row r="22" spans="1:40" ht="13" x14ac:dyDescent="0.25">
      <c r="A22" s="117" t="s">
        <v>89</v>
      </c>
      <c r="B22" s="118"/>
      <c r="C22" s="16">
        <f>$E31</f>
        <v>70.687999200000007</v>
      </c>
      <c r="D22" s="16">
        <f>$E32</f>
        <v>70.687999200000007</v>
      </c>
      <c r="E22" s="16">
        <f>$E33</f>
        <v>70.687999200000007</v>
      </c>
      <c r="F22" s="16">
        <f>$E34</f>
        <v>70.687999200000007</v>
      </c>
      <c r="G22" s="16">
        <f>$E35</f>
        <v>70.687999200000007</v>
      </c>
      <c r="H22" s="16">
        <f>$E36</f>
        <v>70.687999200000007</v>
      </c>
      <c r="I22" s="16">
        <f>$E37</f>
        <v>70.687999200000007</v>
      </c>
      <c r="J22" s="16">
        <f>$E38</f>
        <v>0</v>
      </c>
      <c r="K22" s="16">
        <f>$E39</f>
        <v>0</v>
      </c>
      <c r="L22" s="16">
        <f>$E40</f>
        <v>70.687999200000007</v>
      </c>
      <c r="M22" s="16">
        <f>$E41</f>
        <v>70.687999200000007</v>
      </c>
      <c r="N22" s="16">
        <f>$E42</f>
        <v>70.687999200000007</v>
      </c>
      <c r="O22" s="16">
        <f>$E43</f>
        <v>0</v>
      </c>
      <c r="P22" s="16">
        <f>$E44</f>
        <v>0</v>
      </c>
      <c r="Q22" s="16">
        <f>$E45</f>
        <v>0</v>
      </c>
      <c r="R22" s="16">
        <f>$E46</f>
        <v>0</v>
      </c>
      <c r="S22" s="16">
        <f>$E47</f>
        <v>0</v>
      </c>
      <c r="T22" s="16">
        <f>$E48</f>
        <v>0</v>
      </c>
      <c r="U22" s="16">
        <f>$E49</f>
        <v>0</v>
      </c>
      <c r="V22" s="16">
        <f>$E50</f>
        <v>0</v>
      </c>
      <c r="AI22" s="61" t="s">
        <v>102</v>
      </c>
      <c r="AJ22" s="62">
        <v>1.2</v>
      </c>
      <c r="AK22" s="63">
        <v>5</v>
      </c>
      <c r="AL22" s="29">
        <v>20</v>
      </c>
      <c r="AM22" s="11">
        <v>6.7</v>
      </c>
      <c r="AN22" s="11" t="s">
        <v>135</v>
      </c>
    </row>
    <row r="23" spans="1:40" ht="13" x14ac:dyDescent="0.25">
      <c r="A23" s="117" t="s">
        <v>92</v>
      </c>
      <c r="B23" s="118"/>
      <c r="C23" s="16">
        <f>C22-C21</f>
        <v>-49.312000799999993</v>
      </c>
      <c r="D23" s="16">
        <f t="shared" ref="D23:V23" si="3">D22-D21</f>
        <v>-49.312000799999993</v>
      </c>
      <c r="E23" s="16">
        <f t="shared" si="3"/>
        <v>-49.312000799999993</v>
      </c>
      <c r="F23" s="16">
        <f t="shared" si="3"/>
        <v>-49.312000799999993</v>
      </c>
      <c r="G23" s="16">
        <f t="shared" si="3"/>
        <v>-49.312000799999993</v>
      </c>
      <c r="H23" s="16">
        <f t="shared" si="3"/>
        <v>-49.312000799999993</v>
      </c>
      <c r="I23" s="16">
        <f t="shared" si="3"/>
        <v>-49.312000799999993</v>
      </c>
      <c r="J23" s="16" t="e">
        <f t="shared" si="3"/>
        <v>#N/A</v>
      </c>
      <c r="K23" s="16" t="e">
        <f t="shared" si="3"/>
        <v>#N/A</v>
      </c>
      <c r="L23" s="16">
        <f t="shared" si="3"/>
        <v>-49.312000799999993</v>
      </c>
      <c r="M23" s="16">
        <f t="shared" si="3"/>
        <v>-49.312000799999993</v>
      </c>
      <c r="N23" s="16">
        <f t="shared" si="3"/>
        <v>-49.312000799999993</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1" t="s">
        <v>98</v>
      </c>
      <c r="AJ23" s="64">
        <v>9</v>
      </c>
      <c r="AK23" s="63">
        <v>10</v>
      </c>
      <c r="AL23" s="29">
        <v>21</v>
      </c>
      <c r="AM23" s="11">
        <v>6.7</v>
      </c>
      <c r="AN23" s="11" t="s">
        <v>135</v>
      </c>
    </row>
    <row r="24" spans="1:40" ht="13.5" thickBot="1" x14ac:dyDescent="0.3">
      <c r="A24" s="119" t="s">
        <v>93</v>
      </c>
      <c r="B24" s="12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1" t="s">
        <v>99</v>
      </c>
      <c r="AJ24" s="64">
        <v>1.5</v>
      </c>
      <c r="AK24" s="63">
        <v>3</v>
      </c>
      <c r="AL24" s="29">
        <v>22</v>
      </c>
      <c r="AM24" s="11">
        <v>6.7</v>
      </c>
      <c r="AN24" s="11" t="s">
        <v>135</v>
      </c>
    </row>
    <row r="25" spans="1:40" x14ac:dyDescent="0.25">
      <c r="C25" s="56"/>
      <c r="D25" s="65"/>
      <c r="E25" s="65"/>
      <c r="F25" s="65"/>
      <c r="AI25" s="61" t="s">
        <v>117</v>
      </c>
      <c r="AJ25" s="64">
        <v>1</v>
      </c>
      <c r="AK25" s="63">
        <v>5.8</v>
      </c>
      <c r="AL25" s="29">
        <v>23</v>
      </c>
      <c r="AM25" s="11">
        <v>6.7</v>
      </c>
      <c r="AN25" s="11" t="s">
        <v>135</v>
      </c>
    </row>
    <row r="26" spans="1:40" s="10" customFormat="1" ht="13" x14ac:dyDescent="0.25">
      <c r="A26" s="98"/>
      <c r="B26" s="3" t="s">
        <v>10</v>
      </c>
      <c r="C26" s="3" t="s">
        <v>75</v>
      </c>
      <c r="D26" s="99" t="s">
        <v>11</v>
      </c>
      <c r="E26" s="99" t="s">
        <v>12</v>
      </c>
      <c r="F26" s="99" t="s">
        <v>13</v>
      </c>
      <c r="G26" s="3" t="s">
        <v>14</v>
      </c>
      <c r="H26" s="99" t="s">
        <v>15</v>
      </c>
      <c r="I26" s="99" t="s">
        <v>16</v>
      </c>
      <c r="J26" s="3" t="s">
        <v>17</v>
      </c>
      <c r="K26" s="3" t="s">
        <v>18</v>
      </c>
      <c r="L26" s="3" t="s">
        <v>19</v>
      </c>
      <c r="M26" s="3" t="s">
        <v>20</v>
      </c>
      <c r="N26" s="3" t="s">
        <v>61</v>
      </c>
      <c r="O26" s="3" t="s">
        <v>62</v>
      </c>
      <c r="P26" s="99" t="s">
        <v>39</v>
      </c>
      <c r="Q26" s="99" t="s">
        <v>40</v>
      </c>
      <c r="R26" s="99" t="s">
        <v>35</v>
      </c>
      <c r="S26" s="99" t="s">
        <v>36</v>
      </c>
      <c r="T26" s="99" t="s">
        <v>37</v>
      </c>
      <c r="U26" s="99" t="s">
        <v>38</v>
      </c>
      <c r="AI26" s="66" t="s">
        <v>116</v>
      </c>
      <c r="AJ26" s="67">
        <v>0.7</v>
      </c>
      <c r="AK26" s="68">
        <v>2.4</v>
      </c>
      <c r="AL26" s="29">
        <v>24</v>
      </c>
      <c r="AM26" s="10">
        <v>6.7</v>
      </c>
      <c r="AN26" s="11" t="s">
        <v>135</v>
      </c>
    </row>
    <row r="27" spans="1:40" s="56" customFormat="1" x14ac:dyDescent="0.35">
      <c r="A27" s="100"/>
      <c r="B27" s="69" t="s">
        <v>46</v>
      </c>
      <c r="C27" s="101" t="s">
        <v>57</v>
      </c>
      <c r="D27" s="101" t="s">
        <v>55</v>
      </c>
      <c r="E27" s="101" t="s">
        <v>55</v>
      </c>
      <c r="F27" s="101" t="s">
        <v>55</v>
      </c>
      <c r="G27" s="101" t="s">
        <v>55</v>
      </c>
      <c r="H27" s="101" t="s">
        <v>55</v>
      </c>
      <c r="I27" s="101" t="s">
        <v>55</v>
      </c>
      <c r="J27" s="101" t="s">
        <v>55</v>
      </c>
      <c r="K27" s="101" t="s">
        <v>55</v>
      </c>
      <c r="L27" s="101" t="s">
        <v>55</v>
      </c>
      <c r="M27" s="101" t="s">
        <v>55</v>
      </c>
      <c r="N27" s="101" t="s">
        <v>55</v>
      </c>
      <c r="O27" s="101" t="s">
        <v>55</v>
      </c>
      <c r="P27" s="101" t="s">
        <v>55</v>
      </c>
      <c r="Q27" s="101" t="s">
        <v>55</v>
      </c>
      <c r="R27" s="101" t="s">
        <v>55</v>
      </c>
      <c r="S27" s="101" t="s">
        <v>55</v>
      </c>
      <c r="T27" s="101" t="s">
        <v>55</v>
      </c>
      <c r="U27" s="101" t="s">
        <v>55</v>
      </c>
    </row>
    <row r="28" spans="1:40" s="56" customFormat="1" x14ac:dyDescent="0.35">
      <c r="A28" s="102"/>
      <c r="B28" s="24">
        <v>47.4</v>
      </c>
      <c r="C28" s="15">
        <v>0.46</v>
      </c>
      <c r="D28" s="15">
        <v>863</v>
      </c>
      <c r="E28" s="15">
        <v>3536</v>
      </c>
      <c r="F28" s="15">
        <v>2957</v>
      </c>
      <c r="G28" s="15">
        <v>24.6</v>
      </c>
      <c r="H28" s="15">
        <v>130</v>
      </c>
      <c r="I28" s="15">
        <v>44.8</v>
      </c>
      <c r="J28" s="15">
        <v>0.79</v>
      </c>
      <c r="K28" s="23">
        <v>0.1</v>
      </c>
      <c r="L28" s="15">
        <v>68.7</v>
      </c>
      <c r="M28" s="15">
        <v>29.9</v>
      </c>
      <c r="N28" s="15">
        <v>14995</v>
      </c>
      <c r="O28" s="15">
        <v>85561</v>
      </c>
      <c r="P28" s="15">
        <v>138</v>
      </c>
      <c r="Q28" s="15">
        <v>2115</v>
      </c>
      <c r="R28" s="15">
        <v>0.78</v>
      </c>
      <c r="S28" s="15">
        <v>40.299999999999997</v>
      </c>
      <c r="T28" s="15">
        <v>1.99</v>
      </c>
      <c r="U28" s="15">
        <v>21.6</v>
      </c>
    </row>
    <row r="29" spans="1:40" s="7" customFormat="1" ht="28" x14ac:dyDescent="0.35">
      <c r="A29" s="12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0" customFormat="1" ht="13" x14ac:dyDescent="0.35">
      <c r="A31" s="13">
        <f>C8</f>
        <v>1</v>
      </c>
      <c r="B31" s="15">
        <v>35</v>
      </c>
      <c r="C31" s="75">
        <f>IF(C$27="%w/w SAR",((C$28*10)*$B31),IF(C$27="%w/w DM",(((C$28*10)*($B$28/100))*$B31),IF(C$27="kg/t SAR",(C$28*$B31),IF(C$27="kg/t DM",((C$28*($B$28/100))*$B31),IF(C$27="mg/kg SAR",((C$28*0.001)*$B31),IF(C$27="mg/kg DM",(((C$28*0.001)*($B$28/100))*$B31),0))))))</f>
        <v>76.314000000000007</v>
      </c>
      <c r="D31" s="75">
        <f>(IF(D$27="%w/w SAR",((D$28*10)*$B31),IF(D$27="%w/w DM",(((D$28*10)*($B$28/100))*$B31),IF(D$27="kg/t SAR",(D$28*$B31),IF(D$27="kg/t DM",((D$28*($B$28/100))*$B31),IF(D$27="mg/kg SAR",((D$28*0.001)*$B31),IF(D$27="mg/kg DM",(((D$28*0.001)*($B$28/100))*$B31),"0")))))))*2.291</f>
        <v>32.800636469999993</v>
      </c>
      <c r="E31" s="75">
        <f>(IF(E$27="%w/w SAR",((E$28*10)*$B31),IF(E$27="%w/w DM",(((E$28*10)*($B$28/100))*$B31),IF(E$27="kg/t SAR",(E$28*$B31),IF(E$27="kg/t DM",((E$28*($B$28/100))*$B31),IF(E$27="mg/kg SAR",((E$28*0.001)*$B31),IF(E$27="mg/kg DM",(((E$28*0.001)*($B$28/100))*$B31),"0")))))))*1.205</f>
        <v>70.687999200000007</v>
      </c>
      <c r="F31" s="75">
        <f>(IF(F$27="%w/w SAR",((F$28*10)*$B31),IF(F$27="%w/w DM",(((F$28*10)*($B$28/100))*$B31),IF(F$27="kg/t SAR",(F$28*$B31),IF(F$27="kg/t DM",((F$28*($B$28/100))*$B31),IF(F$27="mg/kg SAR",((F$28*0.001)*$B31),IF(F$27="mg/kg DM",(((F$28*0.001)*($B$28/100))*$B31),"0")))))))*1.658</f>
        <v>81.335892539999975</v>
      </c>
      <c r="G31" s="75">
        <f t="shared" ref="G31:P31" si="5">IF(G$27="%w/w SAR",((G$28*10)*$B31),IF(G$27="%w/w DM",(((G$28*10)*($B$28/100))*$B31),IF(G$27="kg/t SAR",(G$28*$B31),IF(G$27="kg/t DM",((G$28*($B$28/100))*$B31),IF(G$27="mg/kg SAR",((G$28*0.001)*$B31),IF(G$27="mg/kg DM",(((G$28*0.001)*($B$28/100))*$B31),0))))))</f>
        <v>0.40811399999999998</v>
      </c>
      <c r="H31" s="75">
        <f t="shared" si="5"/>
        <v>2.1566999999999998</v>
      </c>
      <c r="I31" s="75">
        <f t="shared" si="5"/>
        <v>0.743232</v>
      </c>
      <c r="J31" s="75">
        <f t="shared" si="5"/>
        <v>1.3106099999999999E-2</v>
      </c>
      <c r="K31" s="75">
        <f t="shared" si="5"/>
        <v>1.6590000000000001E-3</v>
      </c>
      <c r="L31" s="75">
        <f t="shared" si="5"/>
        <v>1.1397330000000001</v>
      </c>
      <c r="M31" s="75">
        <f t="shared" si="5"/>
        <v>0.49604099999999995</v>
      </c>
      <c r="N31" s="75">
        <f t="shared" si="5"/>
        <v>248.76705000000001</v>
      </c>
      <c r="O31" s="75">
        <f t="shared" si="5"/>
        <v>1419.4569900000001</v>
      </c>
      <c r="P31" s="75">
        <f t="shared" si="5"/>
        <v>2.2894199999999998</v>
      </c>
      <c r="Q31" s="75">
        <f>(IF(Q$27="%w/w SAR",((Q$28*10)*$B31),IF(Q$27="%w/w DM",(((Q$28*10)*($B$28/100))*$B31),IF(Q$27="kg/t SAR",(Q$28*$B31),IF(Q$27="kg/t DM",((Q$28*($B$28/100))*$B31),IF(Q$27="mg/kg SAR",((Q$28*0.001)*$B31),IF(Q$27="mg/kg DM",(((Q$28*0.001)*($B$28/100))*$B31),0)))))))*2.5</f>
        <v>87.719625000000008</v>
      </c>
      <c r="R31" s="75">
        <f>IF(R$27="%w/w SAR",((R$28*10)*$B31),IF(R$27="%w/w DM",(((R$28*10)*($B$28/100))*$B31),IF(R$27="kg/t SAR",(R$28*$B31),IF(R$27="kg/t DM",((R$28*($B$28/100))*$B31),IF(R$27="mg/kg SAR",((R$28*0.001)*$B31),IF(R$27="mg/kg DM",(((R$28*0.001)*($B$28/100))*$B31),0))))))</f>
        <v>1.2940200000000001E-2</v>
      </c>
      <c r="S31" s="75">
        <f>IF(S$27="%w/w SAR",((S$28*10)*$B31),IF(S$27="%w/w DM",(((S$28*10)*($B$28/100))*$B31),IF(S$27="kg/t SAR",(S$28*$B31),IF(S$27="kg/t DM",((S$28*($B$28/100))*$B31),IF(S$27="mg/kg SAR",((S$28*0.001)*$B31),IF(S$27="mg/kg DM",(((S$28*0.001)*($B$28/100))*$B31),0))))))</f>
        <v>0.66857699999999987</v>
      </c>
      <c r="T31" s="75">
        <f>IF(T$27="%w/w SAR",((T$28*10)*$B31),IF(T$27="%w/w DM",(((T$28*10)*($B$28/100))*$B31),IF(T$27="kg/t SAR",(T$28*$B31),IF(T$27="kg/t DM",((T$28*($B$28/100))*$B31),IF(T$27="mg/kg SAR",((T$28*0.001)*$B31),IF(T$27="mg/kg DM",(((T$28*0.001)*($B$28/100))*$B31),0))))))</f>
        <v>3.3014099999999998E-2</v>
      </c>
      <c r="U31" s="75">
        <f>IF(U$27="%w/w SAR",((U$28*10)*$B31),IF(U$27="%w/w DM",(((U$28*10)*($B$28/100))*$B31),IF(U$27="kg/t SAR",(U$28*$B31),IF(U$27="kg/t DM",((U$28*($B$28/100))*$B31),IF(U$27="mg/kg SAR",((U$28*0.001)*$B31),IF(U$27="mg/kg DM",(((U$28*0.001)*($B$28/100))*$B31),0))))))</f>
        <v>0.358344</v>
      </c>
      <c r="AB31" s="58"/>
      <c r="AC31" s="58"/>
      <c r="AD31" s="58"/>
      <c r="AE31" s="58"/>
      <c r="AF31" s="58"/>
      <c r="AG31" s="58"/>
      <c r="AH31" s="58"/>
      <c r="AI31" s="58"/>
    </row>
    <row r="32" spans="1:40" s="70" customFormat="1" ht="13" x14ac:dyDescent="0.35">
      <c r="A32" s="13">
        <f>D8</f>
        <v>2</v>
      </c>
      <c r="B32" s="15">
        <v>35</v>
      </c>
      <c r="C32" s="75">
        <f t="shared" ref="C32:C50" si="6">IF(C$27="%w/w SAR",((C$28*10)*$B32),IF(C$27="%w/w DM",(((C$28*10)*($B$28/100))*$B32),IF(C$27="kg/t SAR",(C$28*$B32),IF(C$27="kg/t DM",((C$28*($B$28/100))*$B32),IF(C$27="mg/kg SAR",((C$28*0.001)*$B32),IF(C$27="mg/kg DM",(((C$28*0.001)*($B$28/100))*$B32),0))))))</f>
        <v>76.314000000000007</v>
      </c>
      <c r="D32" s="75">
        <f t="shared" ref="D32:D50" si="7">(IF(D$27="%w/w SAR",((D$28*10)*$B32),IF(D$27="%w/w DM",(((D$28*10)*($B$28/100))*$B32),IF(D$27="kg/t SAR",(D$28*$B32),IF(D$27="kg/t DM",((D$28*($B$28/100))*$B32),IF(D$27="mg/kg SAR",((D$28*0.001)*$B32),IF(D$27="mg/kg DM",(((D$28*0.001)*($B$28/100))*$B32),"0")))))))*2.291</f>
        <v>32.800636469999993</v>
      </c>
      <c r="E32" s="75">
        <f t="shared" ref="E32:E50" si="8">(IF(E$27="%w/w SAR",((E$28*10)*$B32),IF(E$27="%w/w DM",(((E$28*10)*($B$28/100))*$B32),IF(E$27="kg/t SAR",(E$28*$B32),IF(E$27="kg/t DM",((E$28*($B$28/100))*$B32),IF(E$27="mg/kg SAR",((E$28*0.001)*$B32),IF(E$27="mg/kg DM",(((E$28*0.001)*($B$28/100))*$B32),"0")))))))*1.205</f>
        <v>70.687999200000007</v>
      </c>
      <c r="F32" s="75">
        <f t="shared" ref="F32:F50" si="9">(IF(F$27="%w/w SAR",((F$28*10)*$B32),IF(F$27="%w/w DM",(((F$28*10)*($B$28/100))*$B32),IF(F$27="kg/t SAR",(F$28*$B32),IF(F$27="kg/t DM",((F$28*($B$28/100))*$B32),IF(F$27="mg/kg SAR",((F$28*0.001)*$B32),IF(F$27="mg/kg DM",(((F$28*0.001)*($B$28/100))*$B32),"0")))))))*1.658</f>
        <v>81.335892539999975</v>
      </c>
      <c r="G32" s="75">
        <f t="shared" ref="G32:P50" si="10">IF(G$27="%w/w SAR",((G$28*10)*$B32),IF(G$27="%w/w DM",(((G$28*10)*($B$28/100))*$B32),IF(G$27="kg/t SAR",(G$28*$B32),IF(G$27="kg/t DM",((G$28*($B$28/100))*$B32),IF(G$27="mg/kg SAR",((G$28*0.001)*$B32),IF(G$27="mg/kg DM",(((G$28*0.001)*($B$28/100))*$B32),0))))))</f>
        <v>0.40811399999999998</v>
      </c>
      <c r="H32" s="75">
        <f t="shared" si="10"/>
        <v>2.1566999999999998</v>
      </c>
      <c r="I32" s="75">
        <f t="shared" si="10"/>
        <v>0.743232</v>
      </c>
      <c r="J32" s="75">
        <f t="shared" si="10"/>
        <v>1.3106099999999999E-2</v>
      </c>
      <c r="K32" s="75">
        <f t="shared" si="10"/>
        <v>1.6590000000000001E-3</v>
      </c>
      <c r="L32" s="75">
        <f t="shared" si="10"/>
        <v>1.1397330000000001</v>
      </c>
      <c r="M32" s="75">
        <f t="shared" si="10"/>
        <v>0.49604099999999995</v>
      </c>
      <c r="N32" s="75">
        <f t="shared" si="10"/>
        <v>248.76705000000001</v>
      </c>
      <c r="O32" s="75">
        <f t="shared" si="10"/>
        <v>1419.4569900000001</v>
      </c>
      <c r="P32" s="75">
        <f t="shared" si="10"/>
        <v>2.2894199999999998</v>
      </c>
      <c r="Q32" s="75">
        <f t="shared" ref="Q32:Q50" si="11">(IF(Q$27="%w/w SAR",((Q$28*10)*$B32),IF(Q$27="%w/w DM",(((Q$28*10)*($B$28/100))*$B32),IF(Q$27="kg/t SAR",(Q$28*$B32),IF(Q$27="kg/t DM",((Q$28*($B$28/100))*$B32),IF(Q$27="mg/kg SAR",((Q$28*0.001)*$B32),IF(Q$27="mg/kg DM",(((Q$28*0.001)*($B$28/100))*$B32),0)))))))*2.5</f>
        <v>87.719625000000008</v>
      </c>
      <c r="R32" s="75">
        <f t="shared" ref="R32:U50" si="12">IF(R$27="%w/w SAR",((R$28*10)*$B32),IF(R$27="%w/w DM",(((R$28*10)*($B$28/100))*$B32),IF(R$27="kg/t SAR",(R$28*$B32),IF(R$27="kg/t DM",((R$28*($B$28/100))*$B32),IF(R$27="mg/kg SAR",((R$28*0.001)*$B32),IF(R$27="mg/kg DM",(((R$28*0.001)*($B$28/100))*$B32),0))))))</f>
        <v>1.2940200000000001E-2</v>
      </c>
      <c r="S32" s="75">
        <f t="shared" si="12"/>
        <v>0.66857699999999987</v>
      </c>
      <c r="T32" s="75">
        <f t="shared" si="12"/>
        <v>3.3014099999999998E-2</v>
      </c>
      <c r="U32" s="75">
        <f t="shared" si="12"/>
        <v>0.358344</v>
      </c>
      <c r="AB32" s="58"/>
      <c r="AC32" s="58"/>
      <c r="AD32" s="58"/>
      <c r="AE32" s="58"/>
      <c r="AF32" s="58"/>
      <c r="AG32" s="58"/>
      <c r="AH32" s="58"/>
      <c r="AI32" s="58"/>
    </row>
    <row r="33" spans="1:35" s="70" customFormat="1" ht="13" x14ac:dyDescent="0.35">
      <c r="A33" s="13" t="str">
        <f>E8</f>
        <v>1b</v>
      </c>
      <c r="B33" s="15">
        <v>35</v>
      </c>
      <c r="C33" s="75">
        <f t="shared" si="6"/>
        <v>76.314000000000007</v>
      </c>
      <c r="D33" s="75">
        <f t="shared" si="7"/>
        <v>32.800636469999993</v>
      </c>
      <c r="E33" s="75">
        <f t="shared" si="8"/>
        <v>70.687999200000007</v>
      </c>
      <c r="F33" s="75">
        <f t="shared" si="9"/>
        <v>81.335892539999975</v>
      </c>
      <c r="G33" s="75">
        <f t="shared" si="10"/>
        <v>0.40811399999999998</v>
      </c>
      <c r="H33" s="75">
        <f t="shared" si="10"/>
        <v>2.1566999999999998</v>
      </c>
      <c r="I33" s="75">
        <f t="shared" si="10"/>
        <v>0.743232</v>
      </c>
      <c r="J33" s="75">
        <f t="shared" si="10"/>
        <v>1.3106099999999999E-2</v>
      </c>
      <c r="K33" s="75">
        <f t="shared" si="10"/>
        <v>1.6590000000000001E-3</v>
      </c>
      <c r="L33" s="75">
        <f t="shared" si="10"/>
        <v>1.1397330000000001</v>
      </c>
      <c r="M33" s="75">
        <f t="shared" si="10"/>
        <v>0.49604099999999995</v>
      </c>
      <c r="N33" s="75">
        <f t="shared" si="10"/>
        <v>248.76705000000001</v>
      </c>
      <c r="O33" s="75">
        <f t="shared" si="10"/>
        <v>1419.4569900000001</v>
      </c>
      <c r="P33" s="75">
        <f t="shared" si="10"/>
        <v>2.2894199999999998</v>
      </c>
      <c r="Q33" s="75">
        <f t="shared" si="11"/>
        <v>87.719625000000008</v>
      </c>
      <c r="R33" s="75">
        <f t="shared" si="12"/>
        <v>1.2940200000000001E-2</v>
      </c>
      <c r="S33" s="75">
        <f t="shared" si="12"/>
        <v>0.66857699999999987</v>
      </c>
      <c r="T33" s="75">
        <f t="shared" si="12"/>
        <v>3.3014099999999998E-2</v>
      </c>
      <c r="U33" s="75">
        <f t="shared" si="12"/>
        <v>0.358344</v>
      </c>
      <c r="AB33" s="58"/>
      <c r="AC33" s="58"/>
      <c r="AD33" s="58"/>
      <c r="AE33" s="58"/>
      <c r="AF33" s="58"/>
      <c r="AG33" s="58"/>
      <c r="AH33" s="58"/>
      <c r="AI33" s="58"/>
    </row>
    <row r="34" spans="1:35" s="70" customFormat="1" ht="13" x14ac:dyDescent="0.35">
      <c r="A34" s="13">
        <f>F8</f>
        <v>4</v>
      </c>
      <c r="B34" s="15">
        <v>35</v>
      </c>
      <c r="C34" s="75">
        <f t="shared" si="6"/>
        <v>76.314000000000007</v>
      </c>
      <c r="D34" s="75">
        <f t="shared" si="7"/>
        <v>32.800636469999993</v>
      </c>
      <c r="E34" s="75">
        <f t="shared" si="8"/>
        <v>70.687999200000007</v>
      </c>
      <c r="F34" s="75">
        <f t="shared" si="9"/>
        <v>81.335892539999975</v>
      </c>
      <c r="G34" s="75">
        <f t="shared" si="10"/>
        <v>0.40811399999999998</v>
      </c>
      <c r="H34" s="75">
        <f t="shared" si="10"/>
        <v>2.1566999999999998</v>
      </c>
      <c r="I34" s="75">
        <f t="shared" si="10"/>
        <v>0.743232</v>
      </c>
      <c r="J34" s="75">
        <f t="shared" si="10"/>
        <v>1.3106099999999999E-2</v>
      </c>
      <c r="K34" s="75">
        <f t="shared" si="10"/>
        <v>1.6590000000000001E-3</v>
      </c>
      <c r="L34" s="75">
        <f t="shared" si="10"/>
        <v>1.1397330000000001</v>
      </c>
      <c r="M34" s="75">
        <f t="shared" si="10"/>
        <v>0.49604099999999995</v>
      </c>
      <c r="N34" s="75">
        <f t="shared" si="10"/>
        <v>248.76705000000001</v>
      </c>
      <c r="O34" s="75">
        <f t="shared" si="10"/>
        <v>1419.4569900000001</v>
      </c>
      <c r="P34" s="75">
        <f t="shared" si="10"/>
        <v>2.2894199999999998</v>
      </c>
      <c r="Q34" s="75">
        <f t="shared" si="11"/>
        <v>87.719625000000008</v>
      </c>
      <c r="R34" s="75">
        <f t="shared" si="12"/>
        <v>1.2940200000000001E-2</v>
      </c>
      <c r="S34" s="75">
        <f t="shared" si="12"/>
        <v>0.66857699999999987</v>
      </c>
      <c r="T34" s="75">
        <f t="shared" si="12"/>
        <v>3.3014099999999998E-2</v>
      </c>
      <c r="U34" s="75">
        <f t="shared" si="12"/>
        <v>0.358344</v>
      </c>
      <c r="AB34" s="58"/>
      <c r="AC34" s="58"/>
      <c r="AD34" s="58"/>
      <c r="AE34" s="58"/>
      <c r="AF34" s="58"/>
      <c r="AG34" s="58"/>
      <c r="AH34" s="58"/>
      <c r="AI34" s="58"/>
    </row>
    <row r="35" spans="1:35" s="70" customFormat="1" ht="13" x14ac:dyDescent="0.35">
      <c r="A35" s="13">
        <f>G8</f>
        <v>5</v>
      </c>
      <c r="B35" s="15">
        <v>35</v>
      </c>
      <c r="C35" s="75">
        <f t="shared" si="6"/>
        <v>76.314000000000007</v>
      </c>
      <c r="D35" s="75">
        <f t="shared" si="7"/>
        <v>32.800636469999993</v>
      </c>
      <c r="E35" s="75">
        <f t="shared" si="8"/>
        <v>70.687999200000007</v>
      </c>
      <c r="F35" s="75">
        <f t="shared" si="9"/>
        <v>81.335892539999975</v>
      </c>
      <c r="G35" s="75">
        <f t="shared" si="10"/>
        <v>0.40811399999999998</v>
      </c>
      <c r="H35" s="75">
        <f t="shared" si="10"/>
        <v>2.1566999999999998</v>
      </c>
      <c r="I35" s="75">
        <f t="shared" si="10"/>
        <v>0.743232</v>
      </c>
      <c r="J35" s="75">
        <f t="shared" si="10"/>
        <v>1.3106099999999999E-2</v>
      </c>
      <c r="K35" s="75">
        <f t="shared" si="10"/>
        <v>1.6590000000000001E-3</v>
      </c>
      <c r="L35" s="75">
        <f t="shared" si="10"/>
        <v>1.1397330000000001</v>
      </c>
      <c r="M35" s="75">
        <f t="shared" si="10"/>
        <v>0.49604099999999995</v>
      </c>
      <c r="N35" s="75">
        <f t="shared" si="10"/>
        <v>248.76705000000001</v>
      </c>
      <c r="O35" s="75">
        <f t="shared" si="10"/>
        <v>1419.4569900000001</v>
      </c>
      <c r="P35" s="75">
        <f t="shared" si="10"/>
        <v>2.2894199999999998</v>
      </c>
      <c r="Q35" s="75">
        <f t="shared" si="11"/>
        <v>87.719625000000008</v>
      </c>
      <c r="R35" s="75">
        <f t="shared" si="12"/>
        <v>1.2940200000000001E-2</v>
      </c>
      <c r="S35" s="75">
        <f t="shared" si="12"/>
        <v>0.66857699999999987</v>
      </c>
      <c r="T35" s="75">
        <f t="shared" si="12"/>
        <v>3.3014099999999998E-2</v>
      </c>
      <c r="U35" s="75">
        <f t="shared" si="12"/>
        <v>0.358344</v>
      </c>
      <c r="AB35" s="58"/>
      <c r="AC35" s="58"/>
      <c r="AD35" s="58"/>
      <c r="AE35" s="58"/>
      <c r="AF35" s="58"/>
      <c r="AG35" s="58"/>
      <c r="AH35" s="58"/>
      <c r="AI35" s="58"/>
    </row>
    <row r="36" spans="1:35" s="70" customFormat="1" ht="13" x14ac:dyDescent="0.35">
      <c r="A36" s="13">
        <f>H8</f>
        <v>6</v>
      </c>
      <c r="B36" s="15">
        <v>35</v>
      </c>
      <c r="C36" s="75">
        <f t="shared" si="6"/>
        <v>76.314000000000007</v>
      </c>
      <c r="D36" s="75">
        <f t="shared" si="7"/>
        <v>32.800636469999993</v>
      </c>
      <c r="E36" s="75">
        <f t="shared" si="8"/>
        <v>70.687999200000007</v>
      </c>
      <c r="F36" s="75">
        <f t="shared" si="9"/>
        <v>81.335892539999975</v>
      </c>
      <c r="G36" s="75">
        <f t="shared" si="10"/>
        <v>0.40811399999999998</v>
      </c>
      <c r="H36" s="75">
        <f t="shared" si="10"/>
        <v>2.1566999999999998</v>
      </c>
      <c r="I36" s="75">
        <f t="shared" si="10"/>
        <v>0.743232</v>
      </c>
      <c r="J36" s="75">
        <f t="shared" si="10"/>
        <v>1.3106099999999999E-2</v>
      </c>
      <c r="K36" s="75">
        <f t="shared" si="10"/>
        <v>1.6590000000000001E-3</v>
      </c>
      <c r="L36" s="75">
        <f t="shared" si="10"/>
        <v>1.1397330000000001</v>
      </c>
      <c r="M36" s="75">
        <f t="shared" si="10"/>
        <v>0.49604099999999995</v>
      </c>
      <c r="N36" s="75">
        <f t="shared" si="10"/>
        <v>248.76705000000001</v>
      </c>
      <c r="O36" s="75">
        <f t="shared" si="10"/>
        <v>1419.4569900000001</v>
      </c>
      <c r="P36" s="75">
        <f t="shared" si="10"/>
        <v>2.2894199999999998</v>
      </c>
      <c r="Q36" s="75">
        <f t="shared" si="11"/>
        <v>87.719625000000008</v>
      </c>
      <c r="R36" s="75">
        <f t="shared" si="12"/>
        <v>1.2940200000000001E-2</v>
      </c>
      <c r="S36" s="75">
        <f t="shared" si="12"/>
        <v>0.66857699999999987</v>
      </c>
      <c r="T36" s="75">
        <f t="shared" si="12"/>
        <v>3.3014099999999998E-2</v>
      </c>
      <c r="U36" s="75">
        <f t="shared" si="12"/>
        <v>0.358344</v>
      </c>
      <c r="AB36" s="58"/>
      <c r="AC36" s="58"/>
      <c r="AD36" s="58"/>
      <c r="AE36" s="58"/>
      <c r="AF36" s="58"/>
      <c r="AG36" s="58"/>
      <c r="AH36" s="58"/>
      <c r="AI36" s="58"/>
    </row>
    <row r="37" spans="1:35" s="70" customFormat="1" ht="13" x14ac:dyDescent="0.35">
      <c r="A37" s="13">
        <f>I8</f>
        <v>7</v>
      </c>
      <c r="B37" s="15">
        <v>35</v>
      </c>
      <c r="C37" s="75">
        <f t="shared" si="6"/>
        <v>76.314000000000007</v>
      </c>
      <c r="D37" s="75">
        <f t="shared" si="7"/>
        <v>32.800636469999993</v>
      </c>
      <c r="E37" s="75">
        <f t="shared" si="8"/>
        <v>70.687999200000007</v>
      </c>
      <c r="F37" s="75">
        <f t="shared" si="9"/>
        <v>81.335892539999975</v>
      </c>
      <c r="G37" s="75">
        <f t="shared" si="10"/>
        <v>0.40811399999999998</v>
      </c>
      <c r="H37" s="75">
        <f t="shared" si="10"/>
        <v>2.1566999999999998</v>
      </c>
      <c r="I37" s="75">
        <f t="shared" si="10"/>
        <v>0.743232</v>
      </c>
      <c r="J37" s="75">
        <f t="shared" si="10"/>
        <v>1.3106099999999999E-2</v>
      </c>
      <c r="K37" s="75">
        <f t="shared" si="10"/>
        <v>1.6590000000000001E-3</v>
      </c>
      <c r="L37" s="75">
        <f t="shared" si="10"/>
        <v>1.1397330000000001</v>
      </c>
      <c r="M37" s="75">
        <f t="shared" si="10"/>
        <v>0.49604099999999995</v>
      </c>
      <c r="N37" s="75">
        <f t="shared" si="10"/>
        <v>248.76705000000001</v>
      </c>
      <c r="O37" s="75">
        <f t="shared" si="10"/>
        <v>1419.4569900000001</v>
      </c>
      <c r="P37" s="75">
        <f t="shared" si="10"/>
        <v>2.2894199999999998</v>
      </c>
      <c r="Q37" s="75">
        <f t="shared" si="11"/>
        <v>87.719625000000008</v>
      </c>
      <c r="R37" s="75">
        <f t="shared" si="12"/>
        <v>1.2940200000000001E-2</v>
      </c>
      <c r="S37" s="75">
        <f t="shared" si="12"/>
        <v>0.66857699999999987</v>
      </c>
      <c r="T37" s="75">
        <f t="shared" si="12"/>
        <v>3.3014099999999998E-2</v>
      </c>
      <c r="U37" s="75">
        <f t="shared" si="12"/>
        <v>0.358344</v>
      </c>
      <c r="AB37" s="58"/>
      <c r="AC37" s="58"/>
      <c r="AD37" s="58"/>
      <c r="AE37" s="58"/>
      <c r="AF37" s="58"/>
      <c r="AG37" s="58"/>
      <c r="AH37" s="58"/>
      <c r="AI37" s="58"/>
    </row>
    <row r="38" spans="1:35" s="70" customFormat="1" ht="13" x14ac:dyDescent="0.35">
      <c r="A38" s="13">
        <f>J8</f>
        <v>0</v>
      </c>
      <c r="B38" s="15"/>
      <c r="C38" s="75">
        <f t="shared" si="6"/>
        <v>0</v>
      </c>
      <c r="D38" s="75">
        <f t="shared" si="7"/>
        <v>0</v>
      </c>
      <c r="E38" s="75">
        <f t="shared" si="8"/>
        <v>0</v>
      </c>
      <c r="F38" s="75">
        <f t="shared" si="9"/>
        <v>0</v>
      </c>
      <c r="G38" s="75">
        <f t="shared" si="10"/>
        <v>0</v>
      </c>
      <c r="H38" s="75">
        <f t="shared" si="10"/>
        <v>0</v>
      </c>
      <c r="I38" s="75">
        <f t="shared" si="10"/>
        <v>0</v>
      </c>
      <c r="J38" s="75">
        <f t="shared" si="10"/>
        <v>0</v>
      </c>
      <c r="K38" s="75">
        <f t="shared" si="10"/>
        <v>0</v>
      </c>
      <c r="L38" s="75">
        <f t="shared" si="10"/>
        <v>0</v>
      </c>
      <c r="M38" s="75">
        <f t="shared" si="10"/>
        <v>0</v>
      </c>
      <c r="N38" s="75">
        <f t="shared" si="10"/>
        <v>0</v>
      </c>
      <c r="O38" s="75">
        <f t="shared" si="10"/>
        <v>0</v>
      </c>
      <c r="P38" s="75">
        <f t="shared" si="10"/>
        <v>0</v>
      </c>
      <c r="Q38" s="75">
        <f t="shared" si="11"/>
        <v>0</v>
      </c>
      <c r="R38" s="75">
        <f t="shared" si="12"/>
        <v>0</v>
      </c>
      <c r="S38" s="75">
        <f t="shared" si="12"/>
        <v>0</v>
      </c>
      <c r="T38" s="75">
        <f t="shared" si="12"/>
        <v>0</v>
      </c>
      <c r="U38" s="75">
        <f t="shared" si="12"/>
        <v>0</v>
      </c>
      <c r="AB38" s="58"/>
      <c r="AC38" s="58"/>
      <c r="AD38" s="58"/>
      <c r="AE38" s="58"/>
      <c r="AF38" s="58"/>
      <c r="AG38" s="58"/>
      <c r="AH38" s="58"/>
      <c r="AI38" s="58"/>
    </row>
    <row r="39" spans="1:35" s="70" customFormat="1" ht="13" x14ac:dyDescent="0.35">
      <c r="A39" s="13">
        <f>K8</f>
        <v>0</v>
      </c>
      <c r="B39" s="15"/>
      <c r="C39" s="75">
        <f t="shared" si="6"/>
        <v>0</v>
      </c>
      <c r="D39" s="75">
        <f t="shared" si="7"/>
        <v>0</v>
      </c>
      <c r="E39" s="75">
        <f t="shared" si="8"/>
        <v>0</v>
      </c>
      <c r="F39" s="75">
        <f t="shared" si="9"/>
        <v>0</v>
      </c>
      <c r="G39" s="75">
        <f t="shared" si="10"/>
        <v>0</v>
      </c>
      <c r="H39" s="75">
        <f t="shared" si="10"/>
        <v>0</v>
      </c>
      <c r="I39" s="75">
        <f t="shared" si="10"/>
        <v>0</v>
      </c>
      <c r="J39" s="75">
        <f t="shared" si="10"/>
        <v>0</v>
      </c>
      <c r="K39" s="75">
        <f t="shared" si="10"/>
        <v>0</v>
      </c>
      <c r="L39" s="75">
        <f t="shared" si="10"/>
        <v>0</v>
      </c>
      <c r="M39" s="75">
        <f t="shared" si="10"/>
        <v>0</v>
      </c>
      <c r="N39" s="75">
        <f t="shared" si="10"/>
        <v>0</v>
      </c>
      <c r="O39" s="75">
        <f t="shared" si="10"/>
        <v>0</v>
      </c>
      <c r="P39" s="75">
        <f t="shared" si="10"/>
        <v>0</v>
      </c>
      <c r="Q39" s="75">
        <f t="shared" si="11"/>
        <v>0</v>
      </c>
      <c r="R39" s="75">
        <f t="shared" si="12"/>
        <v>0</v>
      </c>
      <c r="S39" s="75">
        <f t="shared" si="12"/>
        <v>0</v>
      </c>
      <c r="T39" s="75">
        <f t="shared" si="12"/>
        <v>0</v>
      </c>
      <c r="U39" s="75">
        <f t="shared" si="12"/>
        <v>0</v>
      </c>
      <c r="AB39" s="58"/>
      <c r="AC39" s="58"/>
      <c r="AD39" s="58"/>
      <c r="AE39" s="58"/>
      <c r="AF39" s="58"/>
      <c r="AG39" s="58"/>
      <c r="AH39" s="58"/>
      <c r="AI39" s="58"/>
    </row>
    <row r="40" spans="1:35" s="70" customFormat="1" ht="13" x14ac:dyDescent="0.35">
      <c r="A40" s="13" t="str">
        <f>L8</f>
        <v>9b</v>
      </c>
      <c r="B40" s="15">
        <v>35</v>
      </c>
      <c r="C40" s="75">
        <f t="shared" si="6"/>
        <v>76.314000000000007</v>
      </c>
      <c r="D40" s="75">
        <f t="shared" si="7"/>
        <v>32.800636469999993</v>
      </c>
      <c r="E40" s="75">
        <f t="shared" si="8"/>
        <v>70.687999200000007</v>
      </c>
      <c r="F40" s="75">
        <f t="shared" si="9"/>
        <v>81.335892539999975</v>
      </c>
      <c r="G40" s="75">
        <f t="shared" si="10"/>
        <v>0.40811399999999998</v>
      </c>
      <c r="H40" s="75">
        <f t="shared" si="10"/>
        <v>2.1566999999999998</v>
      </c>
      <c r="I40" s="75">
        <f t="shared" si="10"/>
        <v>0.743232</v>
      </c>
      <c r="J40" s="75">
        <f t="shared" si="10"/>
        <v>1.3106099999999999E-2</v>
      </c>
      <c r="K40" s="75">
        <f t="shared" si="10"/>
        <v>1.6590000000000001E-3</v>
      </c>
      <c r="L40" s="75">
        <f t="shared" si="10"/>
        <v>1.1397330000000001</v>
      </c>
      <c r="M40" s="75">
        <f t="shared" si="10"/>
        <v>0.49604099999999995</v>
      </c>
      <c r="N40" s="75">
        <f t="shared" si="10"/>
        <v>248.76705000000001</v>
      </c>
      <c r="O40" s="75">
        <f t="shared" si="10"/>
        <v>1419.4569900000001</v>
      </c>
      <c r="P40" s="75">
        <f t="shared" si="10"/>
        <v>2.2894199999999998</v>
      </c>
      <c r="Q40" s="75">
        <f t="shared" si="11"/>
        <v>87.719625000000008</v>
      </c>
      <c r="R40" s="75">
        <f t="shared" si="12"/>
        <v>1.2940200000000001E-2</v>
      </c>
      <c r="S40" s="75">
        <f t="shared" si="12"/>
        <v>0.66857699999999987</v>
      </c>
      <c r="T40" s="75">
        <f t="shared" si="12"/>
        <v>3.3014099999999998E-2</v>
      </c>
      <c r="U40" s="75">
        <f t="shared" si="12"/>
        <v>0.358344</v>
      </c>
      <c r="AB40" s="58"/>
      <c r="AC40" s="58"/>
      <c r="AD40" s="58"/>
      <c r="AE40" s="58"/>
      <c r="AF40" s="58"/>
      <c r="AG40" s="58"/>
      <c r="AH40" s="58"/>
      <c r="AI40" s="58"/>
    </row>
    <row r="41" spans="1:35" s="70" customFormat="1" ht="13" x14ac:dyDescent="0.35">
      <c r="A41" s="13">
        <f>M8</f>
        <v>10</v>
      </c>
      <c r="B41" s="15">
        <v>35</v>
      </c>
      <c r="C41" s="75">
        <f t="shared" si="6"/>
        <v>76.314000000000007</v>
      </c>
      <c r="D41" s="75">
        <f t="shared" si="7"/>
        <v>32.800636469999993</v>
      </c>
      <c r="E41" s="75">
        <f t="shared" si="8"/>
        <v>70.687999200000007</v>
      </c>
      <c r="F41" s="75">
        <f t="shared" si="9"/>
        <v>81.335892539999975</v>
      </c>
      <c r="G41" s="75">
        <f t="shared" si="10"/>
        <v>0.40811399999999998</v>
      </c>
      <c r="H41" s="75">
        <f t="shared" si="10"/>
        <v>2.1566999999999998</v>
      </c>
      <c r="I41" s="75">
        <f t="shared" si="10"/>
        <v>0.743232</v>
      </c>
      <c r="J41" s="75">
        <f t="shared" si="10"/>
        <v>1.3106099999999999E-2</v>
      </c>
      <c r="K41" s="75">
        <f t="shared" si="10"/>
        <v>1.6590000000000001E-3</v>
      </c>
      <c r="L41" s="75">
        <f t="shared" si="10"/>
        <v>1.1397330000000001</v>
      </c>
      <c r="M41" s="75">
        <f t="shared" si="10"/>
        <v>0.49604099999999995</v>
      </c>
      <c r="N41" s="75">
        <f t="shared" si="10"/>
        <v>248.76705000000001</v>
      </c>
      <c r="O41" s="75">
        <f t="shared" si="10"/>
        <v>1419.4569900000001</v>
      </c>
      <c r="P41" s="75">
        <f t="shared" si="10"/>
        <v>2.2894199999999998</v>
      </c>
      <c r="Q41" s="75">
        <f t="shared" si="11"/>
        <v>87.719625000000008</v>
      </c>
      <c r="R41" s="75">
        <f t="shared" si="12"/>
        <v>1.2940200000000001E-2</v>
      </c>
      <c r="S41" s="75">
        <f t="shared" si="12"/>
        <v>0.66857699999999987</v>
      </c>
      <c r="T41" s="75">
        <f t="shared" si="12"/>
        <v>3.3014099999999998E-2</v>
      </c>
      <c r="U41" s="75">
        <f t="shared" si="12"/>
        <v>0.358344</v>
      </c>
      <c r="AB41" s="58"/>
      <c r="AC41" s="58"/>
      <c r="AD41" s="58"/>
      <c r="AE41" s="58"/>
      <c r="AF41" s="58"/>
      <c r="AG41" s="58"/>
      <c r="AH41" s="58"/>
      <c r="AI41" s="58"/>
    </row>
    <row r="42" spans="1:35" s="70" customFormat="1" ht="13" x14ac:dyDescent="0.35">
      <c r="A42" s="13">
        <f>N8</f>
        <v>11</v>
      </c>
      <c r="B42" s="15">
        <v>35</v>
      </c>
      <c r="C42" s="75">
        <f t="shared" si="6"/>
        <v>76.314000000000007</v>
      </c>
      <c r="D42" s="75">
        <f t="shared" si="7"/>
        <v>32.800636469999993</v>
      </c>
      <c r="E42" s="75">
        <f t="shared" si="8"/>
        <v>70.687999200000007</v>
      </c>
      <c r="F42" s="75">
        <f t="shared" si="9"/>
        <v>81.335892539999975</v>
      </c>
      <c r="G42" s="75">
        <f t="shared" si="10"/>
        <v>0.40811399999999998</v>
      </c>
      <c r="H42" s="75">
        <f t="shared" si="10"/>
        <v>2.1566999999999998</v>
      </c>
      <c r="I42" s="75">
        <f t="shared" si="10"/>
        <v>0.743232</v>
      </c>
      <c r="J42" s="75">
        <f t="shared" si="10"/>
        <v>1.3106099999999999E-2</v>
      </c>
      <c r="K42" s="75">
        <f t="shared" si="10"/>
        <v>1.6590000000000001E-3</v>
      </c>
      <c r="L42" s="75">
        <f t="shared" si="10"/>
        <v>1.1397330000000001</v>
      </c>
      <c r="M42" s="75">
        <f t="shared" si="10"/>
        <v>0.49604099999999995</v>
      </c>
      <c r="N42" s="75">
        <f t="shared" si="10"/>
        <v>248.76705000000001</v>
      </c>
      <c r="O42" s="75">
        <f t="shared" si="10"/>
        <v>1419.4569900000001</v>
      </c>
      <c r="P42" s="75">
        <f t="shared" si="10"/>
        <v>2.2894199999999998</v>
      </c>
      <c r="Q42" s="75">
        <f t="shared" si="11"/>
        <v>87.719625000000008</v>
      </c>
      <c r="R42" s="75">
        <f t="shared" si="12"/>
        <v>1.2940200000000001E-2</v>
      </c>
      <c r="S42" s="75">
        <f t="shared" si="12"/>
        <v>0.66857699999999987</v>
      </c>
      <c r="T42" s="75">
        <f t="shared" si="12"/>
        <v>3.3014099999999998E-2</v>
      </c>
      <c r="U42" s="75">
        <f t="shared" si="12"/>
        <v>0.358344</v>
      </c>
      <c r="AB42" s="58"/>
      <c r="AC42" s="58"/>
      <c r="AD42" s="58"/>
      <c r="AE42" s="58"/>
      <c r="AF42" s="58"/>
      <c r="AG42" s="58"/>
      <c r="AH42" s="58"/>
      <c r="AI42" s="58"/>
    </row>
    <row r="43" spans="1:35" s="70" customFormat="1" ht="13" x14ac:dyDescent="0.35">
      <c r="A43" s="13">
        <f>O8</f>
        <v>0</v>
      </c>
      <c r="B43" s="15"/>
      <c r="C43" s="75">
        <f t="shared" si="6"/>
        <v>0</v>
      </c>
      <c r="D43" s="75">
        <f t="shared" si="7"/>
        <v>0</v>
      </c>
      <c r="E43" s="75">
        <f t="shared" si="8"/>
        <v>0</v>
      </c>
      <c r="F43" s="75">
        <f t="shared" si="9"/>
        <v>0</v>
      </c>
      <c r="G43" s="75">
        <f t="shared" si="10"/>
        <v>0</v>
      </c>
      <c r="H43" s="75">
        <f t="shared" si="10"/>
        <v>0</v>
      </c>
      <c r="I43" s="75">
        <f t="shared" si="10"/>
        <v>0</v>
      </c>
      <c r="J43" s="75">
        <f t="shared" si="10"/>
        <v>0</v>
      </c>
      <c r="K43" s="75">
        <f t="shared" si="10"/>
        <v>0</v>
      </c>
      <c r="L43" s="75">
        <f t="shared" si="10"/>
        <v>0</v>
      </c>
      <c r="M43" s="75">
        <f t="shared" si="10"/>
        <v>0</v>
      </c>
      <c r="N43" s="75">
        <f t="shared" si="10"/>
        <v>0</v>
      </c>
      <c r="O43" s="75">
        <f t="shared" si="10"/>
        <v>0</v>
      </c>
      <c r="P43" s="75">
        <f t="shared" si="10"/>
        <v>0</v>
      </c>
      <c r="Q43" s="75">
        <f t="shared" si="11"/>
        <v>0</v>
      </c>
      <c r="R43" s="75">
        <f t="shared" si="12"/>
        <v>0</v>
      </c>
      <c r="S43" s="75">
        <f t="shared" si="12"/>
        <v>0</v>
      </c>
      <c r="T43" s="75">
        <f t="shared" si="12"/>
        <v>0</v>
      </c>
      <c r="U43" s="75">
        <f t="shared" si="12"/>
        <v>0</v>
      </c>
      <c r="AB43" s="58"/>
      <c r="AC43" s="58"/>
      <c r="AD43" s="58"/>
      <c r="AE43" s="58"/>
      <c r="AF43" s="58"/>
      <c r="AG43" s="58"/>
      <c r="AH43" s="58"/>
      <c r="AI43" s="58"/>
    </row>
    <row r="44" spans="1:35" s="70" customFormat="1" ht="13" x14ac:dyDescent="0.35">
      <c r="A44" s="13">
        <f>P8</f>
        <v>0</v>
      </c>
      <c r="B44" s="15"/>
      <c r="C44" s="75">
        <f t="shared" si="6"/>
        <v>0</v>
      </c>
      <c r="D44" s="75">
        <f t="shared" si="7"/>
        <v>0</v>
      </c>
      <c r="E44" s="75">
        <f t="shared" si="8"/>
        <v>0</v>
      </c>
      <c r="F44" s="75">
        <f t="shared" si="9"/>
        <v>0</v>
      </c>
      <c r="G44" s="75">
        <f t="shared" si="10"/>
        <v>0</v>
      </c>
      <c r="H44" s="75">
        <f t="shared" si="10"/>
        <v>0</v>
      </c>
      <c r="I44" s="75">
        <f t="shared" si="10"/>
        <v>0</v>
      </c>
      <c r="J44" s="75">
        <f t="shared" si="10"/>
        <v>0</v>
      </c>
      <c r="K44" s="75">
        <f t="shared" si="10"/>
        <v>0</v>
      </c>
      <c r="L44" s="75">
        <f t="shared" si="10"/>
        <v>0</v>
      </c>
      <c r="M44" s="75">
        <f t="shared" si="10"/>
        <v>0</v>
      </c>
      <c r="N44" s="75">
        <f t="shared" si="10"/>
        <v>0</v>
      </c>
      <c r="O44" s="75">
        <f t="shared" si="10"/>
        <v>0</v>
      </c>
      <c r="P44" s="75">
        <f t="shared" si="10"/>
        <v>0</v>
      </c>
      <c r="Q44" s="75">
        <f t="shared" si="11"/>
        <v>0</v>
      </c>
      <c r="R44" s="75">
        <f t="shared" si="12"/>
        <v>0</v>
      </c>
      <c r="S44" s="75">
        <f t="shared" si="12"/>
        <v>0</v>
      </c>
      <c r="T44" s="75">
        <f t="shared" si="12"/>
        <v>0</v>
      </c>
      <c r="U44" s="75">
        <f t="shared" si="12"/>
        <v>0</v>
      </c>
      <c r="AB44" s="58"/>
      <c r="AC44" s="58"/>
      <c r="AD44" s="58"/>
      <c r="AE44" s="58"/>
      <c r="AF44" s="58"/>
      <c r="AG44" s="58"/>
      <c r="AH44" s="58"/>
      <c r="AI44" s="58"/>
    </row>
    <row r="45" spans="1:35" s="70" customFormat="1" ht="13" x14ac:dyDescent="0.35">
      <c r="A45" s="13">
        <f>Q8</f>
        <v>0</v>
      </c>
      <c r="B45" s="15"/>
      <c r="C45" s="75">
        <f t="shared" si="6"/>
        <v>0</v>
      </c>
      <c r="D45" s="75">
        <f t="shared" si="7"/>
        <v>0</v>
      </c>
      <c r="E45" s="75">
        <f t="shared" si="8"/>
        <v>0</v>
      </c>
      <c r="F45" s="75">
        <f t="shared" si="9"/>
        <v>0</v>
      </c>
      <c r="G45" s="75">
        <f t="shared" si="10"/>
        <v>0</v>
      </c>
      <c r="H45" s="75">
        <f t="shared" si="10"/>
        <v>0</v>
      </c>
      <c r="I45" s="75">
        <f t="shared" si="10"/>
        <v>0</v>
      </c>
      <c r="J45" s="75">
        <f t="shared" si="10"/>
        <v>0</v>
      </c>
      <c r="K45" s="75">
        <f t="shared" si="10"/>
        <v>0</v>
      </c>
      <c r="L45" s="75">
        <f t="shared" si="10"/>
        <v>0</v>
      </c>
      <c r="M45" s="75">
        <f t="shared" si="10"/>
        <v>0</v>
      </c>
      <c r="N45" s="75">
        <f t="shared" si="10"/>
        <v>0</v>
      </c>
      <c r="O45" s="75">
        <f t="shared" si="10"/>
        <v>0</v>
      </c>
      <c r="P45" s="75">
        <f t="shared" si="10"/>
        <v>0</v>
      </c>
      <c r="Q45" s="75">
        <f t="shared" si="11"/>
        <v>0</v>
      </c>
      <c r="R45" s="75">
        <f t="shared" si="12"/>
        <v>0</v>
      </c>
      <c r="S45" s="75">
        <f t="shared" si="12"/>
        <v>0</v>
      </c>
      <c r="T45" s="75">
        <f t="shared" si="12"/>
        <v>0</v>
      </c>
      <c r="U45" s="75">
        <f t="shared" si="12"/>
        <v>0</v>
      </c>
      <c r="AB45" s="58"/>
      <c r="AC45" s="58"/>
      <c r="AD45" s="58"/>
      <c r="AE45" s="58"/>
      <c r="AF45" s="58"/>
      <c r="AG45" s="58"/>
      <c r="AH45" s="58"/>
      <c r="AI45" s="58"/>
    </row>
    <row r="46" spans="1:35" s="70" customFormat="1" ht="13" x14ac:dyDescent="0.35">
      <c r="A46" s="13">
        <f>R8</f>
        <v>0</v>
      </c>
      <c r="B46" s="15"/>
      <c r="C46" s="75">
        <f t="shared" si="6"/>
        <v>0</v>
      </c>
      <c r="D46" s="75">
        <f t="shared" si="7"/>
        <v>0</v>
      </c>
      <c r="E46" s="75">
        <f t="shared" si="8"/>
        <v>0</v>
      </c>
      <c r="F46" s="75">
        <f t="shared" si="9"/>
        <v>0</v>
      </c>
      <c r="G46" s="75">
        <f t="shared" si="10"/>
        <v>0</v>
      </c>
      <c r="H46" s="75">
        <f t="shared" si="10"/>
        <v>0</v>
      </c>
      <c r="I46" s="75">
        <f t="shared" si="10"/>
        <v>0</v>
      </c>
      <c r="J46" s="75">
        <f t="shared" si="10"/>
        <v>0</v>
      </c>
      <c r="K46" s="75">
        <f t="shared" si="10"/>
        <v>0</v>
      </c>
      <c r="L46" s="75">
        <f t="shared" si="10"/>
        <v>0</v>
      </c>
      <c r="M46" s="75">
        <f t="shared" si="10"/>
        <v>0</v>
      </c>
      <c r="N46" s="75">
        <f t="shared" si="10"/>
        <v>0</v>
      </c>
      <c r="O46" s="75">
        <f t="shared" si="10"/>
        <v>0</v>
      </c>
      <c r="P46" s="75">
        <f t="shared" si="10"/>
        <v>0</v>
      </c>
      <c r="Q46" s="75">
        <f t="shared" si="11"/>
        <v>0</v>
      </c>
      <c r="R46" s="75">
        <f t="shared" si="12"/>
        <v>0</v>
      </c>
      <c r="S46" s="75">
        <f t="shared" si="12"/>
        <v>0</v>
      </c>
      <c r="T46" s="75">
        <f t="shared" si="12"/>
        <v>0</v>
      </c>
      <c r="U46" s="75">
        <f t="shared" si="12"/>
        <v>0</v>
      </c>
      <c r="AB46" s="58"/>
      <c r="AC46" s="58"/>
      <c r="AD46" s="58"/>
      <c r="AE46" s="58"/>
      <c r="AF46" s="58"/>
      <c r="AG46" s="58"/>
      <c r="AH46" s="58"/>
      <c r="AI46" s="58"/>
    </row>
    <row r="47" spans="1:35" s="70" customFormat="1" ht="13" x14ac:dyDescent="0.35">
      <c r="A47" s="13">
        <f>S8</f>
        <v>0</v>
      </c>
      <c r="B47" s="15"/>
      <c r="C47" s="75">
        <f t="shared" si="6"/>
        <v>0</v>
      </c>
      <c r="D47" s="75">
        <f t="shared" si="7"/>
        <v>0</v>
      </c>
      <c r="E47" s="75">
        <f t="shared" si="8"/>
        <v>0</v>
      </c>
      <c r="F47" s="75">
        <f t="shared" si="9"/>
        <v>0</v>
      </c>
      <c r="G47" s="75">
        <f t="shared" si="10"/>
        <v>0</v>
      </c>
      <c r="H47" s="75">
        <f t="shared" si="10"/>
        <v>0</v>
      </c>
      <c r="I47" s="75">
        <f t="shared" si="10"/>
        <v>0</v>
      </c>
      <c r="J47" s="75">
        <f t="shared" si="10"/>
        <v>0</v>
      </c>
      <c r="K47" s="75">
        <f t="shared" si="10"/>
        <v>0</v>
      </c>
      <c r="L47" s="75">
        <f t="shared" si="10"/>
        <v>0</v>
      </c>
      <c r="M47" s="75">
        <f t="shared" si="10"/>
        <v>0</v>
      </c>
      <c r="N47" s="75">
        <f t="shared" si="10"/>
        <v>0</v>
      </c>
      <c r="O47" s="75">
        <f t="shared" si="10"/>
        <v>0</v>
      </c>
      <c r="P47" s="75">
        <f t="shared" si="10"/>
        <v>0</v>
      </c>
      <c r="Q47" s="75">
        <f t="shared" si="11"/>
        <v>0</v>
      </c>
      <c r="R47" s="75">
        <f t="shared" si="12"/>
        <v>0</v>
      </c>
      <c r="S47" s="75">
        <f t="shared" si="12"/>
        <v>0</v>
      </c>
      <c r="T47" s="75">
        <f t="shared" si="12"/>
        <v>0</v>
      </c>
      <c r="U47" s="75">
        <f t="shared" si="12"/>
        <v>0</v>
      </c>
      <c r="AB47" s="58"/>
      <c r="AC47" s="58"/>
      <c r="AD47" s="58"/>
      <c r="AE47" s="58"/>
      <c r="AF47" s="58"/>
      <c r="AG47" s="58"/>
      <c r="AH47" s="58"/>
      <c r="AI47" s="58"/>
    </row>
    <row r="48" spans="1:35" s="70" customFormat="1" ht="13" x14ac:dyDescent="0.35">
      <c r="A48" s="13">
        <f>T8</f>
        <v>0</v>
      </c>
      <c r="B48" s="15"/>
      <c r="C48" s="75">
        <f t="shared" si="6"/>
        <v>0</v>
      </c>
      <c r="D48" s="75">
        <f t="shared" si="7"/>
        <v>0</v>
      </c>
      <c r="E48" s="75">
        <f t="shared" si="8"/>
        <v>0</v>
      </c>
      <c r="F48" s="75">
        <f t="shared" si="9"/>
        <v>0</v>
      </c>
      <c r="G48" s="75">
        <f t="shared" si="10"/>
        <v>0</v>
      </c>
      <c r="H48" s="75">
        <f t="shared" si="10"/>
        <v>0</v>
      </c>
      <c r="I48" s="75">
        <f t="shared" si="10"/>
        <v>0</v>
      </c>
      <c r="J48" s="75">
        <f t="shared" si="10"/>
        <v>0</v>
      </c>
      <c r="K48" s="75">
        <f t="shared" si="10"/>
        <v>0</v>
      </c>
      <c r="L48" s="75">
        <f t="shared" si="10"/>
        <v>0</v>
      </c>
      <c r="M48" s="75">
        <f t="shared" si="10"/>
        <v>0</v>
      </c>
      <c r="N48" s="75">
        <f t="shared" si="10"/>
        <v>0</v>
      </c>
      <c r="O48" s="75">
        <f t="shared" si="10"/>
        <v>0</v>
      </c>
      <c r="P48" s="75">
        <f t="shared" si="10"/>
        <v>0</v>
      </c>
      <c r="Q48" s="75">
        <f t="shared" si="11"/>
        <v>0</v>
      </c>
      <c r="R48" s="75">
        <f t="shared" si="12"/>
        <v>0</v>
      </c>
      <c r="S48" s="75">
        <f t="shared" si="12"/>
        <v>0</v>
      </c>
      <c r="T48" s="75">
        <f t="shared" si="12"/>
        <v>0</v>
      </c>
      <c r="U48" s="75">
        <f t="shared" si="12"/>
        <v>0</v>
      </c>
      <c r="AB48" s="58"/>
      <c r="AC48" s="58"/>
      <c r="AD48" s="58"/>
      <c r="AE48" s="58"/>
      <c r="AF48" s="58"/>
      <c r="AG48" s="58"/>
      <c r="AH48" s="58"/>
      <c r="AI48" s="58"/>
    </row>
    <row r="49" spans="1:35" s="70" customFormat="1" ht="13" x14ac:dyDescent="0.35">
      <c r="A49" s="13">
        <f>U8</f>
        <v>0</v>
      </c>
      <c r="B49" s="15"/>
      <c r="C49" s="75">
        <f t="shared" si="6"/>
        <v>0</v>
      </c>
      <c r="D49" s="75">
        <f t="shared" si="7"/>
        <v>0</v>
      </c>
      <c r="E49" s="75">
        <f t="shared" si="8"/>
        <v>0</v>
      </c>
      <c r="F49" s="75">
        <f t="shared" si="9"/>
        <v>0</v>
      </c>
      <c r="G49" s="75">
        <f t="shared" si="10"/>
        <v>0</v>
      </c>
      <c r="H49" s="75">
        <f t="shared" si="10"/>
        <v>0</v>
      </c>
      <c r="I49" s="75">
        <f t="shared" si="10"/>
        <v>0</v>
      </c>
      <c r="J49" s="75">
        <f t="shared" si="10"/>
        <v>0</v>
      </c>
      <c r="K49" s="75">
        <f t="shared" si="10"/>
        <v>0</v>
      </c>
      <c r="L49" s="75">
        <f t="shared" si="10"/>
        <v>0</v>
      </c>
      <c r="M49" s="75">
        <f t="shared" si="10"/>
        <v>0</v>
      </c>
      <c r="N49" s="75">
        <f t="shared" si="10"/>
        <v>0</v>
      </c>
      <c r="O49" s="75">
        <f t="shared" si="10"/>
        <v>0</v>
      </c>
      <c r="P49" s="75">
        <f t="shared" si="10"/>
        <v>0</v>
      </c>
      <c r="Q49" s="75">
        <f t="shared" si="11"/>
        <v>0</v>
      </c>
      <c r="R49" s="75">
        <f t="shared" si="12"/>
        <v>0</v>
      </c>
      <c r="S49" s="75">
        <f t="shared" si="12"/>
        <v>0</v>
      </c>
      <c r="T49" s="75">
        <f t="shared" si="12"/>
        <v>0</v>
      </c>
      <c r="U49" s="75">
        <f t="shared" si="12"/>
        <v>0</v>
      </c>
      <c r="AB49" s="58"/>
      <c r="AC49" s="58"/>
      <c r="AD49" s="58"/>
      <c r="AE49" s="58"/>
      <c r="AF49" s="58"/>
      <c r="AG49" s="58"/>
      <c r="AH49" s="58"/>
      <c r="AI49" s="58"/>
    </row>
    <row r="50" spans="1:35" s="70" customFormat="1" ht="13.5" thickBot="1" x14ac:dyDescent="0.4">
      <c r="A50" s="14">
        <f>V8</f>
        <v>0</v>
      </c>
      <c r="B50" s="15"/>
      <c r="C50" s="95">
        <f t="shared" si="6"/>
        <v>0</v>
      </c>
      <c r="D50" s="95">
        <f t="shared" si="7"/>
        <v>0</v>
      </c>
      <c r="E50" s="95">
        <f t="shared" si="8"/>
        <v>0</v>
      </c>
      <c r="F50" s="95">
        <f t="shared" si="9"/>
        <v>0</v>
      </c>
      <c r="G50" s="95">
        <f t="shared" si="10"/>
        <v>0</v>
      </c>
      <c r="H50" s="95">
        <f t="shared" si="10"/>
        <v>0</v>
      </c>
      <c r="I50" s="95">
        <f t="shared" si="10"/>
        <v>0</v>
      </c>
      <c r="J50" s="95">
        <f t="shared" si="10"/>
        <v>0</v>
      </c>
      <c r="K50" s="95">
        <f t="shared" si="10"/>
        <v>0</v>
      </c>
      <c r="L50" s="95">
        <f t="shared" si="10"/>
        <v>0</v>
      </c>
      <c r="M50" s="95">
        <f t="shared" si="10"/>
        <v>0</v>
      </c>
      <c r="N50" s="95">
        <f t="shared" si="10"/>
        <v>0</v>
      </c>
      <c r="O50" s="95">
        <f t="shared" si="10"/>
        <v>0</v>
      </c>
      <c r="P50" s="95">
        <f t="shared" si="10"/>
        <v>0</v>
      </c>
      <c r="Q50" s="95">
        <f t="shared" si="11"/>
        <v>0</v>
      </c>
      <c r="R50" s="95">
        <f t="shared" si="12"/>
        <v>0</v>
      </c>
      <c r="S50" s="95">
        <f t="shared" si="12"/>
        <v>0</v>
      </c>
      <c r="T50" s="95">
        <f t="shared" si="12"/>
        <v>0</v>
      </c>
      <c r="U50" s="95">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3"/>
      <c r="B54" s="107" t="s">
        <v>149</v>
      </c>
      <c r="C54" s="107" t="s">
        <v>150</v>
      </c>
      <c r="D54" s="107" t="s">
        <v>127</v>
      </c>
      <c r="E54" s="107" t="s">
        <v>128</v>
      </c>
      <c r="F54" s="107" t="s">
        <v>151</v>
      </c>
      <c r="G54" s="107" t="s">
        <v>129</v>
      </c>
      <c r="H54" s="108"/>
      <c r="I54" s="108"/>
      <c r="J54" s="108"/>
      <c r="K54" s="108"/>
      <c r="L54" s="108"/>
      <c r="M54" s="108"/>
      <c r="N54" s="108"/>
      <c r="O54" s="108"/>
      <c r="P54" s="108"/>
      <c r="Q54" s="108"/>
      <c r="R54" s="108"/>
      <c r="S54" s="108"/>
      <c r="T54" s="108"/>
      <c r="U54" s="108"/>
    </row>
    <row r="55" spans="1:35" x14ac:dyDescent="0.25">
      <c r="A55" s="104"/>
      <c r="B55" s="109">
        <v>47.4</v>
      </c>
      <c r="C55" s="110">
        <v>3.2</v>
      </c>
      <c r="D55" s="111">
        <f>(B55/100)*C55</f>
        <v>1.5167999999999999</v>
      </c>
      <c r="E55" s="111">
        <f>G55</f>
        <v>2.6543999999999999</v>
      </c>
      <c r="F55" s="110">
        <v>5.6</v>
      </c>
      <c r="G55" s="111">
        <f>(B55/100)*F55</f>
        <v>2.6543999999999999</v>
      </c>
      <c r="H55" s="108"/>
      <c r="I55" s="108"/>
      <c r="J55" s="108"/>
      <c r="K55" s="108"/>
      <c r="L55" s="108"/>
      <c r="M55" s="108"/>
      <c r="N55" s="108"/>
      <c r="O55" s="108"/>
      <c r="P55" s="108"/>
      <c r="Q55" s="108"/>
      <c r="R55" s="108"/>
      <c r="S55" s="108"/>
      <c r="T55" s="108"/>
      <c r="U55" s="108"/>
    </row>
    <row r="56" spans="1:35" s="19" customFormat="1" ht="13" x14ac:dyDescent="0.3">
      <c r="A56" s="90" t="s">
        <v>63</v>
      </c>
      <c r="B56" s="8">
        <v>1</v>
      </c>
      <c r="C56" s="71">
        <v>2</v>
      </c>
      <c r="D56" s="72">
        <v>3</v>
      </c>
      <c r="E56" s="72">
        <v>4</v>
      </c>
      <c r="F56" s="71">
        <v>5</v>
      </c>
      <c r="G56" s="72">
        <v>6</v>
      </c>
      <c r="H56" s="73">
        <v>7</v>
      </c>
      <c r="I56" s="73">
        <v>8</v>
      </c>
      <c r="J56" s="73">
        <v>9</v>
      </c>
      <c r="K56" s="71">
        <v>10</v>
      </c>
      <c r="L56" s="71">
        <v>11</v>
      </c>
      <c r="M56" s="72">
        <v>12</v>
      </c>
      <c r="N56" s="72">
        <v>13</v>
      </c>
      <c r="O56" s="71">
        <v>14</v>
      </c>
      <c r="P56" s="72">
        <v>15</v>
      </c>
      <c r="Q56" s="73">
        <v>16</v>
      </c>
      <c r="R56" s="73">
        <v>17</v>
      </c>
      <c r="S56" s="73">
        <v>18</v>
      </c>
      <c r="T56" s="71">
        <v>19</v>
      </c>
      <c r="U56" s="71">
        <v>20</v>
      </c>
    </row>
    <row r="57" spans="1:35" s="19" customFormat="1" ht="13" x14ac:dyDescent="0.35">
      <c r="A57" s="90" t="s">
        <v>2</v>
      </c>
      <c r="B57" s="8">
        <f t="shared" ref="B57:M57" si="13">C8</f>
        <v>1</v>
      </c>
      <c r="C57" s="8">
        <f t="shared" si="13"/>
        <v>2</v>
      </c>
      <c r="D57" s="8" t="str">
        <f t="shared" si="13"/>
        <v>1b</v>
      </c>
      <c r="E57" s="8">
        <f t="shared" si="13"/>
        <v>4</v>
      </c>
      <c r="F57" s="8">
        <f t="shared" si="13"/>
        <v>5</v>
      </c>
      <c r="G57" s="8">
        <f t="shared" si="13"/>
        <v>6</v>
      </c>
      <c r="H57" s="8">
        <f t="shared" si="13"/>
        <v>7</v>
      </c>
      <c r="I57" s="8">
        <f t="shared" si="13"/>
        <v>0</v>
      </c>
      <c r="J57" s="8">
        <f t="shared" si="13"/>
        <v>0</v>
      </c>
      <c r="K57" s="8" t="str">
        <f t="shared" si="13"/>
        <v>9b</v>
      </c>
      <c r="L57" s="8">
        <f t="shared" si="13"/>
        <v>10</v>
      </c>
      <c r="M57" s="8">
        <f t="shared" si="13"/>
        <v>11</v>
      </c>
      <c r="N57" s="8">
        <f t="shared" ref="N57:U57" si="14">O8</f>
        <v>0</v>
      </c>
      <c r="O57" s="8">
        <f t="shared" si="14"/>
        <v>0</v>
      </c>
      <c r="P57" s="8">
        <f t="shared" si="14"/>
        <v>0</v>
      </c>
      <c r="Q57" s="8">
        <f t="shared" si="14"/>
        <v>0</v>
      </c>
      <c r="R57" s="8">
        <f t="shared" si="14"/>
        <v>0</v>
      </c>
      <c r="S57" s="8">
        <f t="shared" si="14"/>
        <v>0</v>
      </c>
      <c r="T57" s="8">
        <f t="shared" si="14"/>
        <v>0</v>
      </c>
      <c r="U57" s="8">
        <f t="shared" si="14"/>
        <v>0</v>
      </c>
    </row>
    <row r="58" spans="1:35" s="19" customFormat="1" ht="13" x14ac:dyDescent="0.35">
      <c r="A58" s="90"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Sandy Loam I Grass</v>
      </c>
      <c r="I58" s="13" t="e">
        <f>J16&amp;" I "&amp;(VLOOKUP(J14,Table24[],6,FALSE))</f>
        <v>#N/A</v>
      </c>
      <c r="J58" s="13" t="e">
        <f>K16&amp;" I "&amp;(VLOOKUP(K14,Table24[],6,FALSE))</f>
        <v>#N/A</v>
      </c>
      <c r="K58" s="13" t="str">
        <f>L16&amp;" I "&amp;(VLOOKUP(L14,Table24[],6,FALSE))</f>
        <v>Medium/Clay I Grass</v>
      </c>
      <c r="L58" s="13" t="str">
        <f>M16&amp;" I "&amp;(VLOOKUP(M14,Table24[],6,FALSE))</f>
        <v>Sandy Loam I Grass</v>
      </c>
      <c r="M58" s="13" t="str">
        <f>N16&amp;" I "&amp;(VLOOKUP(N14,Table24[],6,FALSE))</f>
        <v>Sandy Loam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05" t="s">
        <v>132</v>
      </c>
      <c r="B59" s="74">
        <f>VLOOKUP(C$14,Table24[],5,FALSE)</f>
        <v>6.2</v>
      </c>
      <c r="C59" s="74">
        <f>VLOOKUP(D$14,Table24[],5,FALSE)</f>
        <v>6.2</v>
      </c>
      <c r="D59" s="74">
        <f>VLOOKUP(E$14,Table24[],5,FALSE)</f>
        <v>6.2</v>
      </c>
      <c r="E59" s="74">
        <f>VLOOKUP(F$14,Table24[],5,FALSE)</f>
        <v>6.2</v>
      </c>
      <c r="F59" s="74">
        <f>VLOOKUP(G$14,Table24[],5,FALSE)</f>
        <v>6.2</v>
      </c>
      <c r="G59" s="74">
        <f>VLOOKUP(H$14,Table24[],5,FALSE)</f>
        <v>6.2</v>
      </c>
      <c r="H59" s="74">
        <f>VLOOKUP(I$14,Table24[],5,FALSE)</f>
        <v>6.2</v>
      </c>
      <c r="I59" s="74" t="e">
        <f>VLOOKUP(J$14,Table24[],5,FALSE)</f>
        <v>#N/A</v>
      </c>
      <c r="J59" s="74" t="e">
        <f>VLOOKUP(K$14,Table24[],5,FALSE)</f>
        <v>#N/A</v>
      </c>
      <c r="K59" s="74">
        <f>VLOOKUP(L$14,Table24[],5,FALSE)</f>
        <v>6.2</v>
      </c>
      <c r="L59" s="74">
        <f>VLOOKUP(M$14,Table24[],5,FALSE)</f>
        <v>6.2</v>
      </c>
      <c r="M59" s="74">
        <f>VLOOKUP(N$14,Table24[],5,FALSE)</f>
        <v>6.2</v>
      </c>
      <c r="N59" s="74" t="e">
        <f>VLOOKUP(O$14,Table24[],5,FALSE)</f>
        <v>#N/A</v>
      </c>
      <c r="O59" s="74" t="e">
        <f>VLOOKUP(P$14,Table24[],5,FALSE)</f>
        <v>#N/A</v>
      </c>
      <c r="P59" s="74" t="e">
        <f>VLOOKUP(Q$14,Table24[],5,FALSE)</f>
        <v>#N/A</v>
      </c>
      <c r="Q59" s="74" t="e">
        <f>VLOOKUP(R$14,Table24[],5,FALSE)</f>
        <v>#N/A</v>
      </c>
      <c r="R59" s="74" t="e">
        <f>VLOOKUP(S$14,Table24[],5,FALSE)</f>
        <v>#N/A</v>
      </c>
      <c r="S59" s="74" t="e">
        <f>VLOOKUP(T$14,Table24[],5,FALSE)</f>
        <v>#N/A</v>
      </c>
      <c r="T59" s="74" t="e">
        <f>VLOOKUP(U$14,Table24[],5,FALSE)</f>
        <v>#N/A</v>
      </c>
      <c r="U59" s="74" t="e">
        <f>VLOOKUP(V$14,Table24[],5,FALSE)</f>
        <v>#N/A</v>
      </c>
    </row>
    <row r="60" spans="1:35" s="19" customFormat="1" ht="13" x14ac:dyDescent="0.3">
      <c r="A60" s="105" t="s">
        <v>4</v>
      </c>
      <c r="B60" s="74">
        <f t="shared" ref="B60:M60" si="15">C10</f>
        <v>5.8</v>
      </c>
      <c r="C60" s="74">
        <f t="shared" si="15"/>
        <v>5.2</v>
      </c>
      <c r="D60" s="74">
        <f t="shared" si="15"/>
        <v>5.5</v>
      </c>
      <c r="E60" s="74">
        <f t="shared" si="15"/>
        <v>5.3</v>
      </c>
      <c r="F60" s="74">
        <f t="shared" si="15"/>
        <v>5.5</v>
      </c>
      <c r="G60" s="74">
        <f t="shared" si="15"/>
        <v>5.4</v>
      </c>
      <c r="H60" s="74">
        <f t="shared" si="15"/>
        <v>5.3</v>
      </c>
      <c r="I60" s="74">
        <f t="shared" si="15"/>
        <v>0</v>
      </c>
      <c r="J60" s="74">
        <f t="shared" si="15"/>
        <v>0</v>
      </c>
      <c r="K60" s="74">
        <f t="shared" si="15"/>
        <v>1</v>
      </c>
      <c r="L60" s="74">
        <f t="shared" si="15"/>
        <v>5.3</v>
      </c>
      <c r="M60" s="74">
        <f t="shared" si="15"/>
        <v>5.3</v>
      </c>
      <c r="N60" s="74">
        <f t="shared" ref="N60:U60" si="16">O10</f>
        <v>0</v>
      </c>
      <c r="O60" s="74">
        <f t="shared" si="16"/>
        <v>0</v>
      </c>
      <c r="P60" s="74">
        <f t="shared" si="16"/>
        <v>0</v>
      </c>
      <c r="Q60" s="74">
        <f t="shared" si="16"/>
        <v>0</v>
      </c>
      <c r="R60" s="74">
        <f t="shared" si="16"/>
        <v>0</v>
      </c>
      <c r="S60" s="74">
        <f t="shared" si="16"/>
        <v>0</v>
      </c>
      <c r="T60" s="74">
        <f t="shared" si="16"/>
        <v>0</v>
      </c>
      <c r="U60" s="74">
        <f t="shared" si="16"/>
        <v>0</v>
      </c>
    </row>
    <row r="61" spans="1:35" s="19" customFormat="1" ht="13" x14ac:dyDescent="0.3">
      <c r="A61" s="105" t="s">
        <v>133</v>
      </c>
      <c r="B61" s="74">
        <f t="shared" ref="B61:U61" si="17">VLOOKUP(B58,$AD9:$AE18,2,FALSE)</f>
        <v>6</v>
      </c>
      <c r="C61" s="74">
        <f t="shared" si="17"/>
        <v>6</v>
      </c>
      <c r="D61" s="74">
        <f t="shared" si="17"/>
        <v>6</v>
      </c>
      <c r="E61" s="74">
        <f t="shared" si="17"/>
        <v>6</v>
      </c>
      <c r="F61" s="74">
        <f t="shared" si="17"/>
        <v>6</v>
      </c>
      <c r="G61" s="74">
        <f t="shared" si="17"/>
        <v>6</v>
      </c>
      <c r="H61" s="74">
        <f t="shared" si="17"/>
        <v>5</v>
      </c>
      <c r="I61" s="74" t="e">
        <f t="shared" si="17"/>
        <v>#N/A</v>
      </c>
      <c r="J61" s="74" t="e">
        <f t="shared" si="17"/>
        <v>#N/A</v>
      </c>
      <c r="K61" s="74">
        <f t="shared" si="17"/>
        <v>6</v>
      </c>
      <c r="L61" s="74">
        <f t="shared" si="17"/>
        <v>5</v>
      </c>
      <c r="M61" s="74">
        <f t="shared" si="17"/>
        <v>5</v>
      </c>
      <c r="N61" s="74" t="e">
        <f t="shared" si="17"/>
        <v>#N/A</v>
      </c>
      <c r="O61" s="74" t="e">
        <f t="shared" si="17"/>
        <v>#N/A</v>
      </c>
      <c r="P61" s="74" t="e">
        <f t="shared" si="17"/>
        <v>#N/A</v>
      </c>
      <c r="Q61" s="74" t="e">
        <f t="shared" si="17"/>
        <v>#N/A</v>
      </c>
      <c r="R61" s="74" t="e">
        <f t="shared" si="17"/>
        <v>#N/A</v>
      </c>
      <c r="S61" s="74" t="e">
        <f t="shared" si="17"/>
        <v>#N/A</v>
      </c>
      <c r="T61" s="74" t="e">
        <f t="shared" si="17"/>
        <v>#N/A</v>
      </c>
      <c r="U61" s="74" t="e">
        <f t="shared" si="17"/>
        <v>#N/A</v>
      </c>
    </row>
    <row r="62" spans="1:35" s="19" customFormat="1" ht="13" x14ac:dyDescent="0.3">
      <c r="A62" s="105" t="s">
        <v>134</v>
      </c>
      <c r="B62" s="75">
        <f>B31</f>
        <v>35</v>
      </c>
      <c r="C62" s="75">
        <f>B32</f>
        <v>35</v>
      </c>
      <c r="D62" s="75">
        <f>B33</f>
        <v>35</v>
      </c>
      <c r="E62" s="75">
        <f>B34</f>
        <v>35</v>
      </c>
      <c r="F62" s="75">
        <f>B35</f>
        <v>35</v>
      </c>
      <c r="G62" s="75">
        <f>B36</f>
        <v>35</v>
      </c>
      <c r="H62" s="75">
        <f>B37</f>
        <v>35</v>
      </c>
      <c r="I62" s="75">
        <f>B38</f>
        <v>0</v>
      </c>
      <c r="J62" s="75">
        <f>B39</f>
        <v>0</v>
      </c>
      <c r="K62" s="75">
        <f>B40</f>
        <v>35</v>
      </c>
      <c r="L62" s="75">
        <f>B41</f>
        <v>35</v>
      </c>
      <c r="M62" s="75">
        <f>B42</f>
        <v>35</v>
      </c>
      <c r="N62" s="75">
        <f>B43</f>
        <v>0</v>
      </c>
      <c r="O62" s="75">
        <f>B44</f>
        <v>0</v>
      </c>
      <c r="P62" s="75">
        <f>B45</f>
        <v>0</v>
      </c>
      <c r="Q62" s="75">
        <f>B46</f>
        <v>0</v>
      </c>
      <c r="R62" s="75">
        <f>B47</f>
        <v>0</v>
      </c>
      <c r="S62" s="75">
        <f>B48</f>
        <v>0</v>
      </c>
      <c r="T62" s="75">
        <f>B49</f>
        <v>0</v>
      </c>
      <c r="U62" s="75">
        <f>B50</f>
        <v>0</v>
      </c>
    </row>
    <row r="63" spans="1:35" s="19" customFormat="1" ht="39" x14ac:dyDescent="0.3">
      <c r="A63" s="106" t="s">
        <v>155</v>
      </c>
      <c r="B63" s="75">
        <f>$E55*(B62/100)</f>
        <v>0.92903999999999987</v>
      </c>
      <c r="C63" s="75">
        <f t="shared" ref="C63:U63" si="18">$E55*(C62/100)</f>
        <v>0.92903999999999987</v>
      </c>
      <c r="D63" s="75">
        <f t="shared" si="18"/>
        <v>0.92903999999999987</v>
      </c>
      <c r="E63" s="75">
        <f t="shared" si="18"/>
        <v>0.92903999999999987</v>
      </c>
      <c r="F63" s="75">
        <f>$E55*(F62/100)</f>
        <v>0.92903999999999987</v>
      </c>
      <c r="G63" s="75">
        <f t="shared" si="18"/>
        <v>0.92903999999999987</v>
      </c>
      <c r="H63" s="75">
        <f t="shared" si="18"/>
        <v>0.92903999999999987</v>
      </c>
      <c r="I63" s="75">
        <f t="shared" si="18"/>
        <v>0</v>
      </c>
      <c r="J63" s="75">
        <f t="shared" si="18"/>
        <v>0</v>
      </c>
      <c r="K63" s="75">
        <f t="shared" si="18"/>
        <v>0.92903999999999987</v>
      </c>
      <c r="L63" s="75">
        <f t="shared" si="18"/>
        <v>0.92903999999999987</v>
      </c>
      <c r="M63" s="75">
        <f t="shared" si="18"/>
        <v>0.92903999999999987</v>
      </c>
      <c r="N63" s="75">
        <f t="shared" si="18"/>
        <v>0</v>
      </c>
      <c r="O63" s="75">
        <f t="shared" si="18"/>
        <v>0</v>
      </c>
      <c r="P63" s="75">
        <f t="shared" si="18"/>
        <v>0</v>
      </c>
      <c r="Q63" s="75">
        <f t="shared" si="18"/>
        <v>0</v>
      </c>
      <c r="R63" s="75">
        <f t="shared" si="18"/>
        <v>0</v>
      </c>
      <c r="S63" s="75">
        <f t="shared" si="18"/>
        <v>0</v>
      </c>
      <c r="T63" s="75">
        <f t="shared" si="18"/>
        <v>0</v>
      </c>
      <c r="U63" s="75">
        <f t="shared" si="18"/>
        <v>0</v>
      </c>
    </row>
    <row r="64" spans="1:35" s="19" customFormat="1" ht="52" x14ac:dyDescent="0.3">
      <c r="A64" s="106" t="s">
        <v>156</v>
      </c>
      <c r="B64" s="75">
        <f>(B59-B60)*B61</f>
        <v>2.4000000000000021</v>
      </c>
      <c r="C64" s="75">
        <f t="shared" ref="C64:U64" si="19">(C59-C60)*C61</f>
        <v>6</v>
      </c>
      <c r="D64" s="75">
        <f t="shared" si="19"/>
        <v>4.2000000000000011</v>
      </c>
      <c r="E64" s="75">
        <f t="shared" si="19"/>
        <v>5.4000000000000021</v>
      </c>
      <c r="F64" s="75">
        <f t="shared" si="19"/>
        <v>4.2000000000000011</v>
      </c>
      <c r="G64" s="75">
        <f t="shared" si="19"/>
        <v>4.7999999999999989</v>
      </c>
      <c r="H64" s="75">
        <f t="shared" si="19"/>
        <v>4.5000000000000018</v>
      </c>
      <c r="I64" s="75" t="e">
        <f t="shared" si="19"/>
        <v>#N/A</v>
      </c>
      <c r="J64" s="75" t="e">
        <f t="shared" si="19"/>
        <v>#N/A</v>
      </c>
      <c r="K64" s="75">
        <f t="shared" si="19"/>
        <v>31.200000000000003</v>
      </c>
      <c r="L64" s="75">
        <f t="shared" si="19"/>
        <v>4.5000000000000018</v>
      </c>
      <c r="M64" s="75">
        <f t="shared" si="19"/>
        <v>4.5000000000000018</v>
      </c>
      <c r="N64" s="75" t="e">
        <f t="shared" si="19"/>
        <v>#N/A</v>
      </c>
      <c r="O64" s="75" t="e">
        <f t="shared" si="19"/>
        <v>#N/A</v>
      </c>
      <c r="P64" s="75" t="e">
        <f t="shared" si="19"/>
        <v>#N/A</v>
      </c>
      <c r="Q64" s="75" t="e">
        <f t="shared" si="19"/>
        <v>#N/A</v>
      </c>
      <c r="R64" s="75" t="e">
        <f t="shared" si="19"/>
        <v>#N/A</v>
      </c>
      <c r="S64" s="75" t="e">
        <f t="shared" si="19"/>
        <v>#N/A</v>
      </c>
      <c r="T64" s="75" t="e">
        <f t="shared" si="19"/>
        <v>#N/A</v>
      </c>
      <c r="U64" s="75" t="e">
        <f t="shared" si="19"/>
        <v>#N/A</v>
      </c>
    </row>
    <row r="65" spans="1:21" s="19" customFormat="1" ht="52" x14ac:dyDescent="0.3">
      <c r="A65" s="106" t="s">
        <v>157</v>
      </c>
      <c r="B65" s="75">
        <f>B63-B64</f>
        <v>-1.4709600000000023</v>
      </c>
      <c r="C65" s="75">
        <f t="shared" ref="C65:U65" si="20">C63-C64</f>
        <v>-5.0709600000000004</v>
      </c>
      <c r="D65" s="75">
        <f t="shared" si="20"/>
        <v>-3.2709600000000014</v>
      </c>
      <c r="E65" s="75">
        <f t="shared" si="20"/>
        <v>-4.4709600000000025</v>
      </c>
      <c r="F65" s="75">
        <f t="shared" si="20"/>
        <v>-3.2709600000000014</v>
      </c>
      <c r="G65" s="75">
        <f t="shared" si="20"/>
        <v>-3.8709599999999993</v>
      </c>
      <c r="H65" s="75">
        <f t="shared" si="20"/>
        <v>-3.5709600000000021</v>
      </c>
      <c r="I65" s="75" t="e">
        <f t="shared" si="20"/>
        <v>#N/A</v>
      </c>
      <c r="J65" s="75" t="e">
        <f t="shared" si="20"/>
        <v>#N/A</v>
      </c>
      <c r="K65" s="75">
        <f t="shared" si="20"/>
        <v>-30.270960000000002</v>
      </c>
      <c r="L65" s="75">
        <f t="shared" si="20"/>
        <v>-3.5709600000000021</v>
      </c>
      <c r="M65" s="75">
        <f t="shared" si="20"/>
        <v>-3.5709600000000021</v>
      </c>
      <c r="N65" s="75" t="e">
        <f t="shared" si="20"/>
        <v>#N/A</v>
      </c>
      <c r="O65" s="75" t="e">
        <f t="shared" si="20"/>
        <v>#N/A</v>
      </c>
      <c r="P65" s="75" t="e">
        <f t="shared" si="20"/>
        <v>#N/A</v>
      </c>
      <c r="Q65" s="75" t="e">
        <f t="shared" si="20"/>
        <v>#N/A</v>
      </c>
      <c r="R65" s="75" t="e">
        <f t="shared" si="20"/>
        <v>#N/A</v>
      </c>
      <c r="S65" s="75" t="e">
        <f t="shared" si="20"/>
        <v>#N/A</v>
      </c>
      <c r="T65" s="75" t="e">
        <f t="shared" si="20"/>
        <v>#N/A</v>
      </c>
      <c r="U65" s="75" t="e">
        <f t="shared" si="20"/>
        <v>#N/A</v>
      </c>
    </row>
    <row r="66" spans="1:21" s="19" customFormat="1" ht="26" x14ac:dyDescent="0.3">
      <c r="A66" s="106" t="s">
        <v>148</v>
      </c>
      <c r="B66" s="76" t="str">
        <f>IF(B64&lt;=B63,"OVER","UNDER")</f>
        <v>UNDER</v>
      </c>
      <c r="C66" s="76" t="str">
        <f t="shared" ref="C66:U66" si="21">IF(C64&lt;=C63,"OVER","UNDER")</f>
        <v>UNDER</v>
      </c>
      <c r="D66" s="76" t="str">
        <f t="shared" si="21"/>
        <v>UNDER</v>
      </c>
      <c r="E66" s="76" t="str">
        <f t="shared" si="21"/>
        <v>UNDER</v>
      </c>
      <c r="F66" s="76" t="str">
        <f t="shared" si="21"/>
        <v>UNDER</v>
      </c>
      <c r="G66" s="76" t="str">
        <f t="shared" si="21"/>
        <v>UNDER</v>
      </c>
      <c r="H66" s="76" t="str">
        <f t="shared" si="21"/>
        <v>UNDER</v>
      </c>
      <c r="I66" s="76" t="e">
        <f t="shared" si="21"/>
        <v>#N/A</v>
      </c>
      <c r="J66" s="76" t="e">
        <f t="shared" si="21"/>
        <v>#N/A</v>
      </c>
      <c r="K66" s="76" t="str">
        <f t="shared" si="21"/>
        <v>UNDER</v>
      </c>
      <c r="L66" s="76" t="str">
        <f t="shared" si="21"/>
        <v>UNDER</v>
      </c>
      <c r="M66" s="76" t="str">
        <f t="shared" si="21"/>
        <v>UNDER</v>
      </c>
      <c r="N66" s="76" t="e">
        <f t="shared" si="21"/>
        <v>#N/A</v>
      </c>
      <c r="O66" s="76" t="e">
        <f t="shared" si="21"/>
        <v>#N/A</v>
      </c>
      <c r="P66" s="76" t="e">
        <f t="shared" si="21"/>
        <v>#N/A</v>
      </c>
      <c r="Q66" s="76" t="e">
        <f t="shared" si="21"/>
        <v>#N/A</v>
      </c>
      <c r="R66" s="76" t="e">
        <f t="shared" si="21"/>
        <v>#N/A</v>
      </c>
      <c r="S66" s="76" t="e">
        <f t="shared" si="21"/>
        <v>#N/A</v>
      </c>
      <c r="T66" s="76" t="e">
        <f t="shared" si="21"/>
        <v>#N/A</v>
      </c>
      <c r="U66" s="76" t="e">
        <f t="shared" si="21"/>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 priority="43" operator="equal">
      <formula>"DECREASE"</formula>
    </cfRule>
    <cfRule type="cellIs" dxfId="40" priority="44" operator="equal">
      <formula>"INCREASE"</formula>
    </cfRule>
  </conditionalFormatting>
  <conditionalFormatting sqref="B62:U66 B31:B50">
    <cfRule type="cellIs" dxfId="39" priority="42" operator="greaterThan">
      <formula>$B$51</formula>
    </cfRule>
  </conditionalFormatting>
  <conditionalFormatting sqref="C31:C50">
    <cfRule type="cellIs" dxfId="38" priority="41" operator="greaterThan">
      <formula>$C$51</formula>
    </cfRule>
  </conditionalFormatting>
  <conditionalFormatting sqref="C18:V18">
    <cfRule type="cellIs" dxfId="37" priority="37" operator="equal">
      <formula>0</formula>
    </cfRule>
  </conditionalFormatting>
  <conditionalFormatting sqref="C17:V17">
    <cfRule type="cellIs" dxfId="36" priority="35" operator="equal">
      <formula>0</formula>
    </cfRule>
  </conditionalFormatting>
  <conditionalFormatting sqref="C19:V19">
    <cfRule type="cellIs" dxfId="35" priority="34"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7" operator="greaterThan">
      <formula>$K$51</formula>
    </cfRule>
  </conditionalFormatting>
  <conditionalFormatting sqref="L31:L50">
    <cfRule type="cellIs" dxfId="30" priority="26" operator="greaterThan">
      <formula>$L$51</formula>
    </cfRule>
  </conditionalFormatting>
  <conditionalFormatting sqref="M31:M50">
    <cfRule type="cellIs" dxfId="29" priority="25" operator="greaterThan">
      <formula>$M$51</formula>
    </cfRule>
  </conditionalFormatting>
  <conditionalFormatting sqref="P31:P50">
    <cfRule type="cellIs" dxfId="28" priority="24" operator="greaterThan">
      <formula>$P$51</formula>
    </cfRule>
  </conditionalFormatting>
  <conditionalFormatting sqref="R31:R50">
    <cfRule type="cellIs" dxfId="27" priority="23" operator="greaterThan">
      <formula>$R$51</formula>
    </cfRule>
  </conditionalFormatting>
  <conditionalFormatting sqref="S31:S50">
    <cfRule type="cellIs" dxfId="26" priority="22" operator="greaterThan">
      <formula>$S$51</formula>
    </cfRule>
  </conditionalFormatting>
  <conditionalFormatting sqref="T31:T50">
    <cfRule type="cellIs" dxfId="25" priority="21" operator="greaterThan">
      <formula>$T$51</formula>
    </cfRule>
  </conditionalFormatting>
  <conditionalFormatting sqref="U31:U50">
    <cfRule type="cellIs" dxfId="24" priority="20" operator="greaterThan">
      <formula>$U$51</formula>
    </cfRule>
  </conditionalFormatting>
  <conditionalFormatting sqref="C22:V22">
    <cfRule type="cellIs" dxfId="23" priority="18" operator="equal">
      <formula>0</formula>
    </cfRule>
  </conditionalFormatting>
  <conditionalFormatting sqref="C24:V24">
    <cfRule type="cellIs" dxfId="22" priority="16" operator="equal">
      <formula>"DECREASE"</formula>
    </cfRule>
    <cfRule type="cellIs" dxfId="21" priority="17" operator="equal">
      <formula>"INCREASE"</formula>
    </cfRule>
  </conditionalFormatting>
  <conditionalFormatting sqref="C23:V23">
    <cfRule type="cellIs" dxfId="20" priority="15" operator="equal">
      <formula>0</formula>
    </cfRule>
  </conditionalFormatting>
  <conditionalFormatting sqref="I1">
    <cfRule type="cellIs" dxfId="19" priority="11" operator="between">
      <formula>0.1</formula>
      <formula>5</formula>
    </cfRule>
  </conditionalFormatting>
  <conditionalFormatting sqref="I2">
    <cfRule type="cellIs" dxfId="18" priority="10" operator="greaterThan">
      <formula>5000.1</formula>
    </cfRule>
  </conditionalFormatting>
  <conditionalFormatting sqref="I3">
    <cfRule type="cellIs" dxfId="17" priority="9" operator="greaterThan">
      <formula>40000.01</formula>
    </cfRule>
  </conditionalFormatting>
  <conditionalFormatting sqref="C21:V21">
    <cfRule type="cellIs" dxfId="16" priority="8" operator="equal">
      <formula>0</formula>
    </cfRule>
  </conditionalFormatting>
  <conditionalFormatting sqref="B66:U66">
    <cfRule type="cellIs" dxfId="15" priority="4" operator="equal">
      <formula>"UNDER"</formula>
    </cfRule>
    <cfRule type="cellIs" dxfId="14" priority="5" operator="equal">
      <formula>"OVER"</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7"/>
    <col min="14" max="14" width="9.7265625" style="77" bestFit="1" customWidth="1"/>
    <col min="15" max="19" width="9.1796875" style="77"/>
    <col min="20" max="20" width="10" style="77" bestFit="1" customWidth="1"/>
    <col min="21" max="16384" width="9.1796875" style="77"/>
  </cols>
  <sheetData>
    <row r="1" spans="1:21" ht="37.5" x14ac:dyDescent="0.25">
      <c r="A1" s="13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3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35</v>
      </c>
      <c r="C3" s="33">
        <f>'Field data and Waste 1'!C31</f>
        <v>76.314000000000007</v>
      </c>
      <c r="D3" s="33">
        <f>'Field data and Waste 1'!D31</f>
        <v>32.800636469999993</v>
      </c>
      <c r="E3" s="33">
        <f>'Field data and Waste 1'!E31</f>
        <v>70.687999200000007</v>
      </c>
      <c r="F3" s="33">
        <f>'Field data and Waste 1'!F31</f>
        <v>81.335892539999975</v>
      </c>
      <c r="G3" s="33">
        <f>'Field data and Waste 1'!G31</f>
        <v>0.40811399999999998</v>
      </c>
      <c r="H3" s="33">
        <f>'Field data and Waste 1'!H31</f>
        <v>2.1566999999999998</v>
      </c>
      <c r="I3" s="33">
        <f>'Field data and Waste 1'!I31</f>
        <v>0.743232</v>
      </c>
      <c r="J3" s="33">
        <f>'Field data and Waste 1'!J31</f>
        <v>1.3106099999999999E-2</v>
      </c>
      <c r="K3" s="33">
        <f>'Field data and Waste 1'!K31</f>
        <v>1.6590000000000001E-3</v>
      </c>
      <c r="L3" s="33">
        <f>'Field data and Waste 1'!L31</f>
        <v>1.1397330000000001</v>
      </c>
      <c r="M3" s="33">
        <f>'Field data and Waste 1'!M31</f>
        <v>0.49604099999999995</v>
      </c>
      <c r="N3" s="33">
        <f>'Field data and Waste 1'!N31</f>
        <v>248.76705000000001</v>
      </c>
      <c r="O3" s="33">
        <f>'Field data and Waste 1'!O31</f>
        <v>1419.4569900000001</v>
      </c>
      <c r="P3" s="33">
        <f>'Field data and Waste 1'!P31</f>
        <v>2.2894199999999998</v>
      </c>
      <c r="Q3" s="33">
        <f>'Field data and Waste 1'!Q31</f>
        <v>87.719625000000008</v>
      </c>
      <c r="R3" s="33">
        <f>'Field data and Waste 1'!R31</f>
        <v>1.2940200000000001E-2</v>
      </c>
      <c r="S3" s="33">
        <f>'Field data and Waste 1'!S31</f>
        <v>0.66857699999999987</v>
      </c>
      <c r="T3" s="33">
        <f>'Field data and Waste 1'!T31</f>
        <v>3.3014099999999998E-2</v>
      </c>
      <c r="U3" s="33">
        <f>'Field data and Waste 1'!U31</f>
        <v>0.358344</v>
      </c>
    </row>
    <row r="4" spans="1:21" x14ac:dyDescent="0.25">
      <c r="A4" s="36">
        <v>2</v>
      </c>
      <c r="B4" s="33" t="e">
        <f>#REF!</f>
        <v>#REF!</v>
      </c>
      <c r="C4" s="33" t="e">
        <f>#REF!</f>
        <v>#REF!</v>
      </c>
      <c r="D4" s="33" t="e">
        <f>#REF!</f>
        <v>#REF!</v>
      </c>
      <c r="E4" s="33" t="e">
        <f>#REF!</f>
        <v>#REF!</v>
      </c>
      <c r="F4" s="33" t="e">
        <f>#REF!</f>
        <v>#REF!</v>
      </c>
      <c r="G4" s="33" t="e">
        <f>#REF!</f>
        <v>#REF!</v>
      </c>
      <c r="H4" s="33" t="e">
        <f>#REF!</f>
        <v>#REF!</v>
      </c>
      <c r="I4" s="33" t="e">
        <f>#REF!</f>
        <v>#REF!</v>
      </c>
      <c r="J4" s="33" t="e">
        <f>#REF!</f>
        <v>#REF!</v>
      </c>
      <c r="K4" s="33" t="e">
        <f>#REF!</f>
        <v>#REF!</v>
      </c>
      <c r="L4" s="33" t="e">
        <f>#REF!</f>
        <v>#REF!</v>
      </c>
      <c r="M4" s="33" t="e">
        <f>#REF!</f>
        <v>#REF!</v>
      </c>
      <c r="N4" s="33" t="e">
        <f>#REF!</f>
        <v>#REF!</v>
      </c>
      <c r="O4" s="33" t="e">
        <f>#REF!</f>
        <v>#REF!</v>
      </c>
      <c r="P4" s="33" t="e">
        <f>#REF!</f>
        <v>#REF!</v>
      </c>
      <c r="Q4" s="33" t="e">
        <f>#REF!</f>
        <v>#REF!</v>
      </c>
      <c r="R4" s="33" t="e">
        <f>#REF!</f>
        <v>#REF!</v>
      </c>
      <c r="S4" s="33" t="e">
        <f>#REF!</f>
        <v>#REF!</v>
      </c>
      <c r="T4" s="33" t="e">
        <f>#REF!</f>
        <v>#REF!</v>
      </c>
      <c r="U4" s="33" t="e">
        <f>#REF!</f>
        <v>#REF!</v>
      </c>
    </row>
    <row r="5" spans="1:21" x14ac:dyDescent="0.25">
      <c r="A5" s="36">
        <v>3</v>
      </c>
      <c r="B5" s="33" t="e">
        <f>#REF!</f>
        <v>#REF!</v>
      </c>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0" customFormat="1" ht="15.5" x14ac:dyDescent="0.35">
      <c r="A13" s="78" t="s">
        <v>85</v>
      </c>
      <c r="B13" s="79" t="e">
        <f>SUM(B3:B12)</f>
        <v>#REF!</v>
      </c>
      <c r="C13" s="79" t="e">
        <f t="shared" ref="C13:U13" si="0">SUM(C3:C12)</f>
        <v>#REF!</v>
      </c>
      <c r="D13" s="79" t="e">
        <f t="shared" si="0"/>
        <v>#REF!</v>
      </c>
      <c r="E13" s="79" t="e">
        <f t="shared" si="0"/>
        <v>#REF!</v>
      </c>
      <c r="F13" s="79" t="e">
        <f t="shared" si="0"/>
        <v>#REF!</v>
      </c>
      <c r="G13" s="79" t="e">
        <f t="shared" si="0"/>
        <v>#REF!</v>
      </c>
      <c r="H13" s="79" t="e">
        <f t="shared" si="0"/>
        <v>#REF!</v>
      </c>
      <c r="I13" s="79" t="e">
        <f t="shared" si="0"/>
        <v>#REF!</v>
      </c>
      <c r="J13" s="79" t="e">
        <f t="shared" si="0"/>
        <v>#REF!</v>
      </c>
      <c r="K13" s="79" t="e">
        <f t="shared" si="0"/>
        <v>#REF!</v>
      </c>
      <c r="L13" s="79" t="e">
        <f t="shared" si="0"/>
        <v>#REF!</v>
      </c>
      <c r="M13" s="79" t="e">
        <f t="shared" si="0"/>
        <v>#REF!</v>
      </c>
      <c r="N13" s="79" t="e">
        <f t="shared" si="0"/>
        <v>#REF!</v>
      </c>
      <c r="O13" s="79" t="e">
        <f t="shared" si="0"/>
        <v>#REF!</v>
      </c>
      <c r="P13" s="79" t="e">
        <f t="shared" si="0"/>
        <v>#REF!</v>
      </c>
      <c r="Q13" s="79" t="e">
        <f t="shared" si="0"/>
        <v>#REF!</v>
      </c>
      <c r="R13" s="79" t="e">
        <f t="shared" si="0"/>
        <v>#REF!</v>
      </c>
      <c r="S13" s="79" t="e">
        <f t="shared" si="0"/>
        <v>#REF!</v>
      </c>
      <c r="T13" s="79" t="e">
        <f t="shared" si="0"/>
        <v>#REF!</v>
      </c>
      <c r="U13" s="79" t="e">
        <f t="shared" si="0"/>
        <v>#REF!</v>
      </c>
    </row>
  </sheetData>
  <mergeCells count="1">
    <mergeCell ref="A1:A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7"/>
    <col min="3" max="3" width="11" style="77" customWidth="1"/>
    <col min="4" max="4" width="9.1796875" style="77"/>
    <col min="5" max="5" width="9.7265625" style="77" customWidth="1"/>
    <col min="6" max="14" width="9.1796875" style="77"/>
    <col min="15" max="15" width="9.7265625" style="77" bestFit="1" customWidth="1"/>
    <col min="16" max="20" width="9.1796875" style="77"/>
    <col min="21" max="21" width="10" style="77" bestFit="1" customWidth="1"/>
    <col min="22" max="16384" width="9.1796875" style="77"/>
  </cols>
  <sheetData>
    <row r="1" spans="1:22" s="81" customFormat="1" ht="37.5" x14ac:dyDescent="0.35">
      <c r="A1" s="13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1" customFormat="1" ht="25" x14ac:dyDescent="0.35">
      <c r="A2" s="13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89"/>
      <c r="C3" s="33">
        <f>'Field data and Waste 1'!B31</f>
        <v>35</v>
      </c>
      <c r="D3" s="33">
        <f>'Field data and Waste 1'!C31</f>
        <v>76.314000000000007</v>
      </c>
      <c r="E3" s="33">
        <f>'Field data and Waste 1'!D31</f>
        <v>32.800636469999993</v>
      </c>
      <c r="F3" s="33">
        <f>'Field data and Waste 1'!E31</f>
        <v>70.687999200000007</v>
      </c>
      <c r="G3" s="33">
        <f>'Field data and Waste 1'!F31</f>
        <v>81.335892539999975</v>
      </c>
      <c r="H3" s="33">
        <f>'Field data and Waste 1'!G31</f>
        <v>0.40811399999999998</v>
      </c>
      <c r="I3" s="33">
        <f>'Field data and Waste 1'!H31</f>
        <v>2.1566999999999998</v>
      </c>
      <c r="J3" s="33">
        <f>'Field data and Waste 1'!I31</f>
        <v>0.743232</v>
      </c>
      <c r="K3" s="33">
        <f>'Field data and Waste 1'!J31</f>
        <v>1.3106099999999999E-2</v>
      </c>
      <c r="L3" s="33">
        <f>'Field data and Waste 1'!K31</f>
        <v>1.6590000000000001E-3</v>
      </c>
      <c r="M3" s="33">
        <f>'Field data and Waste 1'!L31</f>
        <v>1.1397330000000001</v>
      </c>
      <c r="N3" s="33">
        <f>'Field data and Waste 1'!M31</f>
        <v>0.49604099999999995</v>
      </c>
      <c r="O3" s="33">
        <f>'Field data and Waste 1'!N31</f>
        <v>248.76705000000001</v>
      </c>
      <c r="P3" s="33">
        <f>'Field data and Waste 1'!O31</f>
        <v>1419.4569900000001</v>
      </c>
      <c r="Q3" s="33">
        <f>'Field data and Waste 1'!P31</f>
        <v>2.2894199999999998</v>
      </c>
      <c r="R3" s="33">
        <f>'Field data and Waste 1'!Q31</f>
        <v>87.719625000000008</v>
      </c>
      <c r="S3" s="33">
        <f>'Field data and Waste 1'!R31</f>
        <v>1.2940200000000001E-2</v>
      </c>
      <c r="T3" s="33">
        <f>'Field data and Waste 1'!S31</f>
        <v>0.66857699999999987</v>
      </c>
      <c r="U3" s="33">
        <f>'Field data and Waste 1'!T31</f>
        <v>3.3014099999999998E-2</v>
      </c>
      <c r="V3" s="33">
        <f>'Field data and Waste 1'!U31</f>
        <v>0.358344</v>
      </c>
    </row>
    <row r="4" spans="1:22" x14ac:dyDescent="0.25">
      <c r="A4" s="36">
        <v>2</v>
      </c>
      <c r="B4" s="89"/>
      <c r="C4" s="33" t="e">
        <f>#REF!</f>
        <v>#REF!</v>
      </c>
      <c r="D4" s="33" t="e">
        <f>#REF!</f>
        <v>#REF!</v>
      </c>
      <c r="E4" s="33" t="e">
        <f>#REF!</f>
        <v>#REF!</v>
      </c>
      <c r="F4" s="33" t="e">
        <f>#REF!</f>
        <v>#REF!</v>
      </c>
      <c r="G4" s="33" t="e">
        <f>#REF!</f>
        <v>#REF!</v>
      </c>
      <c r="H4" s="33" t="e">
        <f>#REF!</f>
        <v>#REF!</v>
      </c>
      <c r="I4" s="33" t="e">
        <f>#REF!</f>
        <v>#REF!</v>
      </c>
      <c r="J4" s="33" t="e">
        <f>#REF!</f>
        <v>#REF!</v>
      </c>
      <c r="K4" s="33" t="e">
        <f>#REF!</f>
        <v>#REF!</v>
      </c>
      <c r="L4" s="33" t="e">
        <f>#REF!</f>
        <v>#REF!</v>
      </c>
      <c r="M4" s="33" t="e">
        <f>#REF!</f>
        <v>#REF!</v>
      </c>
      <c r="N4" s="33" t="e">
        <f>#REF!</f>
        <v>#REF!</v>
      </c>
      <c r="O4" s="33" t="e">
        <f>#REF!</f>
        <v>#REF!</v>
      </c>
      <c r="P4" s="33" t="e">
        <f>#REF!</f>
        <v>#REF!</v>
      </c>
      <c r="Q4" s="33" t="e">
        <f>#REF!</f>
        <v>#REF!</v>
      </c>
      <c r="R4" s="33" t="e">
        <f>#REF!</f>
        <v>#REF!</v>
      </c>
      <c r="S4" s="33" t="e">
        <f>#REF!</f>
        <v>#REF!</v>
      </c>
      <c r="T4" s="33" t="e">
        <f>#REF!</f>
        <v>#REF!</v>
      </c>
      <c r="U4" s="33" t="e">
        <f>#REF!</f>
        <v>#REF!</v>
      </c>
      <c r="V4" s="33" t="e">
        <f>#REF!</f>
        <v>#REF!</v>
      </c>
    </row>
    <row r="5" spans="1:22" x14ac:dyDescent="0.25">
      <c r="A5" s="36">
        <v>3</v>
      </c>
      <c r="B5" s="89"/>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c r="V5" s="33" t="e">
        <f>#REF!</f>
        <v>#REF!</v>
      </c>
    </row>
    <row r="6" spans="1:22" x14ac:dyDescent="0.25">
      <c r="A6" s="36">
        <v>4</v>
      </c>
      <c r="B6" s="89"/>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89"/>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89"/>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89"/>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89"/>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89"/>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89"/>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2" t="s">
        <v>86</v>
      </c>
      <c r="C14" s="82"/>
      <c r="D14" s="82"/>
      <c r="E14" s="82"/>
      <c r="F14" s="82"/>
      <c r="G14" s="82"/>
      <c r="H14" s="82"/>
      <c r="I14" s="82"/>
      <c r="J14" s="82"/>
      <c r="K14" s="82"/>
      <c r="L14" s="82"/>
      <c r="M14" s="82"/>
      <c r="N14" s="82"/>
    </row>
    <row r="15" spans="1:22" ht="37.5" x14ac:dyDescent="0.25">
      <c r="A15" s="13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3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3">
        <v>1</v>
      </c>
      <c r="B17" s="84">
        <f>B3</f>
        <v>0</v>
      </c>
      <c r="C17" s="85">
        <f>C3</f>
        <v>35</v>
      </c>
      <c r="D17" s="86">
        <f>D3*$B$3</f>
        <v>0</v>
      </c>
      <c r="E17" s="86">
        <f t="shared" ref="E17:V17" si="2">E3*$B$3</f>
        <v>0</v>
      </c>
      <c r="F17" s="86">
        <f t="shared" si="2"/>
        <v>0</v>
      </c>
      <c r="G17" s="86">
        <f t="shared" si="2"/>
        <v>0</v>
      </c>
      <c r="H17" s="86">
        <f t="shared" si="2"/>
        <v>0</v>
      </c>
      <c r="I17" s="86">
        <f t="shared" si="2"/>
        <v>0</v>
      </c>
      <c r="J17" s="86">
        <f t="shared" si="2"/>
        <v>0</v>
      </c>
      <c r="K17" s="86">
        <f t="shared" si="2"/>
        <v>0</v>
      </c>
      <c r="L17" s="86">
        <f t="shared" si="2"/>
        <v>0</v>
      </c>
      <c r="M17" s="86">
        <f t="shared" si="2"/>
        <v>0</v>
      </c>
      <c r="N17" s="86">
        <f t="shared" si="2"/>
        <v>0</v>
      </c>
      <c r="O17" s="86">
        <f t="shared" si="2"/>
        <v>0</v>
      </c>
      <c r="P17" s="86">
        <f t="shared" si="2"/>
        <v>0</v>
      </c>
      <c r="Q17" s="86">
        <f t="shared" si="2"/>
        <v>0</v>
      </c>
      <c r="R17" s="86">
        <f t="shared" si="2"/>
        <v>0</v>
      </c>
      <c r="S17" s="86">
        <f t="shared" si="2"/>
        <v>0</v>
      </c>
      <c r="T17" s="86">
        <f t="shared" si="2"/>
        <v>0</v>
      </c>
      <c r="U17" s="86">
        <f t="shared" si="2"/>
        <v>0</v>
      </c>
      <c r="V17" s="86">
        <f t="shared" si="2"/>
        <v>0</v>
      </c>
    </row>
    <row r="18" spans="1:22" x14ac:dyDescent="0.25">
      <c r="A18" s="83">
        <v>2</v>
      </c>
      <c r="B18" s="84">
        <f t="shared" ref="B18:C18" si="3">B4</f>
        <v>0</v>
      </c>
      <c r="C18" s="85" t="e">
        <f t="shared" si="3"/>
        <v>#REF!</v>
      </c>
      <c r="D18" s="86" t="e">
        <f>D4*$B$4</f>
        <v>#REF!</v>
      </c>
      <c r="E18" s="86" t="e">
        <f t="shared" ref="E18:V18" si="4">E4*$B$4</f>
        <v>#REF!</v>
      </c>
      <c r="F18" s="86" t="e">
        <f t="shared" si="4"/>
        <v>#REF!</v>
      </c>
      <c r="G18" s="86" t="e">
        <f t="shared" si="4"/>
        <v>#REF!</v>
      </c>
      <c r="H18" s="86" t="e">
        <f t="shared" si="4"/>
        <v>#REF!</v>
      </c>
      <c r="I18" s="86" t="e">
        <f t="shared" si="4"/>
        <v>#REF!</v>
      </c>
      <c r="J18" s="86" t="e">
        <f t="shared" si="4"/>
        <v>#REF!</v>
      </c>
      <c r="K18" s="86" t="e">
        <f t="shared" si="4"/>
        <v>#REF!</v>
      </c>
      <c r="L18" s="86" t="e">
        <f t="shared" si="4"/>
        <v>#REF!</v>
      </c>
      <c r="M18" s="86" t="e">
        <f t="shared" si="4"/>
        <v>#REF!</v>
      </c>
      <c r="N18" s="86" t="e">
        <f t="shared" si="4"/>
        <v>#REF!</v>
      </c>
      <c r="O18" s="86" t="e">
        <f t="shared" si="4"/>
        <v>#REF!</v>
      </c>
      <c r="P18" s="86" t="e">
        <f t="shared" si="4"/>
        <v>#REF!</v>
      </c>
      <c r="Q18" s="86" t="e">
        <f t="shared" si="4"/>
        <v>#REF!</v>
      </c>
      <c r="R18" s="86" t="e">
        <f t="shared" si="4"/>
        <v>#REF!</v>
      </c>
      <c r="S18" s="86" t="e">
        <f t="shared" si="4"/>
        <v>#REF!</v>
      </c>
      <c r="T18" s="86" t="e">
        <f t="shared" si="4"/>
        <v>#REF!</v>
      </c>
      <c r="U18" s="86" t="e">
        <f t="shared" si="4"/>
        <v>#REF!</v>
      </c>
      <c r="V18" s="86" t="e">
        <f t="shared" si="4"/>
        <v>#REF!</v>
      </c>
    </row>
    <row r="19" spans="1:22" x14ac:dyDescent="0.25">
      <c r="A19" s="83">
        <v>3</v>
      </c>
      <c r="B19" s="84">
        <f t="shared" ref="B19:C19" si="5">B5</f>
        <v>0</v>
      </c>
      <c r="C19" s="85" t="e">
        <f t="shared" si="5"/>
        <v>#REF!</v>
      </c>
      <c r="D19" s="86" t="e">
        <f>D5*$B$5</f>
        <v>#REF!</v>
      </c>
      <c r="E19" s="86" t="e">
        <f t="shared" ref="E19:V19" si="6">E5*$B$5</f>
        <v>#REF!</v>
      </c>
      <c r="F19" s="86" t="e">
        <f t="shared" si="6"/>
        <v>#REF!</v>
      </c>
      <c r="G19" s="86" t="e">
        <f t="shared" si="6"/>
        <v>#REF!</v>
      </c>
      <c r="H19" s="86" t="e">
        <f t="shared" si="6"/>
        <v>#REF!</v>
      </c>
      <c r="I19" s="86" t="e">
        <f t="shared" si="6"/>
        <v>#REF!</v>
      </c>
      <c r="J19" s="86" t="e">
        <f t="shared" si="6"/>
        <v>#REF!</v>
      </c>
      <c r="K19" s="86" t="e">
        <f t="shared" si="6"/>
        <v>#REF!</v>
      </c>
      <c r="L19" s="86" t="e">
        <f t="shared" si="6"/>
        <v>#REF!</v>
      </c>
      <c r="M19" s="86" t="e">
        <f t="shared" si="6"/>
        <v>#REF!</v>
      </c>
      <c r="N19" s="86" t="e">
        <f t="shared" si="6"/>
        <v>#REF!</v>
      </c>
      <c r="O19" s="86" t="e">
        <f t="shared" si="6"/>
        <v>#REF!</v>
      </c>
      <c r="P19" s="86" t="e">
        <f t="shared" si="6"/>
        <v>#REF!</v>
      </c>
      <c r="Q19" s="86" t="e">
        <f t="shared" si="6"/>
        <v>#REF!</v>
      </c>
      <c r="R19" s="86" t="e">
        <f t="shared" si="6"/>
        <v>#REF!</v>
      </c>
      <c r="S19" s="86" t="e">
        <f t="shared" si="6"/>
        <v>#REF!</v>
      </c>
      <c r="T19" s="86" t="e">
        <f t="shared" si="6"/>
        <v>#REF!</v>
      </c>
      <c r="U19" s="86" t="e">
        <f t="shared" si="6"/>
        <v>#REF!</v>
      </c>
      <c r="V19" s="86" t="e">
        <f t="shared" si="6"/>
        <v>#REF!</v>
      </c>
    </row>
    <row r="20" spans="1:22" x14ac:dyDescent="0.25">
      <c r="A20" s="83">
        <v>4</v>
      </c>
      <c r="B20" s="84">
        <f t="shared" ref="B20:C20" si="7">B6</f>
        <v>0</v>
      </c>
      <c r="C20" s="85" t="e">
        <f t="shared" si="7"/>
        <v>#REF!</v>
      </c>
      <c r="D20" s="86" t="e">
        <f>D6*$B$6</f>
        <v>#REF!</v>
      </c>
      <c r="E20" s="86" t="e">
        <f t="shared" ref="E20:V20" si="8">E6*$B$6</f>
        <v>#REF!</v>
      </c>
      <c r="F20" s="86" t="e">
        <f t="shared" si="8"/>
        <v>#REF!</v>
      </c>
      <c r="G20" s="86" t="e">
        <f t="shared" si="8"/>
        <v>#REF!</v>
      </c>
      <c r="H20" s="86" t="e">
        <f t="shared" si="8"/>
        <v>#REF!</v>
      </c>
      <c r="I20" s="86" t="e">
        <f t="shared" si="8"/>
        <v>#REF!</v>
      </c>
      <c r="J20" s="86" t="e">
        <f t="shared" si="8"/>
        <v>#REF!</v>
      </c>
      <c r="K20" s="86" t="e">
        <f t="shared" si="8"/>
        <v>#REF!</v>
      </c>
      <c r="L20" s="86" t="e">
        <f t="shared" si="8"/>
        <v>#REF!</v>
      </c>
      <c r="M20" s="86" t="e">
        <f t="shared" si="8"/>
        <v>#REF!</v>
      </c>
      <c r="N20" s="86" t="e">
        <f t="shared" si="8"/>
        <v>#REF!</v>
      </c>
      <c r="O20" s="86" t="e">
        <f t="shared" si="8"/>
        <v>#REF!</v>
      </c>
      <c r="P20" s="86" t="e">
        <f t="shared" si="8"/>
        <v>#REF!</v>
      </c>
      <c r="Q20" s="86" t="e">
        <f t="shared" si="8"/>
        <v>#REF!</v>
      </c>
      <c r="R20" s="86" t="e">
        <f t="shared" si="8"/>
        <v>#REF!</v>
      </c>
      <c r="S20" s="86" t="e">
        <f t="shared" si="8"/>
        <v>#REF!</v>
      </c>
      <c r="T20" s="86" t="e">
        <f t="shared" si="8"/>
        <v>#REF!</v>
      </c>
      <c r="U20" s="86" t="e">
        <f t="shared" si="8"/>
        <v>#REF!</v>
      </c>
      <c r="V20" s="86" t="e">
        <f t="shared" si="8"/>
        <v>#REF!</v>
      </c>
    </row>
    <row r="21" spans="1:22" x14ac:dyDescent="0.25">
      <c r="A21" s="83">
        <v>5</v>
      </c>
      <c r="B21" s="84">
        <f t="shared" ref="B21:C21" si="9">B7</f>
        <v>0</v>
      </c>
      <c r="C21" s="85" t="e">
        <f t="shared" si="9"/>
        <v>#REF!</v>
      </c>
      <c r="D21" s="86" t="e">
        <f>D7*$B$7</f>
        <v>#REF!</v>
      </c>
      <c r="E21" s="86" t="e">
        <f t="shared" ref="E21:V21" si="10">E7*$B$7</f>
        <v>#REF!</v>
      </c>
      <c r="F21" s="86" t="e">
        <f t="shared" si="10"/>
        <v>#REF!</v>
      </c>
      <c r="G21" s="86" t="e">
        <f t="shared" si="10"/>
        <v>#REF!</v>
      </c>
      <c r="H21" s="86" t="e">
        <f t="shared" si="10"/>
        <v>#REF!</v>
      </c>
      <c r="I21" s="86" t="e">
        <f t="shared" si="10"/>
        <v>#REF!</v>
      </c>
      <c r="J21" s="86" t="e">
        <f t="shared" si="10"/>
        <v>#REF!</v>
      </c>
      <c r="K21" s="86" t="e">
        <f t="shared" si="10"/>
        <v>#REF!</v>
      </c>
      <c r="L21" s="86" t="e">
        <f t="shared" si="10"/>
        <v>#REF!</v>
      </c>
      <c r="M21" s="86" t="e">
        <f t="shared" si="10"/>
        <v>#REF!</v>
      </c>
      <c r="N21" s="86" t="e">
        <f t="shared" si="10"/>
        <v>#REF!</v>
      </c>
      <c r="O21" s="86" t="e">
        <f t="shared" si="10"/>
        <v>#REF!</v>
      </c>
      <c r="P21" s="86" t="e">
        <f t="shared" si="10"/>
        <v>#REF!</v>
      </c>
      <c r="Q21" s="86" t="e">
        <f t="shared" si="10"/>
        <v>#REF!</v>
      </c>
      <c r="R21" s="86" t="e">
        <f t="shared" si="10"/>
        <v>#REF!</v>
      </c>
      <c r="S21" s="86" t="e">
        <f t="shared" si="10"/>
        <v>#REF!</v>
      </c>
      <c r="T21" s="86" t="e">
        <f t="shared" si="10"/>
        <v>#REF!</v>
      </c>
      <c r="U21" s="86" t="e">
        <f t="shared" si="10"/>
        <v>#REF!</v>
      </c>
      <c r="V21" s="86" t="e">
        <f t="shared" si="10"/>
        <v>#REF!</v>
      </c>
    </row>
    <row r="22" spans="1:22" x14ac:dyDescent="0.25">
      <c r="A22" s="83">
        <v>6</v>
      </c>
      <c r="B22" s="84">
        <f t="shared" ref="B22:C22" si="11">B8</f>
        <v>0</v>
      </c>
      <c r="C22" s="85" t="e">
        <f t="shared" si="11"/>
        <v>#REF!</v>
      </c>
      <c r="D22" s="86" t="e">
        <f>D8*$B$8</f>
        <v>#REF!</v>
      </c>
      <c r="E22" s="86" t="e">
        <f t="shared" ref="E22:V22" si="12">E8*$B$8</f>
        <v>#REF!</v>
      </c>
      <c r="F22" s="86" t="e">
        <f t="shared" si="12"/>
        <v>#REF!</v>
      </c>
      <c r="G22" s="86" t="e">
        <f t="shared" si="12"/>
        <v>#REF!</v>
      </c>
      <c r="H22" s="86" t="e">
        <f t="shared" si="12"/>
        <v>#REF!</v>
      </c>
      <c r="I22" s="86" t="e">
        <f t="shared" si="12"/>
        <v>#REF!</v>
      </c>
      <c r="J22" s="86" t="e">
        <f t="shared" si="12"/>
        <v>#REF!</v>
      </c>
      <c r="K22" s="86" t="e">
        <f t="shared" si="12"/>
        <v>#REF!</v>
      </c>
      <c r="L22" s="86" t="e">
        <f t="shared" si="12"/>
        <v>#REF!</v>
      </c>
      <c r="M22" s="86" t="e">
        <f t="shared" si="12"/>
        <v>#REF!</v>
      </c>
      <c r="N22" s="86" t="e">
        <f t="shared" si="12"/>
        <v>#REF!</v>
      </c>
      <c r="O22" s="86" t="e">
        <f t="shared" si="12"/>
        <v>#REF!</v>
      </c>
      <c r="P22" s="86" t="e">
        <f t="shared" si="12"/>
        <v>#REF!</v>
      </c>
      <c r="Q22" s="86" t="e">
        <f t="shared" si="12"/>
        <v>#REF!</v>
      </c>
      <c r="R22" s="86" t="e">
        <f t="shared" si="12"/>
        <v>#REF!</v>
      </c>
      <c r="S22" s="86" t="e">
        <f t="shared" si="12"/>
        <v>#REF!</v>
      </c>
      <c r="T22" s="86" t="e">
        <f t="shared" si="12"/>
        <v>#REF!</v>
      </c>
      <c r="U22" s="86" t="e">
        <f t="shared" si="12"/>
        <v>#REF!</v>
      </c>
      <c r="V22" s="86" t="e">
        <f t="shared" si="12"/>
        <v>#REF!</v>
      </c>
    </row>
    <row r="23" spans="1:22" x14ac:dyDescent="0.25">
      <c r="A23" s="83">
        <v>7</v>
      </c>
      <c r="B23" s="84">
        <f t="shared" ref="B23:C23" si="13">B9</f>
        <v>0</v>
      </c>
      <c r="C23" s="85" t="e">
        <f t="shared" si="13"/>
        <v>#REF!</v>
      </c>
      <c r="D23" s="86" t="e">
        <f>D9*$B$9</f>
        <v>#REF!</v>
      </c>
      <c r="E23" s="86" t="e">
        <f t="shared" ref="E23:V23" si="14">E9*$B$9</f>
        <v>#REF!</v>
      </c>
      <c r="F23" s="86" t="e">
        <f t="shared" si="14"/>
        <v>#REF!</v>
      </c>
      <c r="G23" s="86" t="e">
        <f t="shared" si="14"/>
        <v>#REF!</v>
      </c>
      <c r="H23" s="86" t="e">
        <f t="shared" si="14"/>
        <v>#REF!</v>
      </c>
      <c r="I23" s="86" t="e">
        <f t="shared" si="14"/>
        <v>#REF!</v>
      </c>
      <c r="J23" s="86" t="e">
        <f t="shared" si="14"/>
        <v>#REF!</v>
      </c>
      <c r="K23" s="86" t="e">
        <f t="shared" si="14"/>
        <v>#REF!</v>
      </c>
      <c r="L23" s="86" t="e">
        <f t="shared" si="14"/>
        <v>#REF!</v>
      </c>
      <c r="M23" s="86" t="e">
        <f t="shared" si="14"/>
        <v>#REF!</v>
      </c>
      <c r="N23" s="86" t="e">
        <f t="shared" si="14"/>
        <v>#REF!</v>
      </c>
      <c r="O23" s="86" t="e">
        <f t="shared" si="14"/>
        <v>#REF!</v>
      </c>
      <c r="P23" s="86" t="e">
        <f t="shared" si="14"/>
        <v>#REF!</v>
      </c>
      <c r="Q23" s="86" t="e">
        <f t="shared" si="14"/>
        <v>#REF!</v>
      </c>
      <c r="R23" s="86" t="e">
        <f t="shared" si="14"/>
        <v>#REF!</v>
      </c>
      <c r="S23" s="86" t="e">
        <f t="shared" si="14"/>
        <v>#REF!</v>
      </c>
      <c r="T23" s="86" t="e">
        <f t="shared" si="14"/>
        <v>#REF!</v>
      </c>
      <c r="U23" s="86" t="e">
        <f t="shared" si="14"/>
        <v>#REF!</v>
      </c>
      <c r="V23" s="86" t="e">
        <f t="shared" si="14"/>
        <v>#REF!</v>
      </c>
    </row>
    <row r="24" spans="1:22" x14ac:dyDescent="0.25">
      <c r="A24" s="83">
        <v>8</v>
      </c>
      <c r="B24" s="84">
        <f t="shared" ref="B24:C24" si="15">B10</f>
        <v>0</v>
      </c>
      <c r="C24" s="85" t="e">
        <f t="shared" si="15"/>
        <v>#REF!</v>
      </c>
      <c r="D24" s="86" t="e">
        <f>D10*$B$10</f>
        <v>#REF!</v>
      </c>
      <c r="E24" s="86" t="e">
        <f t="shared" ref="E24:V24" si="16">E10*$B$10</f>
        <v>#REF!</v>
      </c>
      <c r="F24" s="86" t="e">
        <f t="shared" si="16"/>
        <v>#REF!</v>
      </c>
      <c r="G24" s="86" t="e">
        <f t="shared" si="16"/>
        <v>#REF!</v>
      </c>
      <c r="H24" s="86" t="e">
        <f t="shared" si="16"/>
        <v>#REF!</v>
      </c>
      <c r="I24" s="86" t="e">
        <f t="shared" si="16"/>
        <v>#REF!</v>
      </c>
      <c r="J24" s="86" t="e">
        <f t="shared" si="16"/>
        <v>#REF!</v>
      </c>
      <c r="K24" s="86" t="e">
        <f t="shared" si="16"/>
        <v>#REF!</v>
      </c>
      <c r="L24" s="86" t="e">
        <f t="shared" si="16"/>
        <v>#REF!</v>
      </c>
      <c r="M24" s="86" t="e">
        <f t="shared" si="16"/>
        <v>#REF!</v>
      </c>
      <c r="N24" s="86" t="e">
        <f t="shared" si="16"/>
        <v>#REF!</v>
      </c>
      <c r="O24" s="86" t="e">
        <f t="shared" si="16"/>
        <v>#REF!</v>
      </c>
      <c r="P24" s="86" t="e">
        <f t="shared" si="16"/>
        <v>#REF!</v>
      </c>
      <c r="Q24" s="86" t="e">
        <f t="shared" si="16"/>
        <v>#REF!</v>
      </c>
      <c r="R24" s="86" t="e">
        <f t="shared" si="16"/>
        <v>#REF!</v>
      </c>
      <c r="S24" s="86" t="e">
        <f t="shared" si="16"/>
        <v>#REF!</v>
      </c>
      <c r="T24" s="86" t="e">
        <f t="shared" si="16"/>
        <v>#REF!</v>
      </c>
      <c r="U24" s="86" t="e">
        <f t="shared" si="16"/>
        <v>#REF!</v>
      </c>
      <c r="V24" s="86" t="e">
        <f t="shared" si="16"/>
        <v>#REF!</v>
      </c>
    </row>
    <row r="25" spans="1:22" x14ac:dyDescent="0.25">
      <c r="A25" s="83">
        <v>9</v>
      </c>
      <c r="B25" s="84">
        <f t="shared" ref="B25:C25" si="17">B11</f>
        <v>0</v>
      </c>
      <c r="C25" s="85" t="e">
        <f t="shared" si="17"/>
        <v>#REF!</v>
      </c>
      <c r="D25" s="86" t="e">
        <f>D11*$B$11</f>
        <v>#REF!</v>
      </c>
      <c r="E25" s="86" t="e">
        <f t="shared" ref="E25:V25" si="18">E11*$B$11</f>
        <v>#REF!</v>
      </c>
      <c r="F25" s="86" t="e">
        <f t="shared" si="18"/>
        <v>#REF!</v>
      </c>
      <c r="G25" s="86" t="e">
        <f t="shared" si="18"/>
        <v>#REF!</v>
      </c>
      <c r="H25" s="86" t="e">
        <f t="shared" si="18"/>
        <v>#REF!</v>
      </c>
      <c r="I25" s="86" t="e">
        <f t="shared" si="18"/>
        <v>#REF!</v>
      </c>
      <c r="J25" s="86" t="e">
        <f t="shared" si="18"/>
        <v>#REF!</v>
      </c>
      <c r="K25" s="86" t="e">
        <f t="shared" si="18"/>
        <v>#REF!</v>
      </c>
      <c r="L25" s="86" t="e">
        <f t="shared" si="18"/>
        <v>#REF!</v>
      </c>
      <c r="M25" s="86" t="e">
        <f t="shared" si="18"/>
        <v>#REF!</v>
      </c>
      <c r="N25" s="86" t="e">
        <f t="shared" si="18"/>
        <v>#REF!</v>
      </c>
      <c r="O25" s="86" t="e">
        <f t="shared" si="18"/>
        <v>#REF!</v>
      </c>
      <c r="P25" s="86" t="e">
        <f t="shared" si="18"/>
        <v>#REF!</v>
      </c>
      <c r="Q25" s="86" t="e">
        <f t="shared" si="18"/>
        <v>#REF!</v>
      </c>
      <c r="R25" s="86" t="e">
        <f t="shared" si="18"/>
        <v>#REF!</v>
      </c>
      <c r="S25" s="86" t="e">
        <f t="shared" si="18"/>
        <v>#REF!</v>
      </c>
      <c r="T25" s="86" t="e">
        <f t="shared" si="18"/>
        <v>#REF!</v>
      </c>
      <c r="U25" s="86" t="e">
        <f t="shared" si="18"/>
        <v>#REF!</v>
      </c>
      <c r="V25" s="86" t="e">
        <f t="shared" si="18"/>
        <v>#REF!</v>
      </c>
    </row>
    <row r="26" spans="1:22" x14ac:dyDescent="0.25">
      <c r="A26" s="83">
        <v>10</v>
      </c>
      <c r="B26" s="84">
        <f t="shared" ref="B26:C26" si="19">B12</f>
        <v>0</v>
      </c>
      <c r="C26" s="85" t="e">
        <f t="shared" si="19"/>
        <v>#REF!</v>
      </c>
      <c r="D26" s="86" t="e">
        <f>D12*$B$12</f>
        <v>#REF!</v>
      </c>
      <c r="E26" s="86" t="e">
        <f t="shared" ref="E26:V26" si="20">E12*$B$12</f>
        <v>#REF!</v>
      </c>
      <c r="F26" s="86" t="e">
        <f t="shared" si="20"/>
        <v>#REF!</v>
      </c>
      <c r="G26" s="86" t="e">
        <f t="shared" si="20"/>
        <v>#REF!</v>
      </c>
      <c r="H26" s="86" t="e">
        <f t="shared" si="20"/>
        <v>#REF!</v>
      </c>
      <c r="I26" s="86" t="e">
        <f t="shared" si="20"/>
        <v>#REF!</v>
      </c>
      <c r="J26" s="86" t="e">
        <f t="shared" si="20"/>
        <v>#REF!</v>
      </c>
      <c r="K26" s="86" t="e">
        <f t="shared" si="20"/>
        <v>#REF!</v>
      </c>
      <c r="L26" s="86" t="e">
        <f t="shared" si="20"/>
        <v>#REF!</v>
      </c>
      <c r="M26" s="86" t="e">
        <f t="shared" si="20"/>
        <v>#REF!</v>
      </c>
      <c r="N26" s="86" t="e">
        <f t="shared" si="20"/>
        <v>#REF!</v>
      </c>
      <c r="O26" s="86" t="e">
        <f t="shared" si="20"/>
        <v>#REF!</v>
      </c>
      <c r="P26" s="86" t="e">
        <f t="shared" si="20"/>
        <v>#REF!</v>
      </c>
      <c r="Q26" s="86" t="e">
        <f t="shared" si="20"/>
        <v>#REF!</v>
      </c>
      <c r="R26" s="86" t="e">
        <f t="shared" si="20"/>
        <v>#REF!</v>
      </c>
      <c r="S26" s="86" t="e">
        <f t="shared" si="20"/>
        <v>#REF!</v>
      </c>
      <c r="T26" s="86" t="e">
        <f t="shared" si="20"/>
        <v>#REF!</v>
      </c>
      <c r="U26" s="86" t="e">
        <f t="shared" si="20"/>
        <v>#REF!</v>
      </c>
      <c r="V26" s="86" t="e">
        <f t="shared" si="20"/>
        <v>#REF!</v>
      </c>
    </row>
    <row r="27" spans="1:22" s="88" customFormat="1" ht="15.5" x14ac:dyDescent="0.35">
      <c r="A27" s="136" t="s">
        <v>85</v>
      </c>
      <c r="B27" s="136"/>
      <c r="C27" s="136"/>
      <c r="D27" s="87" t="e">
        <f>SUM(D17:D26)</f>
        <v>#REF!</v>
      </c>
      <c r="E27" s="87" t="e">
        <f t="shared" ref="E27:V27" si="21">SUM(E17:E26)</f>
        <v>#REF!</v>
      </c>
      <c r="F27" s="87" t="e">
        <f t="shared" si="21"/>
        <v>#REF!</v>
      </c>
      <c r="G27" s="87" t="e">
        <f t="shared" si="21"/>
        <v>#REF!</v>
      </c>
      <c r="H27" s="87" t="e">
        <f t="shared" si="21"/>
        <v>#REF!</v>
      </c>
      <c r="I27" s="87" t="e">
        <f t="shared" si="21"/>
        <v>#REF!</v>
      </c>
      <c r="J27" s="87" t="e">
        <f t="shared" si="21"/>
        <v>#REF!</v>
      </c>
      <c r="K27" s="87" t="e">
        <f t="shared" si="21"/>
        <v>#REF!</v>
      </c>
      <c r="L27" s="87" t="e">
        <f t="shared" si="21"/>
        <v>#REF!</v>
      </c>
      <c r="M27" s="87" t="e">
        <f t="shared" si="21"/>
        <v>#REF!</v>
      </c>
      <c r="N27" s="87" t="e">
        <f t="shared" si="21"/>
        <v>#REF!</v>
      </c>
      <c r="O27" s="87" t="e">
        <f t="shared" si="21"/>
        <v>#REF!</v>
      </c>
      <c r="P27" s="87" t="e">
        <f t="shared" si="21"/>
        <v>#REF!</v>
      </c>
      <c r="Q27" s="87" t="e">
        <f t="shared" si="21"/>
        <v>#REF!</v>
      </c>
      <c r="R27" s="87" t="e">
        <f t="shared" si="21"/>
        <v>#REF!</v>
      </c>
      <c r="S27" s="87" t="e">
        <f t="shared" si="21"/>
        <v>#REF!</v>
      </c>
      <c r="T27" s="87" t="e">
        <f t="shared" si="21"/>
        <v>#REF!</v>
      </c>
      <c r="U27" s="87" t="e">
        <f t="shared" si="21"/>
        <v>#REF!</v>
      </c>
      <c r="V27" s="87"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REGU-415-1631241</_dlc_DocId>
    <_dlc_DocIdUrl xmlns="9be56660-2c31-41ef-bc00-23e72f632f2a">
      <Url>https://cyfoethnaturiolcymru.sharepoint.com/teams/Regulatory/Permitting/_layouts/15/DocIdRedir.aspx?ID=REGU-415-1631241</Url>
      <Description>REGU-415-1631241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2023-11-15T00:00:00+00:00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 Recycling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04a7354bec9f40c838866981fc813290">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b15af0a3a3d17ab775f7b2c129077b5"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7A777D-6DEA-443B-B3E0-60C59174EC74}"/>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C860A75F-2E26-4EE3-BB07-315B9CF90C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2023-11-15T10:50:48Z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379f0f6c-5efe-400f-8e3e-4384d4421d6f</vt:lpwstr>
  </property>
  <property fmtid="{D5CDD505-2E9C-101B-9397-08002B2CF9AE}" pid="4" name="MediaServiceImageTags">
    <vt:lpwstr/>
  </property>
</Properties>
</file>