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3343/"/>
    </mc:Choice>
  </mc:AlternateContent>
  <xr:revisionPtr revIDLastSave="0" documentId="13_ncr:1_{A9A58B94-2D05-4413-9128-EA30B0B9F04C}" xr6:coauthVersionLast="47" xr6:coauthVersionMax="47" xr10:uidLastSave="{00000000-0000-0000-0000-000000000000}"/>
  <bookViews>
    <workbookView xWindow="28680" yWindow="-30" windowWidth="29040" windowHeight="15840" tabRatio="870" activeTab="6" xr2:uid="{00000000-000D-0000-FFFF-FFFF00000000}"/>
  </bookViews>
  <sheets>
    <sheet name="DCWW ALAW" sheetId="1" r:id="rId1"/>
    <sheet name="DCWW BRYN COWLYD" sheetId="21" r:id="rId2"/>
    <sheet name="DCWW CEFNI" sheetId="27" r:id="rId3"/>
    <sheet name="DCWW CWELLYN" sheetId="28" r:id="rId4"/>
    <sheet name="DCWW GLASCOED" sheetId="30" r:id="rId5"/>
    <sheet name="DCWW LLYN CONWY" sheetId="26" r:id="rId6"/>
    <sheet name="DCWW MYNYDD LLANDEGAI"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L3" i="24" l="1"/>
  <c r="L3" i="26"/>
  <c r="L3" i="30"/>
  <c r="L3" i="28"/>
  <c r="L3" i="27"/>
  <c r="L3"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24" i="19"/>
  <c r="C26" i="19"/>
  <c r="C25" i="19"/>
  <c r="C24" i="19"/>
  <c r="C9" i="19"/>
  <c r="C23" i="19" s="1"/>
  <c r="C8" i="19"/>
  <c r="C22" i="19" s="1"/>
  <c r="C7" i="19"/>
  <c r="C21" i="19" s="1"/>
  <c r="C6" i="19"/>
  <c r="C20" i="19" s="1"/>
  <c r="C5" i="19"/>
  <c r="C19" i="19" s="1"/>
  <c r="C4" i="19"/>
  <c r="C18" i="19" s="1"/>
  <c r="C3" i="19"/>
  <c r="C17" i="19" s="1"/>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I22" i="30"/>
  <c r="T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24" i="1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Q20" i="28"/>
  <c r="P20" i="28"/>
  <c r="O20" i="28"/>
  <c r="N20" i="28"/>
  <c r="L20" i="28"/>
  <c r="K20" i="28"/>
  <c r="J20" i="28"/>
  <c r="I20" i="28"/>
  <c r="H20" i="28"/>
  <c r="G20" i="28"/>
  <c r="F20" i="28"/>
  <c r="E20" i="28"/>
  <c r="D20" i="28"/>
  <c r="V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Q20" i="27"/>
  <c r="P20" i="27"/>
  <c r="O20" i="27"/>
  <c r="N20" i="27"/>
  <c r="L20" i="27"/>
  <c r="K20" i="27"/>
  <c r="J20" i="27"/>
  <c r="I20" i="27"/>
  <c r="H20" i="27"/>
  <c r="G20" i="27"/>
  <c r="F20" i="27"/>
  <c r="E20" i="27"/>
  <c r="D20" i="27"/>
  <c r="T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I22" i="26"/>
  <c r="V18" i="26"/>
  <c r="T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T6" i="19" l="1"/>
  <c r="T20" i="19" s="1"/>
  <c r="F58" i="21"/>
  <c r="F61" i="21" s="1"/>
  <c r="U57" i="21"/>
  <c r="T63" i="26"/>
  <c r="U63" i="26"/>
  <c r="F57" i="21"/>
  <c r="S9" i="19"/>
  <c r="S23" i="19" s="1"/>
  <c r="L6" i="19"/>
  <c r="L20" i="19" s="1"/>
  <c r="R26" i="19"/>
  <c r="K9" i="19"/>
  <c r="K23" i="19" s="1"/>
  <c r="D6" i="19"/>
  <c r="D20" i="19" s="1"/>
  <c r="O58" i="21"/>
  <c r="O61" i="21" s="1"/>
  <c r="J26" i="19"/>
  <c r="V8" i="19"/>
  <c r="V22" i="19" s="1"/>
  <c r="U25" i="19"/>
  <c r="N8" i="19"/>
  <c r="N22" i="19" s="1"/>
  <c r="G58" i="21"/>
  <c r="G61" i="21" s="1"/>
  <c r="T58" i="21"/>
  <c r="T61" i="21" s="1"/>
  <c r="L58" i="21"/>
  <c r="L61" i="21" s="1"/>
  <c r="L64" i="21" s="1"/>
  <c r="L65" i="21" s="1"/>
  <c r="D58" i="21"/>
  <c r="D61" i="21" s="1"/>
  <c r="M25" i="19"/>
  <c r="F8" i="19"/>
  <c r="F22" i="19" s="1"/>
  <c r="G17" i="27"/>
  <c r="O17" i="27"/>
  <c r="O19" i="27" s="1"/>
  <c r="E25" i="19"/>
  <c r="Q7" i="19"/>
  <c r="Q21" i="19" s="1"/>
  <c r="I7" i="20"/>
  <c r="P24" i="19"/>
  <c r="I7" i="19"/>
  <c r="I21" i="19" s="1"/>
  <c r="E59" i="26"/>
  <c r="F17" i="26"/>
  <c r="F19" i="26" s="1"/>
  <c r="F20" i="26" s="1"/>
  <c r="F21" i="26"/>
  <c r="F23" i="26" s="1"/>
  <c r="F24" i="26" s="1"/>
  <c r="M59" i="26"/>
  <c r="N17" i="26"/>
  <c r="N21" i="26"/>
  <c r="U59" i="26"/>
  <c r="V21" i="26"/>
  <c r="V17" i="26"/>
  <c r="V19" i="26" s="1"/>
  <c r="V20" i="26" s="1"/>
  <c r="C8" i="20"/>
  <c r="D8" i="19"/>
  <c r="D22" i="19" s="1"/>
  <c r="K8" i="20"/>
  <c r="L8" i="19"/>
  <c r="L22" i="19" s="1"/>
  <c r="S8" i="20"/>
  <c r="T8" i="19"/>
  <c r="T22" i="19" s="1"/>
  <c r="O4" i="20"/>
  <c r="P4" i="19"/>
  <c r="P18" i="19" s="1"/>
  <c r="G6" i="20"/>
  <c r="H6" i="19"/>
  <c r="H20" i="19" s="1"/>
  <c r="O6" i="20"/>
  <c r="P6" i="19"/>
  <c r="P20" i="19" s="1"/>
  <c r="G4" i="20"/>
  <c r="H4" i="19"/>
  <c r="H18" i="19" s="1"/>
  <c r="G26" i="19"/>
  <c r="O26" i="19"/>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P26" i="19"/>
  <c r="Q9" i="20"/>
  <c r="R9" i="19"/>
  <c r="R23" i="19" s="1"/>
  <c r="F5" i="20"/>
  <c r="G5" i="19"/>
  <c r="G19" i="19" s="1"/>
  <c r="N5" i="20"/>
  <c r="O5" i="19"/>
  <c r="O19" i="19" s="1"/>
  <c r="Q4" i="20"/>
  <c r="R4" i="19"/>
  <c r="R18" i="19" s="1"/>
  <c r="Q59" i="21"/>
  <c r="R21" i="21"/>
  <c r="R23" i="21" s="1"/>
  <c r="R24" i="21" s="1"/>
  <c r="R17" i="21"/>
  <c r="H26" i="19"/>
  <c r="J4" i="20"/>
  <c r="K4" i="19"/>
  <c r="K18" i="19" s="1"/>
  <c r="U63" i="21"/>
  <c r="N63" i="21"/>
  <c r="F63" i="21"/>
  <c r="P59" i="21"/>
  <c r="Q21" i="21"/>
  <c r="Q23" i="21" s="1"/>
  <c r="Q24" i="21" s="1"/>
  <c r="Q17" i="21"/>
  <c r="I17" i="21"/>
  <c r="I21" i="21"/>
  <c r="D59" i="27"/>
  <c r="E17" i="27"/>
  <c r="E19" i="27" s="1"/>
  <c r="L59" i="27"/>
  <c r="M17" i="27"/>
  <c r="M19" i="27" s="1"/>
  <c r="M20" i="27" s="1"/>
  <c r="T59" i="27"/>
  <c r="U17" i="27"/>
  <c r="I9" i="20"/>
  <c r="J9" i="19"/>
  <c r="J23" i="19" s="1"/>
  <c r="R4" i="20"/>
  <c r="S4" i="19"/>
  <c r="S18" i="19" s="1"/>
  <c r="S25" i="19"/>
  <c r="I59" i="24"/>
  <c r="J21" i="24"/>
  <c r="J17" i="24"/>
  <c r="J19" i="24" s="1"/>
  <c r="J20" i="24" s="1"/>
  <c r="Q59" i="24"/>
  <c r="R21" i="24"/>
  <c r="R17" i="24"/>
  <c r="R19" i="24" s="1"/>
  <c r="R20" i="24" s="1"/>
  <c r="M24" i="19"/>
  <c r="U24" i="19"/>
  <c r="K25" i="19"/>
  <c r="E24" i="19"/>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H59" i="30"/>
  <c r="I17" i="30"/>
  <c r="I19" i="30" s="1"/>
  <c r="I20" i="30" s="1"/>
  <c r="I21" i="30"/>
  <c r="Q17" i="30"/>
  <c r="Q21" i="30"/>
  <c r="Q23" i="30" s="1"/>
  <c r="Q24" i="30" s="1"/>
  <c r="T26" i="19"/>
  <c r="L26" i="19"/>
  <c r="D26" i="19"/>
  <c r="O25" i="19"/>
  <c r="G25" i="19"/>
  <c r="R24" i="19"/>
  <c r="J24" i="19"/>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U20" i="26" s="1"/>
  <c r="C59" i="27"/>
  <c r="D17" i="27"/>
  <c r="K59" i="27"/>
  <c r="L17" i="27"/>
  <c r="S59" i="27"/>
  <c r="T17" i="27"/>
  <c r="T19" i="27" s="1"/>
  <c r="C59" i="28"/>
  <c r="D21" i="28"/>
  <c r="D23" i="28" s="1"/>
  <c r="D24" i="28" s="1"/>
  <c r="D17" i="28"/>
  <c r="K59" i="28"/>
  <c r="L21" i="28"/>
  <c r="L23" i="28" s="1"/>
  <c r="L24" i="28" s="1"/>
  <c r="L17" i="28"/>
  <c r="S59" i="28"/>
  <c r="T21" i="28"/>
  <c r="T17" i="28"/>
  <c r="T19" i="28" s="1"/>
  <c r="I59" i="30"/>
  <c r="J21" i="30"/>
  <c r="J23" i="30" s="1"/>
  <c r="J24" i="30" s="1"/>
  <c r="J17" i="30"/>
  <c r="J19" i="30" s="1"/>
  <c r="J20" i="30" s="1"/>
  <c r="Q59" i="30"/>
  <c r="R21" i="30"/>
  <c r="R23" i="30" s="1"/>
  <c r="R24" i="30" s="1"/>
  <c r="R17" i="30"/>
  <c r="Q7" i="20"/>
  <c r="S26" i="19"/>
  <c r="K26" i="19"/>
  <c r="V25" i="19"/>
  <c r="N25" i="19"/>
  <c r="F25" i="19"/>
  <c r="Q24" i="19"/>
  <c r="I24" i="19"/>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J59" i="24"/>
  <c r="K21" i="24"/>
  <c r="K17" i="24"/>
  <c r="R59" i="24"/>
  <c r="S21" i="24"/>
  <c r="S23" i="24" s="1"/>
  <c r="S24" i="24" s="1"/>
  <c r="S17" i="24"/>
  <c r="G21" i="26"/>
  <c r="G17" i="26"/>
  <c r="G19" i="26" s="1"/>
  <c r="G20" i="26" s="1"/>
  <c r="O17" i="26"/>
  <c r="O21" i="26"/>
  <c r="E59" i="27"/>
  <c r="F17" i="27"/>
  <c r="F19" i="27" s="1"/>
  <c r="M59" i="27"/>
  <c r="N17" i="27"/>
  <c r="U59" i="27"/>
  <c r="V17" i="27"/>
  <c r="V19" i="27" s="1"/>
  <c r="E59" i="28"/>
  <c r="F17" i="28"/>
  <c r="F21" i="28"/>
  <c r="M59" i="28"/>
  <c r="N17" i="28"/>
  <c r="N19" i="28" s="1"/>
  <c r="N21" i="28"/>
  <c r="U59" i="28"/>
  <c r="V17" i="28"/>
  <c r="V19" i="28" s="1"/>
  <c r="V21" i="28"/>
  <c r="C59" i="30"/>
  <c r="D17" i="30"/>
  <c r="D19" i="30" s="1"/>
  <c r="D20" i="30" s="1"/>
  <c r="D21" i="30"/>
  <c r="D23" i="30" s="1"/>
  <c r="D24" i="30" s="1"/>
  <c r="K59" i="30"/>
  <c r="L17" i="30"/>
  <c r="L19" i="30" s="1"/>
  <c r="L20" i="30" s="1"/>
  <c r="L21" i="30"/>
  <c r="L23" i="30" s="1"/>
  <c r="L24" i="30" s="1"/>
  <c r="S59" i="30"/>
  <c r="T17" i="30"/>
  <c r="T21" i="30"/>
  <c r="L5" i="20"/>
  <c r="Q26" i="19"/>
  <c r="I26" i="19"/>
  <c r="T25" i="19"/>
  <c r="L25" i="19"/>
  <c r="D25" i="19"/>
  <c r="O24" i="19"/>
  <c r="G24" i="19"/>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C59" i="24"/>
  <c r="D17" i="24"/>
  <c r="D19" i="24" s="1"/>
  <c r="D20" i="24" s="1"/>
  <c r="D21" i="24"/>
  <c r="D23" i="24" s="1"/>
  <c r="D24" i="24" s="1"/>
  <c r="K59" i="24"/>
  <c r="L21" i="24"/>
  <c r="L23" i="24" s="1"/>
  <c r="L24" i="24" s="1"/>
  <c r="L17" i="24"/>
  <c r="L19" i="24" s="1"/>
  <c r="L20" i="24" s="1"/>
  <c r="S59" i="24"/>
  <c r="T21" i="24"/>
  <c r="T17" i="24"/>
  <c r="T19" i="24" s="1"/>
  <c r="T20" i="24" s="1"/>
  <c r="H21" i="26"/>
  <c r="H23" i="26" s="1"/>
  <c r="H24" i="26" s="1"/>
  <c r="H17" i="26"/>
  <c r="P21" i="26"/>
  <c r="P23" i="26" s="1"/>
  <c r="P24" i="26" s="1"/>
  <c r="P17" i="26"/>
  <c r="P19" i="26" s="1"/>
  <c r="P20" i="26" s="1"/>
  <c r="F59" i="28"/>
  <c r="G17" i="28"/>
  <c r="G19" i="28" s="1"/>
  <c r="G21" i="28"/>
  <c r="G23" i="28" s="1"/>
  <c r="G24" i="28" s="1"/>
  <c r="N59" i="28"/>
  <c r="O17" i="28"/>
  <c r="O19" i="28" s="1"/>
  <c r="O21" i="28"/>
  <c r="D59" i="30"/>
  <c r="D64" i="30" s="1"/>
  <c r="D65" i="30" s="1"/>
  <c r="E17" i="30"/>
  <c r="E21" i="30"/>
  <c r="L59" i="30"/>
  <c r="M17" i="30"/>
  <c r="M21" i="30"/>
  <c r="M23" i="30" s="1"/>
  <c r="M24" i="30" s="1"/>
  <c r="T59" i="30"/>
  <c r="U17" i="30"/>
  <c r="U19" i="30" s="1"/>
  <c r="U20" i="30" s="1"/>
  <c r="U21" i="30"/>
  <c r="U23" i="30" s="1"/>
  <c r="U24" i="30" s="1"/>
  <c r="V24" i="19"/>
  <c r="N24" i="19"/>
  <c r="F24" i="19"/>
  <c r="Q9" i="19"/>
  <c r="Q23" i="19" s="1"/>
  <c r="I9" i="19"/>
  <c r="I23" i="19" s="1"/>
  <c r="O7" i="19"/>
  <c r="O21" i="19" s="1"/>
  <c r="G7" i="19"/>
  <c r="G21" i="19" s="1"/>
  <c r="R6" i="19"/>
  <c r="R20" i="19" s="1"/>
  <c r="J6" i="19"/>
  <c r="J20" i="19" s="1"/>
  <c r="U5" i="19"/>
  <c r="U19" i="19" s="1"/>
  <c r="E5" i="19"/>
  <c r="E19" i="19" s="1"/>
  <c r="M59" i="21"/>
  <c r="N17" i="21"/>
  <c r="N19" i="21" s="1"/>
  <c r="N20" i="21" s="1"/>
  <c r="N21" i="21"/>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H19" i="27" s="1"/>
  <c r="P17" i="27"/>
  <c r="P19" i="27" s="1"/>
  <c r="H21" i="28"/>
  <c r="H23" i="28" s="1"/>
  <c r="H24" i="28" s="1"/>
  <c r="H17" i="28"/>
  <c r="P21" i="28"/>
  <c r="P17" i="28"/>
  <c r="P19" i="28" s="1"/>
  <c r="E59" i="30"/>
  <c r="F21" i="30"/>
  <c r="F17" i="30"/>
  <c r="F19" i="30" s="1"/>
  <c r="F20" i="30" s="1"/>
  <c r="M59" i="30"/>
  <c r="N21" i="30"/>
  <c r="N17" i="30"/>
  <c r="U59" i="30"/>
  <c r="V21" i="30"/>
  <c r="V23" i="30" s="1"/>
  <c r="V24" i="30" s="1"/>
  <c r="V17" i="30"/>
  <c r="R25" i="19"/>
  <c r="J25" i="19"/>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T59" i="21"/>
  <c r="T64" i="21" s="1"/>
  <c r="U17" i="21"/>
  <c r="U19" i="21" s="1"/>
  <c r="U20" i="21" s="1"/>
  <c r="U21" i="21"/>
  <c r="U23" i="21" s="1"/>
  <c r="U24" i="21" s="1"/>
  <c r="M17" i="21"/>
  <c r="M21" i="21"/>
  <c r="M23" i="21" s="1"/>
  <c r="M24" i="21" s="1"/>
  <c r="E17" i="21"/>
  <c r="E21" i="21"/>
  <c r="E23" i="21" s="1"/>
  <c r="E24" i="21" s="1"/>
  <c r="E59" i="24"/>
  <c r="F21" i="24"/>
  <c r="F17" i="24"/>
  <c r="M59" i="24"/>
  <c r="N21" i="24"/>
  <c r="N23" i="24" s="1"/>
  <c r="N24" i="24" s="1"/>
  <c r="N17" i="24"/>
  <c r="N19" i="24" s="1"/>
  <c r="N20" i="24" s="1"/>
  <c r="U59" i="24"/>
  <c r="V21" i="24"/>
  <c r="V17" i="24"/>
  <c r="V19" i="24" s="1"/>
  <c r="V20" i="24" s="1"/>
  <c r="I58" i="26"/>
  <c r="I61" i="26" s="1"/>
  <c r="J17" i="26"/>
  <c r="J19" i="26" s="1"/>
  <c r="J20" i="26" s="1"/>
  <c r="J21" i="26"/>
  <c r="Q58" i="26"/>
  <c r="Q61" i="26" s="1"/>
  <c r="R21" i="26"/>
  <c r="R23" i="26" s="1"/>
  <c r="R24" i="26" s="1"/>
  <c r="R17" i="26"/>
  <c r="R19" i="26" s="1"/>
  <c r="R20" i="26" s="1"/>
  <c r="F63" i="26"/>
  <c r="I17" i="27"/>
  <c r="I19" i="27" s="1"/>
  <c r="Q17" i="27"/>
  <c r="Q19" i="27" s="1"/>
  <c r="I21" i="28"/>
  <c r="I23" i="28" s="1"/>
  <c r="I24" i="28" s="1"/>
  <c r="I17" i="28"/>
  <c r="Q21" i="28"/>
  <c r="Q23" i="28" s="1"/>
  <c r="Q24" i="28" s="1"/>
  <c r="Q17" i="28"/>
  <c r="Q19" i="28" s="1"/>
  <c r="G21" i="30"/>
  <c r="G17" i="30"/>
  <c r="O21" i="30"/>
  <c r="O17" i="30"/>
  <c r="O19" i="30" s="1"/>
  <c r="O20" i="30" s="1"/>
  <c r="V26" i="19"/>
  <c r="N26" i="19"/>
  <c r="F26" i="19"/>
  <c r="Q25" i="19"/>
  <c r="I25" i="19"/>
  <c r="L24" i="19"/>
  <c r="D24" i="19"/>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G17" i="24"/>
  <c r="G19" i="24" s="1"/>
  <c r="G20" i="24" s="1"/>
  <c r="G21" i="24"/>
  <c r="G23" i="24" s="1"/>
  <c r="G24" i="24" s="1"/>
  <c r="O17" i="24"/>
  <c r="O21" i="24"/>
  <c r="J59" i="26"/>
  <c r="K17" i="26"/>
  <c r="K19" i="26" s="1"/>
  <c r="K20" i="26" s="1"/>
  <c r="K21" i="26"/>
  <c r="R59" i="26"/>
  <c r="S17" i="26"/>
  <c r="S19" i="26" s="1"/>
  <c r="S20" i="26" s="1"/>
  <c r="S21" i="26"/>
  <c r="S23" i="26" s="1"/>
  <c r="S24" i="26" s="1"/>
  <c r="M63" i="26"/>
  <c r="I59" i="27"/>
  <c r="J17" i="27"/>
  <c r="J19" i="27" s="1"/>
  <c r="Q59" i="27"/>
  <c r="R17" i="27"/>
  <c r="I59" i="28"/>
  <c r="J17" i="28"/>
  <c r="J19" i="28" s="1"/>
  <c r="J21" i="28"/>
  <c r="J23" i="28" s="1"/>
  <c r="J24" i="28" s="1"/>
  <c r="Q59" i="28"/>
  <c r="R21" i="28"/>
  <c r="R23" i="28" s="1"/>
  <c r="R24" i="28" s="1"/>
  <c r="R17" i="28"/>
  <c r="R19" i="28" s="1"/>
  <c r="R20" i="28" s="1"/>
  <c r="H17" i="30"/>
  <c r="H19" i="30" s="1"/>
  <c r="H20" i="30" s="1"/>
  <c r="H21" i="30"/>
  <c r="P17" i="30"/>
  <c r="P21" i="30"/>
  <c r="P23" i="30" s="1"/>
  <c r="P24" i="30" s="1"/>
  <c r="U26" i="19"/>
  <c r="M26" i="19"/>
  <c r="E26" i="19"/>
  <c r="P25" i="19"/>
  <c r="H25" i="19"/>
  <c r="S24" i="19"/>
  <c r="K24" i="19"/>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C19" i="26" s="1"/>
  <c r="C20" i="26" s="1"/>
  <c r="B59" i="21"/>
  <c r="C21" i="21"/>
  <c r="C17" i="21"/>
  <c r="C19" i="21" s="1"/>
  <c r="C20" i="21" s="1"/>
  <c r="D23" i="21"/>
  <c r="D24" i="21" s="1"/>
  <c r="S58" i="21"/>
  <c r="S61" i="21" s="1"/>
  <c r="C58" i="21"/>
  <c r="C61" i="21" s="1"/>
  <c r="K58" i="21"/>
  <c r="K61" i="21" s="1"/>
  <c r="K64" i="21" s="1"/>
  <c r="I21" i="27"/>
  <c r="I23" i="27" s="1"/>
  <c r="I24" i="27" s="1"/>
  <c r="Q21" i="27"/>
  <c r="R58" i="21"/>
  <c r="R61" i="21" s="1"/>
  <c r="R64" i="21" s="1"/>
  <c r="R65" i="21" s="1"/>
  <c r="O57" i="21"/>
  <c r="A43" i="21"/>
  <c r="J58" i="21"/>
  <c r="J61" i="21" s="1"/>
  <c r="E19" i="21"/>
  <c r="E20" i="21" s="1"/>
  <c r="G23" i="26"/>
  <c r="G24" i="26" s="1"/>
  <c r="G21" i="27"/>
  <c r="G23" i="27" s="1"/>
  <c r="G24" i="27" s="1"/>
  <c r="O21" i="27"/>
  <c r="O23" i="27" s="1"/>
  <c r="O24" i="27" s="1"/>
  <c r="D58" i="30"/>
  <c r="D61" i="30" s="1"/>
  <c r="L58" i="30"/>
  <c r="L61" i="30" s="1"/>
  <c r="L64" i="30" s="1"/>
  <c r="H21" i="27"/>
  <c r="H23" i="27" s="1"/>
  <c r="H24" i="27" s="1"/>
  <c r="P21" i="27"/>
  <c r="P23" i="27" s="1"/>
  <c r="P24" i="27" s="1"/>
  <c r="J58" i="26"/>
  <c r="J61" i="26" s="1"/>
  <c r="J58" i="27"/>
  <c r="J61" i="27" s="1"/>
  <c r="J64" i="27" s="1"/>
  <c r="J65" i="27" s="1"/>
  <c r="R58" i="27"/>
  <c r="R61" i="27" s="1"/>
  <c r="R64" i="27" s="1"/>
  <c r="R65" i="27" s="1"/>
  <c r="R58" i="28"/>
  <c r="R61" i="28" s="1"/>
  <c r="R64" i="28" s="1"/>
  <c r="R65" i="28" s="1"/>
  <c r="D19" i="27"/>
  <c r="L21" i="27"/>
  <c r="L23" i="27" s="1"/>
  <c r="L24" i="27" s="1"/>
  <c r="T21" i="27"/>
  <c r="P58" i="21"/>
  <c r="P61" i="21" s="1"/>
  <c r="P64" i="21" s="1"/>
  <c r="H58" i="21"/>
  <c r="H61" i="21" s="1"/>
  <c r="R58" i="26"/>
  <c r="R61" i="26" s="1"/>
  <c r="R57" i="21"/>
  <c r="I23" i="30"/>
  <c r="I24" i="30" s="1"/>
  <c r="E23" i="30"/>
  <c r="E24" i="30" s="1"/>
  <c r="J58" i="28"/>
  <c r="J61" i="28" s="1"/>
  <c r="J58" i="24"/>
  <c r="J61" i="24" s="1"/>
  <c r="J64" i="24" s="1"/>
  <c r="R58" i="24"/>
  <c r="R61" i="24" s="1"/>
  <c r="F57" i="24"/>
  <c r="T58" i="30"/>
  <c r="T61" i="30" s="1"/>
  <c r="T64" i="30" s="1"/>
  <c r="T65" i="30" s="1"/>
  <c r="F58" i="26"/>
  <c r="F61" i="26" s="1"/>
  <c r="D58" i="27"/>
  <c r="D61" i="27" s="1"/>
  <c r="D64" i="27" s="1"/>
  <c r="D65" i="27" s="1"/>
  <c r="L58" i="27"/>
  <c r="L61" i="27" s="1"/>
  <c r="T58" i="27"/>
  <c r="T61" i="27" s="1"/>
  <c r="T64" i="27" s="1"/>
  <c r="T65" i="27" s="1"/>
  <c r="J58" i="30"/>
  <c r="J61" i="30" s="1"/>
  <c r="J64" i="30" s="1"/>
  <c r="J65" i="30" s="1"/>
  <c r="R58" i="30"/>
  <c r="R61" i="30" s="1"/>
  <c r="P57" i="30"/>
  <c r="J57" i="21"/>
  <c r="H59" i="21"/>
  <c r="R21" i="27"/>
  <c r="R23" i="27" s="1"/>
  <c r="R24" i="27" s="1"/>
  <c r="E58" i="27"/>
  <c r="E61" i="27" s="1"/>
  <c r="E64" i="27" s="1"/>
  <c r="E65"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T23" i="30"/>
  <c r="T24" i="30" s="1"/>
  <c r="G58" i="30"/>
  <c r="G61" i="30" s="1"/>
  <c r="O58" i="30"/>
  <c r="O61" i="30" s="1"/>
  <c r="Q57" i="30"/>
  <c r="G58" i="27"/>
  <c r="G61" i="27" s="1"/>
  <c r="T58" i="28"/>
  <c r="T61" i="28" s="1"/>
  <c r="T64" i="28" s="1"/>
  <c r="T65" i="28" s="1"/>
  <c r="H58" i="30"/>
  <c r="H61" i="30" s="1"/>
  <c r="N59" i="30"/>
  <c r="K19" i="21"/>
  <c r="K20" i="21" s="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O58" i="27"/>
  <c r="O61" i="27" s="1"/>
  <c r="A38" i="21"/>
  <c r="O23" i="24"/>
  <c r="O24" i="24" s="1"/>
  <c r="F58" i="24"/>
  <c r="F61" i="24" s="1"/>
  <c r="N58" i="24"/>
  <c r="N61" i="24" s="1"/>
  <c r="F59" i="24"/>
  <c r="I58" i="27"/>
  <c r="I61" i="27" s="1"/>
  <c r="I64" i="27" s="1"/>
  <c r="I65" i="27" s="1"/>
  <c r="Q58" i="27"/>
  <c r="Q61" i="27" s="1"/>
  <c r="Q64" i="27" s="1"/>
  <c r="Q65" i="27" s="1"/>
  <c r="H57" i="27"/>
  <c r="F59" i="27"/>
  <c r="O23" i="28"/>
  <c r="O24" i="28" s="1"/>
  <c r="F58" i="28"/>
  <c r="F61" i="28" s="1"/>
  <c r="N58" i="28"/>
  <c r="N61" i="28" s="1"/>
  <c r="F57" i="30"/>
  <c r="N58" i="26"/>
  <c r="N61" i="26" s="1"/>
  <c r="T58" i="24"/>
  <c r="T61" i="24" s="1"/>
  <c r="T64" i="24" s="1"/>
  <c r="H58" i="26"/>
  <c r="H61" i="26" s="1"/>
  <c r="L58" i="28"/>
  <c r="L61" i="28" s="1"/>
  <c r="P19" i="21"/>
  <c r="P20" i="21" s="1"/>
  <c r="T23" i="24"/>
  <c r="T24" i="24" s="1"/>
  <c r="G58" i="24"/>
  <c r="G61" i="24" s="1"/>
  <c r="O58" i="24"/>
  <c r="O61" i="24" s="1"/>
  <c r="N59" i="24"/>
  <c r="C58" i="26"/>
  <c r="C61" i="26" s="1"/>
  <c r="K58" i="26"/>
  <c r="K61" i="26" s="1"/>
  <c r="S58" i="26"/>
  <c r="S61" i="26" s="1"/>
  <c r="N57" i="27"/>
  <c r="H59" i="27"/>
  <c r="G58" i="28"/>
  <c r="G61" i="28" s="1"/>
  <c r="O58" i="28"/>
  <c r="O61" i="28" s="1"/>
  <c r="F57" i="28"/>
  <c r="C58" i="30"/>
  <c r="C61" i="30" s="1"/>
  <c r="K58" i="30"/>
  <c r="K61" i="30" s="1"/>
  <c r="K64" i="30" s="1"/>
  <c r="S58" i="30"/>
  <c r="S61" i="30" s="1"/>
  <c r="H57" i="30"/>
  <c r="D58" i="24"/>
  <c r="D61" i="24" s="1"/>
  <c r="D58" i="28"/>
  <c r="D61" i="28" s="1"/>
  <c r="D64" i="28" s="1"/>
  <c r="D65" i="28" s="1"/>
  <c r="P58" i="30"/>
  <c r="P61" i="30" s="1"/>
  <c r="Q58" i="21"/>
  <c r="Q61" i="21" s="1"/>
  <c r="Q64" i="21" s="1"/>
  <c r="I58" i="21"/>
  <c r="I61" i="21" s="1"/>
  <c r="I23" i="24"/>
  <c r="I24" i="24" s="1"/>
  <c r="H58" i="24"/>
  <c r="H61" i="24" s="1"/>
  <c r="P58" i="24"/>
  <c r="P61" i="24" s="1"/>
  <c r="Q23" i="26"/>
  <c r="Q24" i="26" s="1"/>
  <c r="D58" i="26"/>
  <c r="D61" i="26" s="1"/>
  <c r="L58" i="26"/>
  <c r="L61" i="26" s="1"/>
  <c r="T58" i="26"/>
  <c r="T61" i="26" s="1"/>
  <c r="F57" i="26"/>
  <c r="C58" i="27"/>
  <c r="C61" i="27" s="1"/>
  <c r="K58" i="27"/>
  <c r="K61" i="27" s="1"/>
  <c r="S58" i="27"/>
  <c r="S61" i="27" s="1"/>
  <c r="S64" i="27" s="1"/>
  <c r="S65" i="27" s="1"/>
  <c r="P57" i="27"/>
  <c r="N59" i="27"/>
  <c r="H58" i="28"/>
  <c r="H61" i="28" s="1"/>
  <c r="P58" i="28"/>
  <c r="P61" i="28" s="1"/>
  <c r="N57" i="28"/>
  <c r="I57" i="30"/>
  <c r="M19" i="21"/>
  <c r="M20" i="21" s="1"/>
  <c r="G57" i="2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P24" i="28" s="1"/>
  <c r="E58" i="30"/>
  <c r="E61" i="30" s="1"/>
  <c r="E64" i="30" s="1"/>
  <c r="M58" i="30"/>
  <c r="M61" i="30" s="1"/>
  <c r="U58" i="30"/>
  <c r="U61" i="30" s="1"/>
  <c r="N57" i="30"/>
  <c r="F59" i="30"/>
  <c r="B58" i="30"/>
  <c r="B61" i="30" s="1"/>
  <c r="B58" i="24"/>
  <c r="B61" i="24" s="1"/>
  <c r="B64" i="24" s="1"/>
  <c r="B58" i="26"/>
  <c r="B61" i="26" s="1"/>
  <c r="B58" i="27"/>
  <c r="B61" i="27" s="1"/>
  <c r="B58" i="28"/>
  <c r="B61" i="28" s="1"/>
  <c r="D5" i="20"/>
  <c r="D6" i="20"/>
  <c r="D4" i="20"/>
  <c r="E9" i="20"/>
  <c r="D9" i="20"/>
  <c r="E8" i="20"/>
  <c r="D8" i="20"/>
  <c r="E7" i="20"/>
  <c r="D7" i="20"/>
  <c r="E6" i="20"/>
  <c r="E5" i="20"/>
  <c r="E4" i="20"/>
  <c r="H64" i="30"/>
  <c r="O23" i="30"/>
  <c r="O24" i="30" s="1"/>
  <c r="H23" i="30"/>
  <c r="H24" i="30" s="1"/>
  <c r="G23" i="30"/>
  <c r="G24" i="30" s="1"/>
  <c r="R19" i="30"/>
  <c r="R20" i="30" s="1"/>
  <c r="F63" i="30"/>
  <c r="N63" i="30"/>
  <c r="K19" i="30"/>
  <c r="K20" i="30" s="1"/>
  <c r="S19" i="30"/>
  <c r="S20" i="30" s="1"/>
  <c r="S23" i="30"/>
  <c r="S24" i="30" s="1"/>
  <c r="A31" i="30"/>
  <c r="A33" i="30"/>
  <c r="A39" i="30"/>
  <c r="A41" i="30"/>
  <c r="A47" i="30"/>
  <c r="A49" i="30"/>
  <c r="G57" i="30"/>
  <c r="O57" i="30"/>
  <c r="G59" i="30"/>
  <c r="G64" i="30" s="1"/>
  <c r="O59" i="30"/>
  <c r="G63" i="30"/>
  <c r="O63" i="30"/>
  <c r="P63" i="30"/>
  <c r="I63" i="30"/>
  <c r="Q63" i="30"/>
  <c r="T19" i="30"/>
  <c r="T20" i="30" s="1"/>
  <c r="E19" i="30"/>
  <c r="E20" i="30" s="1"/>
  <c r="N19" i="30"/>
  <c r="N20" i="30" s="1"/>
  <c r="V19" i="30"/>
  <c r="V20" i="30" s="1"/>
  <c r="F23" i="30"/>
  <c r="F24" i="30" s="1"/>
  <c r="N23" i="30"/>
  <c r="N24" i="30" s="1"/>
  <c r="B63" i="30"/>
  <c r="J63" i="30"/>
  <c r="R63" i="30"/>
  <c r="M19" i="30"/>
  <c r="M20" i="30" s="1"/>
  <c r="G19" i="30"/>
  <c r="G20" i="30" s="1"/>
  <c r="A32" i="30"/>
  <c r="A34" i="30"/>
  <c r="A40" i="30"/>
  <c r="A42" i="30"/>
  <c r="A48" i="30"/>
  <c r="A50" i="30"/>
  <c r="C63" i="30"/>
  <c r="K63" i="30"/>
  <c r="S63" i="30"/>
  <c r="P19" i="30"/>
  <c r="P20" i="30" s="1"/>
  <c r="D63" i="30"/>
  <c r="L63" i="30"/>
  <c r="T63" i="30"/>
  <c r="H63" i="30"/>
  <c r="Q19" i="30"/>
  <c r="Q20" i="30" s="1"/>
  <c r="E63" i="30"/>
  <c r="M63" i="30"/>
  <c r="K19" i="28"/>
  <c r="S19" i="28"/>
  <c r="K23" i="28"/>
  <c r="K24" i="28" s="1"/>
  <c r="A31" i="28"/>
  <c r="A33" i="28"/>
  <c r="A37" i="28"/>
  <c r="A39" i="28"/>
  <c r="A41" i="28"/>
  <c r="A45" i="28"/>
  <c r="A47" i="28"/>
  <c r="A49" i="28"/>
  <c r="G57" i="28"/>
  <c r="O57" i="28"/>
  <c r="G59" i="28"/>
  <c r="O59" i="28"/>
  <c r="G63" i="28"/>
  <c r="O63" i="28"/>
  <c r="D19" i="28"/>
  <c r="L19" i="28"/>
  <c r="T23" i="28"/>
  <c r="T24" i="28" s="1"/>
  <c r="H59" i="28"/>
  <c r="P59" i="28"/>
  <c r="H63" i="28"/>
  <c r="P63" i="28"/>
  <c r="E19" i="28"/>
  <c r="M19" i="28"/>
  <c r="M20" i="28" s="1"/>
  <c r="U19" i="28"/>
  <c r="M23" i="28"/>
  <c r="M24" i="28" s="1"/>
  <c r="I57" i="28"/>
  <c r="Q57" i="28"/>
  <c r="I63" i="28"/>
  <c r="Q63" i="28"/>
  <c r="F19" i="28"/>
  <c r="F23" i="28"/>
  <c r="F24" i="28" s="1"/>
  <c r="N23" i="28"/>
  <c r="N24" i="28" s="1"/>
  <c r="V23" i="28"/>
  <c r="V24" i="28" s="1"/>
  <c r="B63" i="28"/>
  <c r="J63" i="28"/>
  <c r="R63" i="28"/>
  <c r="A32" i="28"/>
  <c r="A34" i="28"/>
  <c r="A40" i="28"/>
  <c r="A42" i="28"/>
  <c r="A48" i="28"/>
  <c r="A50" i="28"/>
  <c r="C63" i="28"/>
  <c r="K63" i="28"/>
  <c r="S63" i="28"/>
  <c r="H19" i="28"/>
  <c r="D63" i="28"/>
  <c r="L63" i="28"/>
  <c r="T63" i="28"/>
  <c r="I19" i="28"/>
  <c r="E63" i="28"/>
  <c r="M63" i="28"/>
  <c r="Q23" i="27"/>
  <c r="Q24" i="27" s="1"/>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F21" i="27"/>
  <c r="F23" i="27" s="1"/>
  <c r="F24" i="27" s="1"/>
  <c r="N21" i="27"/>
  <c r="N23" i="27" s="1"/>
  <c r="N24" i="27" s="1"/>
  <c r="V21" i="27"/>
  <c r="V23" i="27" s="1"/>
  <c r="V24" i="27" s="1"/>
  <c r="B63" i="27"/>
  <c r="J63" i="27"/>
  <c r="R63" i="27"/>
  <c r="G19" i="27"/>
  <c r="A32" i="27"/>
  <c r="A34" i="27"/>
  <c r="A40" i="27"/>
  <c r="A42" i="27"/>
  <c r="A48" i="27"/>
  <c r="A50" i="27"/>
  <c r="C63" i="27"/>
  <c r="K63" i="27"/>
  <c r="S63" i="27"/>
  <c r="L19" i="27"/>
  <c r="D63" i="27"/>
  <c r="L63" i="27"/>
  <c r="T63" i="27"/>
  <c r="H63" i="27"/>
  <c r="E63" i="27"/>
  <c r="M63" i="27"/>
  <c r="U64" i="26"/>
  <c r="O23" i="26"/>
  <c r="O24" i="26" s="1"/>
  <c r="J23" i="26"/>
  <c r="J24" i="26" s="1"/>
  <c r="H64" i="26"/>
  <c r="K23" i="26"/>
  <c r="K24"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E23" i="26"/>
  <c r="E24" i="26" s="1"/>
  <c r="M23" i="26"/>
  <c r="M24" i="26" s="1"/>
  <c r="I57" i="26"/>
  <c r="Q57" i="26"/>
  <c r="I59" i="26"/>
  <c r="Q59" i="26"/>
  <c r="Q64" i="26" s="1"/>
  <c r="Q65" i="26" s="1"/>
  <c r="I63" i="26"/>
  <c r="Q63" i="26"/>
  <c r="N19" i="26"/>
  <c r="N20" i="26" s="1"/>
  <c r="N23" i="26"/>
  <c r="N24" i="26" s="1"/>
  <c r="V23" i="26"/>
  <c r="V24" i="26" s="1"/>
  <c r="B63" i="26"/>
  <c r="J63" i="26"/>
  <c r="R63" i="26"/>
  <c r="O19" i="26"/>
  <c r="O20" i="26" s="1"/>
  <c r="A32" i="26"/>
  <c r="A34" i="26"/>
  <c r="A40" i="26"/>
  <c r="A42" i="26"/>
  <c r="A48" i="26"/>
  <c r="A50" i="26"/>
  <c r="C63" i="26"/>
  <c r="K63" i="26"/>
  <c r="S63" i="26"/>
  <c r="H19" i="26"/>
  <c r="H20" i="26" s="1"/>
  <c r="D63" i="26"/>
  <c r="L63" i="26"/>
  <c r="I19" i="26"/>
  <c r="I20" i="26" s="1"/>
  <c r="J23" i="24"/>
  <c r="J24" i="24" s="1"/>
  <c r="H23" i="24"/>
  <c r="H24" i="24" s="1"/>
  <c r="P23" i="24"/>
  <c r="P24" i="24" s="1"/>
  <c r="K19" i="24"/>
  <c r="K20" i="24" s="1"/>
  <c r="S19" i="24"/>
  <c r="S20" i="24" s="1"/>
  <c r="K23" i="24"/>
  <c r="K24" i="24" s="1"/>
  <c r="A31" i="24"/>
  <c r="A33" i="24"/>
  <c r="A37" i="24"/>
  <c r="A39" i="24"/>
  <c r="A41" i="24"/>
  <c r="A45" i="24"/>
  <c r="A47" i="24"/>
  <c r="A49" i="24"/>
  <c r="G57" i="24"/>
  <c r="O57" i="24"/>
  <c r="G59" i="24"/>
  <c r="O59" i="24"/>
  <c r="G63" i="24"/>
  <c r="O63" i="24"/>
  <c r="H59" i="24"/>
  <c r="P59" i="24"/>
  <c r="H63" i="24"/>
  <c r="P63" i="24"/>
  <c r="E19" i="24"/>
  <c r="E20" i="24" s="1"/>
  <c r="U19" i="24"/>
  <c r="U20" i="24" s="1"/>
  <c r="E23" i="24"/>
  <c r="E24" i="24" s="1"/>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H23" i="21"/>
  <c r="H24" i="21" s="1"/>
  <c r="L23" i="21"/>
  <c r="L24" i="21" s="1"/>
  <c r="N23" i="21"/>
  <c r="N24" i="21" s="1"/>
  <c r="A33" i="21"/>
  <c r="A37" i="21"/>
  <c r="A41" i="21"/>
  <c r="A45" i="21"/>
  <c r="A49" i="21"/>
  <c r="E58" i="21"/>
  <c r="E61" i="21" s="1"/>
  <c r="M58" i="21"/>
  <c r="M61" i="21" s="1"/>
  <c r="U58" i="21"/>
  <c r="U61" i="21" s="1"/>
  <c r="U64" i="21" s="1"/>
  <c r="S19" i="21"/>
  <c r="S20" i="21" s="1"/>
  <c r="I23" i="21"/>
  <c r="I24" i="21" s="1"/>
  <c r="C57" i="21"/>
  <c r="K57" i="21"/>
  <c r="S57" i="21"/>
  <c r="G19" i="21"/>
  <c r="G20" i="21" s="1"/>
  <c r="Q19" i="21"/>
  <c r="Q20" i="21" s="1"/>
  <c r="J23" i="21"/>
  <c r="J24" i="21" s="1"/>
  <c r="I19" i="21"/>
  <c r="I20" i="21" s="1"/>
  <c r="R19" i="21"/>
  <c r="R20" i="21" s="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4" l="1"/>
  <c r="C23" i="21"/>
  <c r="C24" i="21" s="1"/>
  <c r="T65" i="24"/>
  <c r="J65" i="24"/>
  <c r="B65" i="24"/>
  <c r="H65" i="26"/>
  <c r="Q65" i="30"/>
  <c r="L65" i="30"/>
  <c r="K65" i="30"/>
  <c r="I65" i="30"/>
  <c r="H65" i="30"/>
  <c r="G65" i="30"/>
  <c r="E65" i="30"/>
  <c r="Q65" i="28"/>
  <c r="P65" i="21"/>
  <c r="Q65" i="21"/>
  <c r="T65" i="21"/>
  <c r="K65" i="21"/>
  <c r="I64" i="26"/>
  <c r="I65" i="26" s="1"/>
  <c r="L64" i="28"/>
  <c r="L65" i="28" s="1"/>
  <c r="D64" i="24"/>
  <c r="D65" i="24" s="1"/>
  <c r="F64" i="26"/>
  <c r="F65" i="26" s="1"/>
  <c r="K64" i="27"/>
  <c r="K65" i="27" s="1"/>
  <c r="J64" i="28"/>
  <c r="J65" i="28" s="1"/>
  <c r="U64" i="30"/>
  <c r="U66" i="30" s="1"/>
  <c r="R64" i="30"/>
  <c r="R65" i="30" s="1"/>
  <c r="L64" i="26"/>
  <c r="L65" i="26" s="1"/>
  <c r="S64" i="26"/>
  <c r="S65" i="26" s="1"/>
  <c r="O64" i="21"/>
  <c r="O65" i="21" s="1"/>
  <c r="C64" i="27"/>
  <c r="C65" i="27" s="1"/>
  <c r="C64" i="21"/>
  <c r="C65" i="21" s="1"/>
  <c r="C64" i="26"/>
  <c r="C65" i="26" s="1"/>
  <c r="C64" i="30"/>
  <c r="C65" i="30" s="1"/>
  <c r="B64" i="30"/>
  <c r="B65" i="30" s="1"/>
  <c r="U65" i="30"/>
  <c r="U66" i="21"/>
  <c r="U65" i="21"/>
  <c r="U66" i="26"/>
  <c r="U65" i="26"/>
  <c r="N66" i="21"/>
  <c r="N65" i="21"/>
  <c r="M66" i="26"/>
  <c r="M65" i="26"/>
  <c r="F66" i="26"/>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S64" i="30"/>
  <c r="F64" i="30"/>
  <c r="R64" i="26"/>
  <c r="R65" i="26" s="1"/>
  <c r="E64" i="24"/>
  <c r="H64" i="21"/>
  <c r="H65" i="21" s="1"/>
  <c r="H64" i="28"/>
  <c r="G64" i="28"/>
  <c r="P64" i="26"/>
  <c r="P65" i="26" s="1"/>
  <c r="E64" i="28"/>
  <c r="J64" i="26"/>
  <c r="J65" i="26" s="1"/>
  <c r="M64" i="27"/>
  <c r="H64" i="27"/>
  <c r="G64" i="24"/>
  <c r="H64" i="24"/>
  <c r="K64" i="24"/>
  <c r="K65" i="24" s="1"/>
  <c r="P64" i="24"/>
  <c r="P65" i="24" s="1"/>
  <c r="O66" i="21"/>
  <c r="M64" i="30"/>
  <c r="K64" i="26"/>
  <c r="C64" i="28"/>
  <c r="C64" i="24"/>
  <c r="L64" i="27"/>
  <c r="R64" i="24"/>
  <c r="M64" i="21"/>
  <c r="M65" i="21" s="1"/>
  <c r="P64" i="28"/>
  <c r="I64" i="21"/>
  <c r="U64" i="28"/>
  <c r="U64" i="24"/>
  <c r="U64" i="27"/>
  <c r="S66" i="27"/>
  <c r="D66" i="30"/>
  <c r="Q66" i="30"/>
  <c r="B64" i="28"/>
  <c r="B64" i="27"/>
  <c r="B64" i="26"/>
  <c r="B64" i="21"/>
  <c r="O64" i="27"/>
  <c r="O64" i="28"/>
  <c r="N64" i="27"/>
  <c r="N64" i="30"/>
  <c r="L66" i="30"/>
  <c r="J66" i="28"/>
  <c r="G64" i="26"/>
  <c r="O64" i="26"/>
  <c r="T66" i="24"/>
  <c r="P64" i="30"/>
  <c r="Q66" i="21"/>
  <c r="P66" i="21"/>
  <c r="Q66" i="24"/>
  <c r="R66" i="27"/>
  <c r="J66" i="27"/>
  <c r="G64" i="27"/>
  <c r="G66" i="30"/>
  <c r="J66" i="30"/>
  <c r="F64" i="27"/>
  <c r="T66" i="27"/>
  <c r="T66" i="21"/>
  <c r="H66" i="30"/>
  <c r="E66" i="30"/>
  <c r="L66" i="21"/>
  <c r="S66" i="26"/>
  <c r="L66" i="28"/>
  <c r="T66" i="30"/>
  <c r="R66" i="28"/>
  <c r="N64" i="26"/>
  <c r="S64" i="1"/>
  <c r="S65" i="1" s="1"/>
  <c r="R66" i="26"/>
  <c r="D66" i="27"/>
  <c r="R64" i="1"/>
  <c r="R65" i="1" s="1"/>
  <c r="Q64" i="1"/>
  <c r="U64" i="1"/>
  <c r="U65" i="1" s="1"/>
  <c r="P64" i="1"/>
  <c r="P65" i="1" s="1"/>
  <c r="E66" i="27"/>
  <c r="J66" i="24"/>
  <c r="O64" i="30"/>
  <c r="N64" i="24"/>
  <c r="B66" i="24"/>
  <c r="K66" i="30"/>
  <c r="I66" i="30"/>
  <c r="T66" i="28"/>
  <c r="D66" i="28"/>
  <c r="M66" i="28"/>
  <c r="Q66" i="28"/>
  <c r="I66" i="28"/>
  <c r="S66" i="28"/>
  <c r="K66" i="28"/>
  <c r="Q66" i="27"/>
  <c r="I66" i="27"/>
  <c r="P66" i="27"/>
  <c r="Q66" i="26"/>
  <c r="C66" i="26"/>
  <c r="I66" i="26"/>
  <c r="H66" i="26"/>
  <c r="L66" i="24"/>
  <c r="P66" i="24"/>
  <c r="D66" i="24"/>
  <c r="M66" i="24"/>
  <c r="M66" i="21"/>
  <c r="K66" i="21"/>
  <c r="D66" i="21"/>
  <c r="R66" i="21"/>
  <c r="N64" i="1"/>
  <c r="N65" i="1" s="1"/>
  <c r="M64" i="1"/>
  <c r="M65" i="1" s="1"/>
  <c r="T64" i="1"/>
  <c r="T65" i="1" s="1"/>
  <c r="L64" i="1"/>
  <c r="L65" i="1" s="1"/>
  <c r="J64" i="1"/>
  <c r="J65" i="1" s="1"/>
  <c r="K64" i="1"/>
  <c r="K65" i="1" s="1"/>
  <c r="O64" i="1"/>
  <c r="O65" i="1" s="1"/>
  <c r="C64" i="1"/>
  <c r="C65" i="1" s="1"/>
  <c r="I64" i="1"/>
  <c r="I65" i="1" s="1"/>
  <c r="H64" i="1"/>
  <c r="H65" i="1" s="1"/>
  <c r="G64" i="1"/>
  <c r="G65" i="1" s="1"/>
  <c r="F64" i="1"/>
  <c r="F65" i="1" s="1"/>
  <c r="E64" i="1"/>
  <c r="E65" i="1" s="1"/>
  <c r="D64" i="1"/>
  <c r="B64" i="1"/>
  <c r="D63" i="1"/>
  <c r="L63" i="1"/>
  <c r="F63" i="1"/>
  <c r="R63" i="1"/>
  <c r="J63" i="1"/>
  <c r="Q63" i="1"/>
  <c r="Q66" i="1" s="1"/>
  <c r="I63" i="1"/>
  <c r="C63" i="1"/>
  <c r="K63" i="1"/>
  <c r="P63" i="1"/>
  <c r="H63" i="1"/>
  <c r="T63" i="1"/>
  <c r="S63" i="1"/>
  <c r="O63" i="1"/>
  <c r="G63" i="1"/>
  <c r="N63" i="1"/>
  <c r="E63" i="1"/>
  <c r="B63" i="1"/>
  <c r="U63" i="1"/>
  <c r="M63" i="1"/>
  <c r="Q65" i="1" l="1"/>
  <c r="B65" i="1"/>
  <c r="D65" i="1"/>
  <c r="L66" i="26"/>
  <c r="P66" i="26"/>
  <c r="K66" i="27"/>
  <c r="K66" i="24"/>
  <c r="R66" i="30"/>
  <c r="J66" i="26"/>
  <c r="B66" i="30"/>
  <c r="C66" i="27"/>
  <c r="C66" i="21"/>
  <c r="C66" i="30"/>
  <c r="U66" i="28"/>
  <c r="U65" i="28"/>
  <c r="U66" i="27"/>
  <c r="U65" i="27"/>
  <c r="U66" i="24"/>
  <c r="U65" i="24"/>
  <c r="T66" i="1"/>
  <c r="T66" i="26"/>
  <c r="T65" i="26"/>
  <c r="S66" i="24"/>
  <c r="S66" i="30"/>
  <c r="S65" i="30"/>
  <c r="S66" i="21"/>
  <c r="S65" i="21"/>
  <c r="R66" i="24"/>
  <c r="R65" i="24"/>
  <c r="P66" i="30"/>
  <c r="P65" i="30"/>
  <c r="P66" i="28"/>
  <c r="P65" i="28"/>
  <c r="O66" i="27"/>
  <c r="O65" i="27"/>
  <c r="O66" i="24"/>
  <c r="O65" i="24"/>
  <c r="O66" i="30"/>
  <c r="O65" i="30"/>
  <c r="O66" i="26"/>
  <c r="O65" i="26"/>
  <c r="O66" i="28"/>
  <c r="O65" i="28"/>
  <c r="N66" i="28"/>
  <c r="N65" i="28"/>
  <c r="N66" i="24"/>
  <c r="N65" i="24"/>
  <c r="N66" i="27"/>
  <c r="N65" i="27"/>
  <c r="N66" i="30"/>
  <c r="N65" i="30"/>
  <c r="N66" i="26"/>
  <c r="N65" i="26"/>
  <c r="M66" i="27"/>
  <c r="M65" i="27"/>
  <c r="M66" i="30"/>
  <c r="M65" i="30"/>
  <c r="L66" i="27"/>
  <c r="L65" i="27"/>
  <c r="K66" i="26"/>
  <c r="K65" i="26"/>
  <c r="J66" i="21"/>
  <c r="J65" i="21"/>
  <c r="I66" i="24"/>
  <c r="I66" i="21"/>
  <c r="I65" i="21"/>
  <c r="H66" i="27"/>
  <c r="H65" i="27"/>
  <c r="H66" i="28"/>
  <c r="H65" i="28"/>
  <c r="H66" i="24"/>
  <c r="H65" i="24"/>
  <c r="H66" i="21"/>
  <c r="G66" i="26"/>
  <c r="G65" i="26"/>
  <c r="G66" i="27"/>
  <c r="G65" i="27"/>
  <c r="G66" i="28"/>
  <c r="G65" i="28"/>
  <c r="G66" i="24"/>
  <c r="G65" i="24"/>
  <c r="G66" i="21"/>
  <c r="G65" i="21"/>
  <c r="F66" i="24"/>
  <c r="F65" i="24"/>
  <c r="F66" i="21"/>
  <c r="F65" i="21"/>
  <c r="F66" i="30"/>
  <c r="F65" i="30"/>
  <c r="F66" i="27"/>
  <c r="F65" i="27"/>
  <c r="F66" i="28"/>
  <c r="F65" i="28"/>
  <c r="E66" i="26"/>
  <c r="E65" i="26"/>
  <c r="E66" i="28"/>
  <c r="E65" i="28"/>
  <c r="E66" i="21"/>
  <c r="E65" i="21"/>
  <c r="E66" i="24"/>
  <c r="E65" i="24"/>
  <c r="D66" i="26"/>
  <c r="C66" i="28"/>
  <c r="C65" i="28"/>
  <c r="C66" i="24"/>
  <c r="C65" i="24"/>
  <c r="B66" i="27"/>
  <c r="B65" i="27"/>
  <c r="B66" i="26"/>
  <c r="B65" i="26"/>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<sst xmlns="http://schemas.openxmlformats.org/spreadsheetml/2006/main" count="1620" uniqueCount="176">
  <si>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</si>
  <si>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</si>
  <si>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</si>
  <si>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</si>
  <si>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</si>
  <si>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</si>
  <si>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</si>
  <si>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</si>
  <si>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</si>
  <si>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</si>
  <si>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</si>
  <si>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</si>
  <si>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</si>
  <si>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</si>
  <si>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</si>
  <si>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</si>
  <si>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</si>
  <si>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</si>
  <si>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</si>
  <si>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</si>
  <si>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</si>
  <si>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</si>
  <si>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</si>
  <si>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</si>
  <si>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</si>
  <si>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</si>
  <si>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</si>
  <si>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</si>
  <si>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</si>
  <si>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</si>
  <si>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</si>
  <si>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</si>
  <si>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</si>
  <si>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</si>
  <si>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</si>
  <si>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</si>
  <si>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</si>
  <si>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</si>
  <si>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</si>
  <si>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</si>
  <si>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</si>
  <si>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</si>
  <si>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</si>
  <si>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</si>
  <si>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</si>
  <si>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</si>
  <si>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</si>
  <si>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</si>
  <si>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</si>
  <si>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</si>
  <si>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</si>
  <si>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</si>
  <si>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</si>
  <si>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</si>
  <si>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</si>
  <si>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</si>
  <si>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</si>
  <si>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</si>
  <si>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</si>
  <si>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</si>
  <si>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</si>
  <si>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</si>
  <si>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</si>
  <si>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</si>
  <si>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</si>
  <si>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</si>
  <si>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</si>
  <si>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</si>
  <si>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</si>
  <si>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</si>
  <si>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</si>
  <si>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</si>
  <si>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</si>
  <si>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</si>
  <si>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</si>
  <si>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</si>
  <si>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</si>
  <si>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</si>
  <si>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</si>
  <si>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</si>
  <si>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</si>
  <si>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</si>
  <si>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</si>
  <si>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</si>
  <si>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</si>
  <si>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</si>
  <si>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</si>
  <si>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</si>
  <si>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</si>
  <si>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</si>
  <si>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</si>
  <si>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</si>
  <si>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</si>
  <si>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</si>
  <si>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</si>
  <si>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</si>
  <si>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</si>
  <si>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</si>
  <si>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</si>
  <si>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</si>
  <si>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</si>
  <si>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</si>
  <si>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</si>
  <si>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</si>
  <si>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</si>
  <si>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</si>
  <si>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</si>
  <si>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</si>
  <si>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</si>
  <si>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</si>
  <si>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</si>
  <si>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</si>
  <si>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</si>
  <si>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</si>
  <si>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</si>
  <si>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</si>
  <si>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</si>
  <si>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</si>
  <si>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</si>
  <si>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</si>
  <si>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</si>
  <si>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</si>
  <si>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</si>
  <si>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</si>
  <si>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</si>
  <si>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</si>
  <si>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</si>
  <si>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</si>
  <si>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</si>
  <si>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</si>
  <si>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</si>
  <si>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</si>
  <si>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</si>
  <si>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</si>
  <si>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</si>
  <si>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</si>
  <si>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</si>
  <si>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</si>
  <si>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</si>
  <si>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</si>
  <si>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</si>
  <si>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</si>
  <si>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</si>
  <si>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</si>
  <si>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</si>
  <si>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</si>
  <si>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</si>
  <si>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</si>
  <si>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</si>
  <si>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</si>
  <si>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</si>
  <si>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</si>
  <si>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</si>
  <si>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</si>
  <si>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</si>
  <si>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</si>
  <si>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</si>
  <si>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</si>
  <si>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</si>
  <si>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</si>
  <si>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PAN-023343</t>
  </si>
  <si>
    <t>EPR/GP3792SK</t>
  </si>
  <si>
    <t xml:space="preserve">ByProduct recovery limited </t>
  </si>
  <si>
    <t>Farchwel, Talybont, Conwy, LL32 8UY</t>
  </si>
  <si>
    <t>Owen Clee</t>
  </si>
  <si>
    <t xml:space="preserve">19 09 02 </t>
  </si>
  <si>
    <t>DCWW ALAW</t>
  </si>
  <si>
    <t>DCWW BRYN COWLYD</t>
  </si>
  <si>
    <t>DCWW CEFNI</t>
  </si>
  <si>
    <t>DCWW CWELLYN</t>
  </si>
  <si>
    <t>DCWW GLASCOED CENTRIFUGE</t>
  </si>
  <si>
    <t>DCWW LLYN CONWY</t>
  </si>
  <si>
    <t>DCWW MYNYDD LLANDEGAI</t>
  </si>
  <si>
    <t>19 09 02</t>
  </si>
  <si>
    <t xml:space="preserve">Moderate </t>
  </si>
  <si>
    <t>49.6 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</si>
</sst>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 zoomScale="90" zoomScaleNormal="90" workbookViewId="0">
      <selection activeCell="C4" sqref="C4:D4"/>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8" t="s">
        <v>41</v>
      </c>
      <c r="B1" s="128"/>
      <c r="C1" s="122" t="s">
        <v>160</v>
      </c>
      <c r="D1" s="123"/>
      <c r="E1" s="93" t="s">
        <v>45</v>
      </c>
      <c r="F1" s="96" t="s">
        <v>175</v>
      </c>
      <c r="G1" s="124" t="s">
        <v>43</v>
      </c>
      <c r="H1" s="125"/>
      <c r="I1" s="96">
        <v>6.74</v>
      </c>
      <c r="J1" s="128" t="s">
        <v>153</v>
      </c>
      <c r="K1" s="128"/>
      <c r="L1" s="96">
        <v>512</v>
      </c>
      <c r="AB1" s="18"/>
      <c r="AC1" s="18"/>
      <c r="AD1" s="30" t="s">
        <v>126</v>
      </c>
      <c r="AE1" s="17"/>
      <c r="AF1" s="17"/>
      <c r="AG1" s="18"/>
      <c r="AH1" s="18"/>
      <c r="AI1" s="40" t="s">
        <v>79</v>
      </c>
      <c r="AJ1" s="41" t="s">
        <v>94</v>
      </c>
      <c r="AK1" s="42" t="s">
        <v>95</v>
      </c>
      <c r="AL1" s="43" t="s">
        <v>125</v>
      </c>
      <c r="AM1" s="43" t="s">
        <v>131</v>
      </c>
      <c r="AN1" s="43" t="s">
        <v>111</v>
      </c>
    </row>
    <row r="2" spans="1:40" x14ac:dyDescent="0.25">
      <c r="A2" s="128" t="s">
        <v>87</v>
      </c>
      <c r="B2" s="128"/>
      <c r="C2" s="120" t="s">
        <v>161</v>
      </c>
      <c r="D2" s="121"/>
      <c r="E2" s="93" t="s">
        <v>109</v>
      </c>
      <c r="F2" s="96" t="s">
        <v>165</v>
      </c>
      <c r="G2" s="126" t="s">
        <v>110</v>
      </c>
      <c r="H2" s="127"/>
      <c r="I2" s="96">
        <v>155</v>
      </c>
      <c r="J2" s="128" t="s">
        <v>158</v>
      </c>
      <c r="K2" s="128"/>
      <c r="L2" s="96">
        <v>1.51</v>
      </c>
      <c r="AB2" s="30" t="s">
        <v>56</v>
      </c>
      <c r="AC2" s="17"/>
      <c r="AD2" s="30" t="s">
        <v>70</v>
      </c>
      <c r="AE2" s="17"/>
      <c r="AF2" s="17"/>
      <c r="AG2" s="44" t="s">
        <v>76</v>
      </c>
      <c r="AH2" s="18"/>
      <c r="AI2" s="45" t="s">
        <v>126</v>
      </c>
      <c r="AJ2" s="46">
        <v>0</v>
      </c>
      <c r="AK2" s="47">
        <v>0</v>
      </c>
      <c r="AL2" s="10">
        <v>0</v>
      </c>
      <c r="AM2" s="11">
        <v>0</v>
      </c>
      <c r="AN2" s="11">
        <v>0</v>
      </c>
    </row>
    <row r="3" spans="1:40" x14ac:dyDescent="0.25">
      <c r="A3" s="124" t="s">
        <v>42</v>
      </c>
      <c r="B3" s="125"/>
      <c r="C3" s="120" t="s">
        <v>162</v>
      </c>
      <c r="D3" s="121"/>
      <c r="E3" s="93" t="s">
        <v>108</v>
      </c>
      <c r="F3" s="31" t="s">
        <v>76</v>
      </c>
      <c r="G3" s="128" t="s">
        <v>159</v>
      </c>
      <c r="H3" s="128"/>
      <c r="I3" s="96"/>
      <c r="J3" s="124" t="s">
        <v>154</v>
      </c>
      <c r="K3" s="125"/>
      <c r="L3" s="96">
        <f>(L1/(L2*10000))*100</f>
        <v>3.3907284768211921</v>
      </c>
      <c r="AB3" s="30" t="s">
        <v>57</v>
      </c>
      <c r="AC3" s="17"/>
      <c r="AD3" s="30" t="s">
        <v>71</v>
      </c>
      <c r="AE3" s="17"/>
      <c r="AF3" s="17"/>
      <c r="AG3" s="44" t="s">
        <v>77</v>
      </c>
      <c r="AH3" s="18"/>
      <c r="AI3" s="48" t="s">
        <v>113</v>
      </c>
      <c r="AJ3" s="49">
        <v>1.7</v>
      </c>
      <c r="AK3" s="50">
        <v>6</v>
      </c>
      <c r="AL3" s="51">
        <v>1</v>
      </c>
      <c r="AM3" s="11">
        <v>6.2</v>
      </c>
      <c r="AN3" s="11" t="s">
        <v>112</v>
      </c>
    </row>
    <row r="4" spans="1:40" x14ac:dyDescent="0.25">
      <c r="A4" s="128" t="s">
        <v>0</v>
      </c>
      <c r="B4" s="128"/>
      <c r="C4" s="122" t="s">
        <v>163</v>
      </c>
      <c r="D4" s="123"/>
      <c r="E4" s="94" t="s">
        <v>1</v>
      </c>
      <c r="F4" s="95" t="s">
        <v>166</v>
      </c>
      <c r="G4" s="128"/>
      <c r="H4" s="128"/>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8" t="s">
        <v>47</v>
      </c>
      <c r="B5" s="128"/>
      <c r="C5" s="129" t="s">
        <v>164</v>
      </c>
      <c r="D5" s="129"/>
      <c r="E5" s="94"/>
      <c r="F5" s="95"/>
      <c r="G5" s="128"/>
      <c r="H5" s="128"/>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8" t="s">
        <v>2</v>
      </c>
      <c r="B8" s="128"/>
      <c r="C8" s="15">
        <v>1</v>
      </c>
      <c r="D8" s="15">
        <v>2</v>
      </c>
      <c r="E8" s="15">
        <v>3</v>
      </c>
      <c r="F8" s="15">
        <v>4</v>
      </c>
      <c r="G8" s="15">
        <v>5</v>
      </c>
      <c r="H8" s="15">
        <v>6</v>
      </c>
      <c r="I8" s="15">
        <v>7</v>
      </c>
      <c r="J8" s="15">
        <v>8</v>
      </c>
      <c r="K8" s="15">
        <v>9</v>
      </c>
      <c r="L8" s="15">
        <v>10</v>
      </c>
      <c r="M8" s="15">
        <v>11</v>
      </c>
      <c r="N8" s="15">
        <v>12</v>
      </c>
      <c r="O8" s="15">
        <v>13</v>
      </c>
      <c r="P8" s="15">
        <v>15</v>
      </c>
      <c r="Q8" s="15">
        <v>16</v>
      </c>
      <c r="R8" s="15">
        <v>21</v>
      </c>
      <c r="S8" s="15">
        <v>22</v>
      </c>
      <c r="T8" s="15">
        <v>23</v>
      </c>
      <c r="U8" s="15">
        <v>7078</v>
      </c>
      <c r="V8" s="15">
        <v>7058</v>
      </c>
      <c r="AB8" s="61"/>
      <c r="AC8" s="61"/>
      <c r="AD8" s="18"/>
      <c r="AE8" s="17" t="s">
        <v>139</v>
      </c>
      <c r="AF8" s="17"/>
      <c r="AG8" s="18"/>
      <c r="AH8" s="18"/>
      <c r="AI8" s="53" t="s">
        <v>105</v>
      </c>
      <c r="AJ8" s="62">
        <v>1.4</v>
      </c>
      <c r="AK8" s="55">
        <v>4.4000000000000004</v>
      </c>
      <c r="AL8" s="11">
        <v>6</v>
      </c>
      <c r="AM8" s="11">
        <v>6.7</v>
      </c>
      <c r="AN8" s="11" t="s">
        <v>135</v>
      </c>
    </row>
    <row r="9" spans="1:40" x14ac:dyDescent="0.25">
      <c r="A9" s="128" t="s">
        <v>3</v>
      </c>
      <c r="B9" s="128"/>
      <c r="C9" s="15" t="s">
        <v>174</v>
      </c>
      <c r="D9" s="15" t="s">
        <v>174</v>
      </c>
      <c r="E9" s="15" t="s">
        <v>174</v>
      </c>
      <c r="F9" s="15" t="s">
        <v>174</v>
      </c>
      <c r="G9" s="15" t="s">
        <v>174</v>
      </c>
      <c r="H9" s="15" t="s">
        <v>174</v>
      </c>
      <c r="I9" s="15" t="s">
        <v>174</v>
      </c>
      <c r="J9" s="15" t="s">
        <v>174</v>
      </c>
      <c r="K9" s="15" t="s">
        <v>174</v>
      </c>
      <c r="L9" s="15" t="s">
        <v>174</v>
      </c>
      <c r="M9" s="15" t="s">
        <v>174</v>
      </c>
      <c r="N9" s="15" t="s">
        <v>174</v>
      </c>
      <c r="O9" s="15" t="s">
        <v>174</v>
      </c>
      <c r="P9" s="15" t="s">
        <v>174</v>
      </c>
      <c r="Q9" s="15" t="s">
        <v>174</v>
      </c>
      <c r="R9" s="15" t="s">
        <v>174</v>
      </c>
      <c r="S9" s="15" t="s">
        <v>174</v>
      </c>
      <c r="T9" s="15" t="s">
        <v>174</v>
      </c>
      <c r="U9" s="15" t="s">
        <v>174</v>
      </c>
      <c r="V9" s="15" t="s">
        <v>174</v>
      </c>
      <c r="AB9" s="17"/>
      <c r="AC9" s="17"/>
      <c r="AD9" s="30" t="s">
        <v>137</v>
      </c>
      <c r="AE9" s="30">
        <v>4.5</v>
      </c>
      <c r="AF9" s="17"/>
      <c r="AG9" s="18"/>
      <c r="AH9" s="18"/>
      <c r="AI9" s="63" t="s">
        <v>103</v>
      </c>
      <c r="AJ9" s="64">
        <v>0.7</v>
      </c>
      <c r="AK9" s="65">
        <v>4</v>
      </c>
      <c r="AL9" s="29">
        <v>7</v>
      </c>
      <c r="AM9" s="11">
        <v>6.7</v>
      </c>
      <c r="AN9" s="11" t="s">
        <v>135</v>
      </c>
    </row>
    <row r="10" spans="1:40" x14ac:dyDescent="0.25">
      <c r="A10" s="128" t="s">
        <v>4</v>
      </c>
      <c r="B10" s="128"/>
      <c r="C10" s="15">
        <v>6.1</v>
      </c>
      <c r="D10" s="15">
        <v>5.8</v>
      </c>
      <c r="E10" s="15">
        <v>5.9</v>
      </c>
      <c r="F10" s="15">
        <v>5.3</v>
      </c>
      <c r="G10" s="15">
        <v>5.4</v>
      </c>
      <c r="H10" s="15">
        <v>5.9</v>
      </c>
      <c r="I10" s="15">
        <v>5.7</v>
      </c>
      <c r="J10" s="15">
        <v>5.5</v>
      </c>
      <c r="K10" s="15">
        <v>5.5</v>
      </c>
      <c r="L10" s="15">
        <v>5.3</v>
      </c>
      <c r="M10" s="15">
        <v>6.2</v>
      </c>
      <c r="N10" s="15">
        <v>5.4</v>
      </c>
      <c r="O10" s="15">
        <v>5.5</v>
      </c>
      <c r="P10" s="15">
        <v>5.3</v>
      </c>
      <c r="Q10" s="15">
        <v>5.3</v>
      </c>
      <c r="R10" s="15">
        <v>6.1</v>
      </c>
      <c r="S10" s="15">
        <v>5.8</v>
      </c>
      <c r="T10" s="15">
        <v>5.5</v>
      </c>
      <c r="U10" s="15">
        <v>6.5</v>
      </c>
      <c r="V10" s="15">
        <v>5.5</v>
      </c>
      <c r="AB10" s="17"/>
      <c r="AC10" s="17"/>
      <c r="AD10" s="30" t="s">
        <v>140</v>
      </c>
      <c r="AE10" s="30">
        <v>5</v>
      </c>
      <c r="AF10" s="17"/>
      <c r="AG10" s="18"/>
      <c r="AH10" s="18"/>
      <c r="AI10" s="53" t="s">
        <v>97</v>
      </c>
      <c r="AJ10" s="54">
        <v>9</v>
      </c>
      <c r="AK10" s="55">
        <v>16.5</v>
      </c>
      <c r="AL10" s="11">
        <v>8</v>
      </c>
      <c r="AM10" s="11">
        <v>6.7</v>
      </c>
      <c r="AN10" s="11" t="s">
        <v>135</v>
      </c>
    </row>
    <row r="11" spans="1:40" x14ac:dyDescent="0.25">
      <c r="A11" s="128" t="s">
        <v>5</v>
      </c>
      <c r="B11" s="128"/>
      <c r="C11" s="15">
        <v>1</v>
      </c>
      <c r="D11" s="15">
        <v>3</v>
      </c>
      <c r="E11" s="15">
        <v>3</v>
      </c>
      <c r="F11" s="15">
        <v>2</v>
      </c>
      <c r="G11" s="15">
        <v>1</v>
      </c>
      <c r="H11" s="15">
        <v>1</v>
      </c>
      <c r="I11" s="15">
        <v>2</v>
      </c>
      <c r="J11" s="15">
        <v>1</v>
      </c>
      <c r="K11" s="15">
        <v>2</v>
      </c>
      <c r="L11" s="15">
        <v>2</v>
      </c>
      <c r="M11" s="15">
        <v>2</v>
      </c>
      <c r="N11" s="15">
        <v>3</v>
      </c>
      <c r="O11" s="15">
        <v>2</v>
      </c>
      <c r="P11" s="15">
        <v>3</v>
      </c>
      <c r="Q11" s="15">
        <v>2</v>
      </c>
      <c r="R11" s="15">
        <v>1</v>
      </c>
      <c r="S11" s="15">
        <v>3</v>
      </c>
      <c r="T11" s="15">
        <v>2</v>
      </c>
      <c r="U11" s="15">
        <v>1</v>
      </c>
      <c r="V11" s="15">
        <v>1</v>
      </c>
      <c r="AB11" s="17"/>
      <c r="AC11" s="17"/>
      <c r="AD11" s="52" t="s">
        <v>141</v>
      </c>
      <c r="AE11" s="30">
        <v>6</v>
      </c>
      <c r="AF11" s="17"/>
      <c r="AG11" s="18"/>
      <c r="AH11" s="18"/>
      <c r="AI11" s="53" t="s">
        <v>122</v>
      </c>
      <c r="AJ11" s="54">
        <v>15</v>
      </c>
      <c r="AK11" s="55">
        <v>17.5</v>
      </c>
      <c r="AL11" s="11">
        <v>9</v>
      </c>
      <c r="AM11" s="11">
        <v>7</v>
      </c>
      <c r="AN11" s="11" t="s">
        <v>135</v>
      </c>
    </row>
    <row r="12" spans="1:40" x14ac:dyDescent="0.25">
      <c r="A12" s="128" t="s">
        <v>6</v>
      </c>
      <c r="B12" s="128"/>
      <c r="C12" s="15">
        <v>1</v>
      </c>
      <c r="D12" s="15">
        <v>2</v>
      </c>
      <c r="E12" s="15">
        <v>2</v>
      </c>
      <c r="F12" s="15">
        <v>1</v>
      </c>
      <c r="G12" s="15">
        <v>0</v>
      </c>
      <c r="H12" s="15">
        <v>0</v>
      </c>
      <c r="I12" s="15">
        <v>2</v>
      </c>
      <c r="J12" s="15">
        <v>1</v>
      </c>
      <c r="K12" s="15">
        <v>2</v>
      </c>
      <c r="L12" s="15">
        <v>1</v>
      </c>
      <c r="M12" s="15">
        <v>0</v>
      </c>
      <c r="N12" s="15">
        <v>0</v>
      </c>
      <c r="O12" s="15">
        <v>0</v>
      </c>
      <c r="P12" s="15">
        <v>2</v>
      </c>
      <c r="Q12" s="15">
        <v>2</v>
      </c>
      <c r="R12" s="15">
        <v>2</v>
      </c>
      <c r="S12" s="15">
        <v>2</v>
      </c>
      <c r="T12" s="15">
        <v>2</v>
      </c>
      <c r="U12" s="15">
        <v>1</v>
      </c>
      <c r="V12" s="15">
        <v>1</v>
      </c>
      <c r="AB12" s="17"/>
      <c r="AC12" s="17"/>
      <c r="AD12" s="52" t="s">
        <v>142</v>
      </c>
      <c r="AE12" s="30">
        <v>7.5</v>
      </c>
      <c r="AF12" s="17"/>
      <c r="AG12" s="18"/>
      <c r="AH12" s="18"/>
      <c r="AI12" s="53" t="s">
        <v>121</v>
      </c>
      <c r="AJ12" s="54">
        <v>14</v>
      </c>
      <c r="AK12" s="55">
        <v>11</v>
      </c>
      <c r="AL12" s="11">
        <v>10</v>
      </c>
      <c r="AM12" s="11">
        <v>7</v>
      </c>
      <c r="AN12" s="11" t="s">
        <v>135</v>
      </c>
    </row>
    <row r="13" spans="1:40" x14ac:dyDescent="0.25">
      <c r="A13" s="128" t="s">
        <v>7</v>
      </c>
      <c r="B13" s="128"/>
      <c r="C13" s="15">
        <v>1</v>
      </c>
      <c r="D13" s="15">
        <v>2</v>
      </c>
      <c r="E13" s="15">
        <v>2</v>
      </c>
      <c r="F13" s="15">
        <v>2</v>
      </c>
      <c r="G13" s="15">
        <v>2</v>
      </c>
      <c r="H13" s="15">
        <v>2</v>
      </c>
      <c r="I13" s="15">
        <v>1</v>
      </c>
      <c r="J13" s="15">
        <v>2</v>
      </c>
      <c r="K13" s="15">
        <v>2</v>
      </c>
      <c r="L13" s="15">
        <v>2</v>
      </c>
      <c r="M13" s="15">
        <v>1</v>
      </c>
      <c r="N13" s="15">
        <v>1</v>
      </c>
      <c r="O13" s="15">
        <v>2</v>
      </c>
      <c r="P13" s="15">
        <v>2</v>
      </c>
      <c r="Q13" s="15">
        <v>2</v>
      </c>
      <c r="R13" s="15">
        <v>2</v>
      </c>
      <c r="S13" s="15">
        <v>3</v>
      </c>
      <c r="T13" s="15">
        <v>2</v>
      </c>
      <c r="U13" s="15">
        <v>2</v>
      </c>
      <c r="V13" s="15">
        <v>2</v>
      </c>
      <c r="AB13" s="17"/>
      <c r="AC13" s="17"/>
      <c r="AD13" s="52" t="s">
        <v>143</v>
      </c>
      <c r="AE13" s="30">
        <v>12</v>
      </c>
      <c r="AF13" s="17"/>
      <c r="AG13" s="18"/>
      <c r="AH13" s="18"/>
      <c r="AI13" s="53" t="s">
        <v>120</v>
      </c>
      <c r="AJ13" s="54">
        <v>1.9</v>
      </c>
      <c r="AK13" s="55">
        <v>7.5</v>
      </c>
      <c r="AL13" s="11">
        <v>11</v>
      </c>
      <c r="AM13" s="11">
        <v>6.7</v>
      </c>
      <c r="AN13" s="11" t="s">
        <v>135</v>
      </c>
    </row>
    <row r="14" spans="1:40" x14ac:dyDescent="0.25">
      <c r="A14" s="137" t="s">
        <v>8</v>
      </c>
      <c r="B14" s="137"/>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x14ac:dyDescent="0.25">
      <c r="A15" s="136" t="s">
        <v>9</v>
      </c>
      <c r="B15" s="136"/>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30" t="s">
        <v>144</v>
      </c>
      <c r="AE15" s="30">
        <v>7</v>
      </c>
      <c r="AI15" s="53" t="s">
        <v>101</v>
      </c>
      <c r="AJ15" s="62">
        <v>1.8</v>
      </c>
      <c r="AK15" s="55">
        <v>5.4</v>
      </c>
      <c r="AL15" s="11">
        <v>13</v>
      </c>
      <c r="AM15" s="11">
        <v>6.7</v>
      </c>
      <c r="AN15" s="11" t="s">
        <v>135</v>
      </c>
    </row>
    <row r="16" spans="1:40" ht="13.8"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41.061295170000008</v>
      </c>
      <c r="D18" s="16">
        <f>$D32</f>
        <v>0</v>
      </c>
      <c r="E18" s="16">
        <f>$D33</f>
        <v>0</v>
      </c>
      <c r="F18" s="16">
        <f>$D34</f>
        <v>0</v>
      </c>
      <c r="G18" s="16">
        <f>$D35</f>
        <v>0</v>
      </c>
      <c r="H18" s="16">
        <f>$D36</f>
        <v>0</v>
      </c>
      <c r="I18" s="16">
        <f>$D37</f>
        <v>0</v>
      </c>
      <c r="J18" s="16">
        <f>$D38</f>
        <v>0</v>
      </c>
      <c r="K18" s="16">
        <f>$D39</f>
        <v>0</v>
      </c>
      <c r="L18" s="16">
        <f>$D40</f>
        <v>0</v>
      </c>
      <c r="M18" s="16">
        <f>$D41</f>
        <v>41.061295170000008</v>
      </c>
      <c r="N18" s="16">
        <f>$D42</f>
        <v>0</v>
      </c>
      <c r="O18" s="16">
        <f>$D43</f>
        <v>0</v>
      </c>
      <c r="P18" s="16">
        <f>$D44</f>
        <v>0</v>
      </c>
      <c r="Q18" s="16">
        <f>$D45</f>
        <v>0</v>
      </c>
      <c r="R18" s="16">
        <f>$D46</f>
        <v>41.061295170000008</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2" t="s">
        <v>90</v>
      </c>
      <c r="B19" s="133"/>
      <c r="C19" s="16">
        <f>C18-C17</f>
        <v>-23.538704829999986</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-23.538704829999986</v>
      </c>
      <c r="N19" s="16">
        <f t="shared" si="1"/>
        <v>-64.599999999999994</v>
      </c>
      <c r="O19" s="16">
        <f t="shared" si="1"/>
        <v>-64.599999999999994</v>
      </c>
      <c r="P19" s="16">
        <f t="shared" si="1"/>
        <v>-64.599999999999994</v>
      </c>
      <c r="Q19" s="16">
        <f t="shared" si="1"/>
        <v>-64.599999999999994</v>
      </c>
      <c r="R19" s="16">
        <f t="shared" si="1"/>
        <v>-23.538704829999986</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8" thickBot="1" x14ac:dyDescent="0.3">
      <c r="A20" s="130" t="s">
        <v>91</v>
      </c>
      <c r="B20" s="131"/>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7.1329734000000009</v>
      </c>
      <c r="D22" s="16">
        <f>$E32</f>
        <v>0</v>
      </c>
      <c r="E22" s="16">
        <f>$E33</f>
        <v>0</v>
      </c>
      <c r="F22" s="16">
        <f>$E34</f>
        <v>0</v>
      </c>
      <c r="G22" s="16">
        <f>$E35</f>
        <v>0</v>
      </c>
      <c r="H22" s="16">
        <f>$E36</f>
        <v>0</v>
      </c>
      <c r="I22" s="16">
        <f>$E37</f>
        <v>0</v>
      </c>
      <c r="J22" s="16">
        <f>$E38</f>
        <v>0</v>
      </c>
      <c r="K22" s="16">
        <f>$E39</f>
        <v>0</v>
      </c>
      <c r="L22" s="16">
        <f>$E40</f>
        <v>0</v>
      </c>
      <c r="M22" s="16">
        <f>$E41</f>
        <v>7.1329734000000009</v>
      </c>
      <c r="N22" s="16">
        <f>$E42</f>
        <v>0</v>
      </c>
      <c r="O22" s="16">
        <f>$E43</f>
        <v>0</v>
      </c>
      <c r="P22" s="16">
        <f>$E44</f>
        <v>0</v>
      </c>
      <c r="Q22" s="16">
        <f>$E45</f>
        <v>0</v>
      </c>
      <c r="R22" s="16">
        <f>$E46</f>
        <v>7.1329734000000009</v>
      </c>
      <c r="S22" s="16">
        <f>$E47</f>
        <v>0</v>
      </c>
      <c r="T22" s="16">
        <f>$E48</f>
        <v>0</v>
      </c>
      <c r="U22" s="16">
        <f>$E49</f>
        <v>0</v>
      </c>
      <c r="V22" s="16">
        <f>$E50</f>
        <v>0</v>
      </c>
      <c r="AI22" s="63" t="s">
        <v>102</v>
      </c>
      <c r="AJ22" s="64">
        <v>1.2</v>
      </c>
      <c r="AK22" s="65">
        <v>5</v>
      </c>
      <c r="AL22" s="29">
        <v>20</v>
      </c>
      <c r="AM22" s="11">
        <v>6.7</v>
      </c>
      <c r="AN22" s="11" t="s">
        <v>135</v>
      </c>
    </row>
    <row r="23" spans="1:40" x14ac:dyDescent="0.25">
      <c r="A23" s="132" t="s">
        <v>92</v>
      </c>
      <c r="B23" s="133"/>
      <c r="C23" s="16">
        <f>C22-C21</f>
        <v>-220.8670266</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-220.8670266</v>
      </c>
      <c r="N23" s="16">
        <f t="shared" si="3"/>
        <v>-228</v>
      </c>
      <c r="O23" s="16">
        <f t="shared" si="3"/>
        <v>-228</v>
      </c>
      <c r="P23" s="16">
        <f t="shared" si="3"/>
        <v>-228</v>
      </c>
      <c r="Q23" s="16">
        <f t="shared" si="3"/>
        <v>-228</v>
      </c>
      <c r="R23" s="16">
        <f t="shared" si="3"/>
        <v>-220.8670266</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
      <c r="A28" s="108"/>
      <c r="B28" s="24">
        <v>20.3</v>
      </c>
      <c r="C28" s="15">
        <v>1.51</v>
      </c>
      <c r="D28" s="15">
        <v>0.109</v>
      </c>
      <c r="E28" s="15">
        <v>3.5999999999999997E-2</v>
      </c>
      <c r="F28" s="15">
        <v>3.9E-2</v>
      </c>
      <c r="G28" s="15">
        <v>59</v>
      </c>
      <c r="H28" s="15">
        <v>31</v>
      </c>
      <c r="I28" s="15">
        <v>6.89</v>
      </c>
      <c r="J28" s="15">
        <v>0.16200000000000001</v>
      </c>
      <c r="K28" s="15">
        <v>0.1</v>
      </c>
      <c r="L28" s="15">
        <v>18.399999999999999</v>
      </c>
      <c r="M28" s="15">
        <v>11.1</v>
      </c>
      <c r="N28" s="15">
        <v>208837</v>
      </c>
      <c r="O28" s="15">
        <v>7508</v>
      </c>
      <c r="P28" s="15">
        <v>3.2000000000000001E-2</v>
      </c>
      <c r="Q28" s="15">
        <v>0.93100000000000005</v>
      </c>
      <c r="R28" s="15">
        <v>2.19</v>
      </c>
      <c r="S28" s="15">
        <v>9.4499999999999993</v>
      </c>
      <c r="T28" s="15">
        <v>1.22</v>
      </c>
      <c r="U28" s="15">
        <v>568</v>
      </c>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81</v>
      </c>
      <c r="C31" s="77">
        <f>IF(C$27="%w/w SAR",((C$28*10)*$B31),IF(C$27="%w/w DM",(((C$28*10)*($B$28/100))*$B31),IF(C$27="kg/t SAR",(C$28*$B31),IF(C$27="kg/t DM",((C$28*($B$28/100))*$B31),IF(C$27="mg/kg SAR",((C$28*0.001)*$B31),IF(C$27="mg/kg DM",(((C$28*0.001)*($B$28/100))*$B31),0))))))</f>
        <v>248.2893</v>
      </c>
      <c r="D31" s="77">
        <f>(IF(D$27="%w/w SAR",((D$28*10)*$B31),IF(D$27="%w/w DM",(((D$28*10)*($B$28/100))*$B31),IF(D$27="kg/t SAR",(D$28*$B31),IF(D$27="kg/t DM",((D$28*($B$28/100))*$B31),IF(D$27="mg/kg SAR",((D$28*0.001)*$B31),IF(D$27="mg/kg DM",(((D$28*0.001)*($B$28/100))*$B31),"0")))))))*2.291</f>
        <v>41.061295170000008</v>
      </c>
      <c r="E31" s="77">
        <f>(IF(E$27="%w/w SAR",((E$28*10)*$B31),IF(E$27="%w/w DM",(((E$28*10)*($B$28/100))*$B31),IF(E$27="kg/t SAR",(E$28*$B31),IF(E$27="kg/t DM",((E$28*($B$28/100))*$B31),IF(E$27="mg/kg SAR",((E$28*0.001)*$B31),IF(E$27="mg/kg DM",(((E$28*0.001)*($B$28/100))*$B31),"0")))))))*1.205</f>
        <v>7.1329734000000009</v>
      </c>
      <c r="F31" s="77">
        <f>(IF(F$27="%w/w SAR",((F$28*10)*$B31),IF(F$27="%w/w DM",(((F$28*10)*($B$28/100))*$B31),IF(F$27="kg/t SAR",(F$28*$B31),IF(F$27="kg/t DM",((F$28*($B$28/100))*$B31),IF(F$27="mg/kg SAR",((F$28*0.001)*$B31),IF(F$27="mg/kg DM",(((F$28*0.001)*($B$28/100))*$B31),"0")))))))*1.658</f>
        <v>10.63237266</v>
      </c>
      <c r="G31" s="77">
        <f t="shared" ref="G31:P31" si="5">IF(G$27="%w/w SAR",((G$28*10)*$B31),IF(G$27="%w/w DM",(((G$28*10)*($B$28/100))*$B31),IF(G$27="kg/t SAR",(G$28*$B31),IF(G$27="kg/t DM",((G$28*($B$28/100))*$B31),IF(G$27="mg/kg SAR",((G$28*0.001)*$B31),IF(G$27="mg/kg DM",(((G$28*0.001)*($B$28/100))*$B31),0))))))</f>
        <v>0.97013700000000014</v>
      </c>
      <c r="H31" s="77">
        <f t="shared" si="5"/>
        <v>0.50973299999999999</v>
      </c>
      <c r="I31" s="77">
        <f t="shared" si="5"/>
        <v>0.11329227</v>
      </c>
      <c r="J31" s="77">
        <f t="shared" si="5"/>
        <v>2.6637660000000001E-3</v>
      </c>
      <c r="K31" s="77">
        <f t="shared" si="5"/>
        <v>1.6443000000000002E-3</v>
      </c>
      <c r="L31" s="77">
        <f t="shared" si="5"/>
        <v>0.30255120000000002</v>
      </c>
      <c r="M31" s="77">
        <f t="shared" si="5"/>
        <v>0.18251730000000002</v>
      </c>
      <c r="N31" s="77">
        <f t="shared" si="5"/>
        <v>3433.9067910000008</v>
      </c>
      <c r="O31" s="77">
        <f t="shared" si="5"/>
        <v>123.454044</v>
      </c>
      <c r="P31" s="77">
        <f t="shared" si="5"/>
        <v>5.2617600000000005E-4</v>
      </c>
      <c r="Q31" s="77">
        <f>(IF(Q$27="%w/w SAR",((Q$28*10)*$B31),IF(Q$27="%w/w DM",(((Q$28*10)*($B$28/100))*$B31),IF(Q$27="kg/t SAR",(Q$28*$B31),IF(Q$27="kg/t DM",((Q$28*($B$28/100))*$B31),IF(Q$27="mg/kg SAR",((Q$28*0.001)*$B31),IF(Q$27="mg/kg DM",(((Q$28*0.001)*($B$28/100))*$B31),0)))))))*2.5</f>
        <v>3.8271082500000012E-2</v>
      </c>
      <c r="R31" s="77">
        <f>IF(R$27="%w/w SAR",((R$28*10)*$B31),IF(R$27="%w/w DM",(((R$28*10)*($B$28/100))*$B31),IF(R$27="kg/t SAR",(R$28*$B31),IF(R$27="kg/t DM",((R$28*($B$28/100))*$B31),IF(R$27="mg/kg SAR",((R$28*0.001)*$B31),IF(R$27="mg/kg DM",(((R$28*0.001)*($B$28/100))*$B31),0))))))</f>
        <v>3.6010170000000001E-2</v>
      </c>
      <c r="S31" s="77">
        <f>IF(S$27="%w/w SAR",((S$28*10)*$B31),IF(S$27="%w/w DM",(((S$28*10)*($B$28/100))*$B31),IF(S$27="kg/t SAR",(S$28*$B31),IF(S$27="kg/t DM",((S$28*($B$28/100))*$B31),IF(S$27="mg/kg SAR",((S$28*0.001)*$B31),IF(S$27="mg/kg DM",(((S$28*0.001)*($B$28/100))*$B31),0))))))</f>
        <v>0.15538635000000001</v>
      </c>
      <c r="T31" s="77">
        <f>IF(T$27="%w/w SAR",((T$28*10)*$B31),IF(T$27="%w/w DM",(((T$28*10)*($B$28/100))*$B31),IF(T$27="kg/t SAR",(T$28*$B31),IF(T$27="kg/t DM",((T$28*($B$28/100))*$B31),IF(T$27="mg/kg SAR",((T$28*0.001)*$B31),IF(T$27="mg/kg DM",(((T$28*0.001)*($B$28/100))*$B31),0))))))</f>
        <v>2.0060460000000002E-2</v>
      </c>
      <c r="U31" s="77">
        <f>IF(U$27="%w/w SAR",((U$28*10)*$B31),IF(U$27="%w/w DM",(((U$28*10)*($B$28/100))*$B31),IF(U$27="kg/t SAR",(U$28*$B31),IF(U$27="kg/t DM",((U$28*($B$28/100))*$B31),IF(U$27="mg/kg SAR",((U$28*0.001)*$B31),IF(U$27="mg/kg DM",(((U$28*0.001)*($B$28/100))*$B31),0))))))</f>
        <v>9.3396240000000006</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f>E8</f>
        <v>3</v>
      </c>
      <c r="B33" s="15"/>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f>K8</f>
        <v>9</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10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11</v>
      </c>
      <c r="B41" s="15">
        <v>81</v>
      </c>
      <c r="C41" s="77">
        <f t="shared" si="6"/>
        <v>248.2893</v>
      </c>
      <c r="D41" s="77">
        <f t="shared" si="7"/>
        <v>41.061295170000008</v>
      </c>
      <c r="E41" s="77">
        <f t="shared" si="8"/>
        <v>7.1329734000000009</v>
      </c>
      <c r="F41" s="77">
        <f t="shared" si="9"/>
        <v>10.63237266</v>
      </c>
      <c r="G41" s="77">
        <f t="shared" si="10"/>
        <v>0.97013700000000014</v>
      </c>
      <c r="H41" s="77">
        <f t="shared" si="10"/>
        <v>0.50973299999999999</v>
      </c>
      <c r="I41" s="77">
        <f t="shared" si="10"/>
        <v>0.11329227</v>
      </c>
      <c r="J41" s="77">
        <f t="shared" si="10"/>
        <v>2.6637660000000001E-3</v>
      </c>
      <c r="K41" s="77">
        <f t="shared" si="10"/>
        <v>1.6443000000000002E-3</v>
      </c>
      <c r="L41" s="77">
        <f t="shared" si="10"/>
        <v>0.30255120000000002</v>
      </c>
      <c r="M41" s="77">
        <f t="shared" si="10"/>
        <v>0.18251730000000002</v>
      </c>
      <c r="N41" s="77">
        <f t="shared" si="10"/>
        <v>3433.9067910000008</v>
      </c>
      <c r="O41" s="77">
        <f t="shared" si="10"/>
        <v>123.454044</v>
      </c>
      <c r="P41" s="77">
        <f t="shared" si="10"/>
        <v>5.2617600000000005E-4</v>
      </c>
      <c r="Q41" s="77">
        <f t="shared" si="11"/>
        <v>3.8271082500000012E-2</v>
      </c>
      <c r="R41" s="77">
        <f t="shared" si="12"/>
        <v>3.6010170000000001E-2</v>
      </c>
      <c r="S41" s="77">
        <f t="shared" si="12"/>
        <v>0.15538635000000001</v>
      </c>
      <c r="T41" s="77">
        <f t="shared" si="12"/>
        <v>2.0060460000000002E-2</v>
      </c>
      <c r="U41" s="77">
        <f t="shared" si="12"/>
        <v>9.3396240000000006</v>
      </c>
      <c r="AB41" s="59"/>
      <c r="AC41" s="59"/>
      <c r="AD41" s="59"/>
      <c r="AE41" s="59"/>
      <c r="AF41" s="59"/>
      <c r="AG41" s="59"/>
      <c r="AH41" s="59"/>
      <c r="AI41" s="59"/>
    </row>
    <row r="42" spans="1:35" s="72" customFormat="1" x14ac:dyDescent="0.3">
      <c r="A42" s="13">
        <f>N8</f>
        <v>12</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13</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21</v>
      </c>
      <c r="B46" s="15">
        <v>81</v>
      </c>
      <c r="C46" s="77">
        <f t="shared" si="6"/>
        <v>248.2893</v>
      </c>
      <c r="D46" s="77">
        <f t="shared" si="7"/>
        <v>41.061295170000008</v>
      </c>
      <c r="E46" s="77">
        <f t="shared" si="8"/>
        <v>7.1329734000000009</v>
      </c>
      <c r="F46" s="77">
        <f t="shared" si="9"/>
        <v>10.63237266</v>
      </c>
      <c r="G46" s="77">
        <f t="shared" si="10"/>
        <v>0.97013700000000014</v>
      </c>
      <c r="H46" s="77">
        <f t="shared" si="10"/>
        <v>0.50973299999999999</v>
      </c>
      <c r="I46" s="77">
        <f t="shared" si="10"/>
        <v>0.11329227</v>
      </c>
      <c r="J46" s="77">
        <f t="shared" si="10"/>
        <v>2.6637660000000001E-3</v>
      </c>
      <c r="K46" s="77">
        <f t="shared" si="10"/>
        <v>1.6443000000000002E-3</v>
      </c>
      <c r="L46" s="77">
        <f t="shared" si="10"/>
        <v>0.30255120000000002</v>
      </c>
      <c r="M46" s="77">
        <f t="shared" si="10"/>
        <v>0.18251730000000002</v>
      </c>
      <c r="N46" s="77">
        <f t="shared" si="10"/>
        <v>3433.9067910000008</v>
      </c>
      <c r="O46" s="77">
        <f t="shared" si="10"/>
        <v>123.454044</v>
      </c>
      <c r="P46" s="77">
        <f t="shared" si="10"/>
        <v>5.2617600000000005E-4</v>
      </c>
      <c r="Q46" s="77">
        <f t="shared" si="11"/>
        <v>3.8271082500000012E-2</v>
      </c>
      <c r="R46" s="77">
        <f t="shared" si="12"/>
        <v>3.6010170000000001E-2</v>
      </c>
      <c r="S46" s="77">
        <f t="shared" si="12"/>
        <v>0.15538635000000001</v>
      </c>
      <c r="T46" s="77">
        <f t="shared" si="12"/>
        <v>2.0060460000000002E-2</v>
      </c>
      <c r="U46" s="77">
        <f t="shared" si="12"/>
        <v>9.3396240000000006</v>
      </c>
      <c r="AB46" s="59"/>
      <c r="AC46" s="59"/>
      <c r="AD46" s="59"/>
      <c r="AE46" s="59"/>
      <c r="AF46" s="59"/>
      <c r="AG46" s="59"/>
      <c r="AH46" s="59"/>
      <c r="AI46" s="59"/>
    </row>
    <row r="47" spans="1:35" s="72" customFormat="1" x14ac:dyDescent="0.3">
      <c r="A47" s="13">
        <f>S8</f>
        <v>22</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23</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7078</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7058</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81</v>
      </c>
      <c r="C62" s="77">
        <f>B32</f>
        <v>0</v>
      </c>
      <c r="D62" s="77">
        <f>B33</f>
        <v>0</v>
      </c>
      <c r="E62" s="77">
        <f>B34</f>
        <v>0</v>
      </c>
      <c r="F62" s="77">
        <f>B35</f>
        <v>0</v>
      </c>
      <c r="G62" s="77">
        <f>B36</f>
        <v>0</v>
      </c>
      <c r="H62" s="77">
        <f>B37</f>
        <v>0</v>
      </c>
      <c r="I62" s="77">
        <f>B38</f>
        <v>0</v>
      </c>
      <c r="J62" s="77">
        <f>B39</f>
        <v>0</v>
      </c>
      <c r="K62" s="77">
        <f>B40</f>
        <v>0</v>
      </c>
      <c r="L62" s="77">
        <f>B41</f>
        <v>81</v>
      </c>
      <c r="M62" s="77">
        <f>B42</f>
        <v>0</v>
      </c>
      <c r="N62" s="77">
        <f>B43</f>
        <v>0</v>
      </c>
      <c r="O62" s="77">
        <f>B44</f>
        <v>0</v>
      </c>
      <c r="P62" s="77">
        <f>B45</f>
        <v>0</v>
      </c>
      <c r="Q62" s="77">
        <f>B46</f>
        <v>81</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293" priority="43" operator="equal">
      <formula>"DECREASE"</formula>
    </cfRule>
    <cfRule type="cellIs" dxfId="292" priority="44" operator="equal">
      <formula>"INCREASE"</formula>
    </cfRule>
  </conditionalFormatting>
  <conditionalFormatting sqref="B31:B50 B62:U66">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between">
      <formula>0.1</formula>
      <formula>5</formula>
    </cfRule>
  </conditionalFormatting>
  <conditionalFormatting sqref="I2">
    <cfRule type="cellIs" dxfId="270" priority="10" operator="greaterThan">
      <formula>5000.1</formula>
    </cfRule>
  </conditionalFormatting>
  <conditionalFormatting sqref="I3">
    <cfRule type="cellIs" dxfId="269" priority="9" operator="greaterThan">
      <formula>40000.01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0" zoomScale="90" zoomScaleNormal="90" workbookViewId="0">
      <selection activeCell="D35" sqref="D3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8" t="s">
        <v>41</v>
      </c>
      <c r="B1" s="128"/>
      <c r="C1" s="141" t="str">
        <f>'DCWW ALAW'!C1:D1</f>
        <v>PAN-023343</v>
      </c>
      <c r="D1" s="142"/>
      <c r="E1" s="93" t="s">
        <v>45</v>
      </c>
      <c r="F1" s="39" t="str">
        <f>'DCWW ALAW'!F1</f>
        <v>49.6 ha</v>
      </c>
      <c r="G1" s="124" t="s">
        <v>43</v>
      </c>
      <c r="H1" s="125"/>
      <c r="I1" s="118">
        <v>5.8</v>
      </c>
      <c r="J1" s="128" t="s">
        <v>153</v>
      </c>
      <c r="K1" s="128"/>
      <c r="L1" s="97">
        <v>268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8" t="s">
        <v>87</v>
      </c>
      <c r="B2" s="128"/>
      <c r="C2" s="143" t="str">
        <f>'DCWW ALAW'!C2:D2</f>
        <v>EPR/GP3792SK</v>
      </c>
      <c r="D2" s="144"/>
      <c r="E2" s="93" t="s">
        <v>109</v>
      </c>
      <c r="F2" s="96" t="s">
        <v>173</v>
      </c>
      <c r="G2" s="126" t="s">
        <v>110</v>
      </c>
      <c r="H2" s="127"/>
      <c r="I2" s="118"/>
      <c r="J2" s="128" t="s">
        <v>158</v>
      </c>
      <c r="K2" s="128"/>
      <c r="L2" s="97">
        <v>0.71</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3" t="str">
        <f>'DCWW ALAW'!C3:D3</f>
        <v xml:space="preserve">ByProduct recovery limited </v>
      </c>
      <c r="D3" s="144"/>
      <c r="E3" s="93" t="s">
        <v>108</v>
      </c>
      <c r="F3" s="31" t="s">
        <v>77</v>
      </c>
      <c r="G3" s="128" t="s">
        <v>159</v>
      </c>
      <c r="H3" s="128"/>
      <c r="I3" s="118"/>
      <c r="J3" s="124" t="s">
        <v>154</v>
      </c>
      <c r="K3" s="125"/>
      <c r="L3" s="97">
        <f>(L1/(L2*10000))*100</f>
        <v>3.774647887323944</v>
      </c>
      <c r="AB3" s="30" t="s">
        <v>57</v>
      </c>
      <c r="AC3" s="17"/>
      <c r="AD3" s="30" t="s">
        <v>71</v>
      </c>
      <c r="AE3" s="17"/>
      <c r="AF3" s="17"/>
      <c r="AG3" s="44" t="s">
        <v>77</v>
      </c>
      <c r="AH3" s="18"/>
      <c r="AI3" s="48" t="s">
        <v>113</v>
      </c>
      <c r="AJ3" s="49">
        <v>1.7</v>
      </c>
      <c r="AK3" s="50">
        <v>6</v>
      </c>
      <c r="AL3" s="51">
        <v>1</v>
      </c>
      <c r="AM3" s="11">
        <v>6.2</v>
      </c>
      <c r="AN3" s="11" t="s">
        <v>112</v>
      </c>
    </row>
    <row r="4" spans="1:41" x14ac:dyDescent="0.25">
      <c r="A4" s="128" t="s">
        <v>0</v>
      </c>
      <c r="B4" s="128"/>
      <c r="C4" s="141" t="str">
        <f>'DCWW ALAW'!C4:D4</f>
        <v>Farchwel, Talybont, Conwy, LL32 8UY</v>
      </c>
      <c r="D4" s="142"/>
      <c r="E4" s="94" t="s">
        <v>1</v>
      </c>
      <c r="F4" s="96" t="s">
        <v>167</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8" t="s">
        <v>47</v>
      </c>
      <c r="B5" s="128"/>
      <c r="C5" s="141" t="str">
        <f>'DCWW ALAW'!C5:D5</f>
        <v>Owen Clee</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8" t="s">
        <v>2</v>
      </c>
      <c r="B8" s="128"/>
      <c r="C8" s="60">
        <f>'DCWW ALAW'!C8</f>
        <v>1</v>
      </c>
      <c r="D8" s="60">
        <f>'DCWW ALAW'!D8</f>
        <v>2</v>
      </c>
      <c r="E8" s="60">
        <f>'DCWW ALAW'!E8</f>
        <v>3</v>
      </c>
      <c r="F8" s="60">
        <f>'DCWW ALAW'!F8</f>
        <v>4</v>
      </c>
      <c r="G8" s="60">
        <f>'DCWW ALAW'!G8</f>
        <v>5</v>
      </c>
      <c r="H8" s="60">
        <f>'DCWW ALAW'!H8</f>
        <v>6</v>
      </c>
      <c r="I8" s="60">
        <f>'DCWW ALAW'!I8</f>
        <v>7</v>
      </c>
      <c r="J8" s="60">
        <f>'DCWW ALAW'!J8</f>
        <v>8</v>
      </c>
      <c r="K8" s="60">
        <f>'DCWW ALAW'!K8</f>
        <v>9</v>
      </c>
      <c r="L8" s="60">
        <f>'DCWW ALAW'!L8</f>
        <v>10</v>
      </c>
      <c r="M8" s="60">
        <f>'DCWW ALAW'!M8</f>
        <v>11</v>
      </c>
      <c r="N8" s="60">
        <f>'DCWW ALAW'!N8</f>
        <v>12</v>
      </c>
      <c r="O8" s="60">
        <f>'DCWW ALAW'!O8</f>
        <v>13</v>
      </c>
      <c r="P8" s="60">
        <f>'DCWW ALAW'!P8</f>
        <v>15</v>
      </c>
      <c r="Q8" s="60">
        <f>'DCWW ALAW'!Q8</f>
        <v>16</v>
      </c>
      <c r="R8" s="60">
        <f>'DCWW ALAW'!R8</f>
        <v>21</v>
      </c>
      <c r="S8" s="60">
        <f>'DCWW ALAW'!S8</f>
        <v>22</v>
      </c>
      <c r="T8" s="60">
        <f>'DCWW ALAW'!T8</f>
        <v>23</v>
      </c>
      <c r="U8" s="60">
        <f>'DCWW ALAW'!U8</f>
        <v>7078</v>
      </c>
      <c r="V8" s="60">
        <f>'DCWW ALAW'!V8</f>
        <v>7058</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8" t="s">
        <v>3</v>
      </c>
      <c r="B9" s="128"/>
      <c r="C9" s="60" t="str">
        <f>'DCWW ALAW'!C9</f>
        <v xml:space="preserve">Moderate </v>
      </c>
      <c r="D9" s="60" t="str">
        <f>'DCWW ALAW'!D9</f>
        <v xml:space="preserve">Moderate </v>
      </c>
      <c r="E9" s="60" t="str">
        <f>'DCWW ALAW'!E9</f>
        <v xml:space="preserve">Moderate </v>
      </c>
      <c r="F9" s="60" t="str">
        <f>'DCWW ALAW'!F9</f>
        <v xml:space="preserve">Moderate </v>
      </c>
      <c r="G9" s="60" t="str">
        <f>'DCWW ALAW'!G9</f>
        <v xml:space="preserve">Moderate </v>
      </c>
      <c r="H9" s="60" t="str">
        <f>'DCWW ALAW'!H9</f>
        <v xml:space="preserve">Moderate </v>
      </c>
      <c r="I9" s="60" t="str">
        <f>'DCWW ALAW'!I9</f>
        <v xml:space="preserve">Moderate </v>
      </c>
      <c r="J9" s="60" t="str">
        <f>'DCWW ALAW'!J9</f>
        <v xml:space="preserve">Moderate </v>
      </c>
      <c r="K9" s="60" t="str">
        <f>'DCWW ALAW'!K9</f>
        <v xml:space="preserve">Moderate </v>
      </c>
      <c r="L9" s="60" t="str">
        <f>'DCWW ALAW'!L9</f>
        <v xml:space="preserve">Moderate </v>
      </c>
      <c r="M9" s="60" t="str">
        <f>'DCWW ALAW'!M9</f>
        <v xml:space="preserve">Moderate </v>
      </c>
      <c r="N9" s="60" t="str">
        <f>'DCWW ALAW'!N9</f>
        <v xml:space="preserve">Moderate </v>
      </c>
      <c r="O9" s="60" t="str">
        <f>'DCWW ALAW'!O9</f>
        <v xml:space="preserve">Moderate </v>
      </c>
      <c r="P9" s="60" t="str">
        <f>'DCWW ALAW'!P9</f>
        <v xml:space="preserve">Moderate </v>
      </c>
      <c r="Q9" s="60" t="str">
        <f>'DCWW ALAW'!Q9</f>
        <v xml:space="preserve">Moderate </v>
      </c>
      <c r="R9" s="60" t="str">
        <f>'DCWW ALAW'!R9</f>
        <v xml:space="preserve">Moderate </v>
      </c>
      <c r="S9" s="60" t="str">
        <f>'DCWW ALAW'!S9</f>
        <v xml:space="preserve">Moderate </v>
      </c>
      <c r="T9" s="60" t="str">
        <f>'DCWW ALAW'!T9</f>
        <v xml:space="preserve">Moderate </v>
      </c>
      <c r="U9" s="60" t="str">
        <f>'DCWW ALAW'!U9</f>
        <v xml:space="preserve">Moderate </v>
      </c>
      <c r="V9" s="60" t="str">
        <f>'DCWW ALAW'!V9</f>
        <v xml:space="preserve">Moderate </v>
      </c>
      <c r="AB9" s="17"/>
      <c r="AC9" s="17"/>
      <c r="AD9" s="30" t="s">
        <v>137</v>
      </c>
      <c r="AE9" s="30">
        <v>4.5</v>
      </c>
      <c r="AF9" s="17"/>
      <c r="AG9" s="18"/>
      <c r="AH9" s="18"/>
      <c r="AI9" s="63" t="s">
        <v>103</v>
      </c>
      <c r="AJ9" s="64">
        <v>0.7</v>
      </c>
      <c r="AK9" s="65">
        <v>4</v>
      </c>
      <c r="AL9" s="29">
        <v>7</v>
      </c>
      <c r="AM9" s="11">
        <v>6.7</v>
      </c>
      <c r="AN9" s="11" t="s">
        <v>135</v>
      </c>
      <c r="AO9" s="99"/>
    </row>
    <row r="10" spans="1:41" x14ac:dyDescent="0.25">
      <c r="A10" s="128" t="s">
        <v>4</v>
      </c>
      <c r="B10" s="128"/>
      <c r="C10" s="60">
        <f>'DCWW ALAW'!C10</f>
        <v>6.1</v>
      </c>
      <c r="D10" s="60">
        <f>'DCWW ALAW'!D10</f>
        <v>5.8</v>
      </c>
      <c r="E10" s="60">
        <f>'DCWW ALAW'!E10</f>
        <v>5.9</v>
      </c>
      <c r="F10" s="60">
        <f>'DCWW ALAW'!F10</f>
        <v>5.3</v>
      </c>
      <c r="G10" s="60">
        <f>'DCWW ALAW'!G10</f>
        <v>5.4</v>
      </c>
      <c r="H10" s="60">
        <f>'DCWW ALAW'!H10</f>
        <v>5.9</v>
      </c>
      <c r="I10" s="60">
        <f>'DCWW ALAW'!I10</f>
        <v>5.7</v>
      </c>
      <c r="J10" s="60">
        <f>'DCWW ALAW'!J10</f>
        <v>5.5</v>
      </c>
      <c r="K10" s="60">
        <f>'DCWW ALAW'!K10</f>
        <v>5.5</v>
      </c>
      <c r="L10" s="60">
        <f>'DCWW ALAW'!L10</f>
        <v>5.3</v>
      </c>
      <c r="M10" s="60">
        <f>'DCWW ALAW'!M10</f>
        <v>6.2</v>
      </c>
      <c r="N10" s="60">
        <f>'DCWW ALAW'!N10</f>
        <v>5.4</v>
      </c>
      <c r="O10" s="60">
        <f>'DCWW ALAW'!O10</f>
        <v>5.5</v>
      </c>
      <c r="P10" s="60">
        <f>'DCWW ALAW'!P10</f>
        <v>5.3</v>
      </c>
      <c r="Q10" s="60">
        <f>'DCWW ALAW'!Q10</f>
        <v>5.3</v>
      </c>
      <c r="R10" s="60">
        <f>'DCWW ALAW'!R10</f>
        <v>6.1</v>
      </c>
      <c r="S10" s="60">
        <f>'DCWW ALAW'!S10</f>
        <v>5.8</v>
      </c>
      <c r="T10" s="60">
        <f>'DCWW ALAW'!T10</f>
        <v>5.5</v>
      </c>
      <c r="U10" s="60">
        <f>'DCWW ALAW'!U10</f>
        <v>6.5</v>
      </c>
      <c r="V10" s="60">
        <f>'DCWW ALAW'!V10</f>
        <v>5.5</v>
      </c>
      <c r="AB10" s="17"/>
      <c r="AC10" s="17"/>
      <c r="AD10" s="30" t="s">
        <v>140</v>
      </c>
      <c r="AE10" s="30">
        <v>5</v>
      </c>
      <c r="AF10" s="17"/>
      <c r="AG10" s="18"/>
      <c r="AH10" s="18"/>
      <c r="AI10" s="53" t="s">
        <v>97</v>
      </c>
      <c r="AJ10" s="54">
        <v>9</v>
      </c>
      <c r="AK10" s="55">
        <v>16.5</v>
      </c>
      <c r="AL10" s="11">
        <v>8</v>
      </c>
      <c r="AM10" s="11">
        <v>6.7</v>
      </c>
      <c r="AN10" s="11" t="s">
        <v>135</v>
      </c>
    </row>
    <row r="11" spans="1:41" x14ac:dyDescent="0.25">
      <c r="A11" s="128" t="s">
        <v>5</v>
      </c>
      <c r="B11" s="128"/>
      <c r="C11" s="60">
        <f>'DCWW ALAW'!C11</f>
        <v>1</v>
      </c>
      <c r="D11" s="60">
        <f>'DCWW ALAW'!D11</f>
        <v>3</v>
      </c>
      <c r="E11" s="60">
        <f>'DCWW ALAW'!E11</f>
        <v>3</v>
      </c>
      <c r="F11" s="60">
        <f>'DCWW ALAW'!F11</f>
        <v>2</v>
      </c>
      <c r="G11" s="60">
        <f>'DCWW ALAW'!G11</f>
        <v>1</v>
      </c>
      <c r="H11" s="60">
        <f>'DCWW ALAW'!H11</f>
        <v>1</v>
      </c>
      <c r="I11" s="60">
        <f>'DCWW ALAW'!I11</f>
        <v>2</v>
      </c>
      <c r="J11" s="60">
        <f>'DCWW ALAW'!J11</f>
        <v>1</v>
      </c>
      <c r="K11" s="60">
        <f>'DCWW ALAW'!K11</f>
        <v>2</v>
      </c>
      <c r="L11" s="60">
        <f>'DCWW ALAW'!L11</f>
        <v>2</v>
      </c>
      <c r="M11" s="60">
        <f>'DCWW ALAW'!M11</f>
        <v>2</v>
      </c>
      <c r="N11" s="60">
        <f>'DCWW ALAW'!N11</f>
        <v>3</v>
      </c>
      <c r="O11" s="60">
        <f>'DCWW ALAW'!O11</f>
        <v>2</v>
      </c>
      <c r="P11" s="60">
        <f>'DCWW ALAW'!P11</f>
        <v>3</v>
      </c>
      <c r="Q11" s="60">
        <f>'DCWW ALAW'!Q11</f>
        <v>2</v>
      </c>
      <c r="R11" s="60">
        <f>'DCWW ALAW'!R11</f>
        <v>1</v>
      </c>
      <c r="S11" s="60">
        <f>'DCWW ALAW'!S11</f>
        <v>3</v>
      </c>
      <c r="T11" s="60">
        <f>'DCWW ALAW'!T11</f>
        <v>2</v>
      </c>
      <c r="U11" s="60">
        <f>'DCWW ALAW'!U11</f>
        <v>1</v>
      </c>
      <c r="V11" s="60">
        <f>'DCWW ALAW'!V11</f>
        <v>1</v>
      </c>
      <c r="AB11" s="17"/>
      <c r="AC11" s="17"/>
      <c r="AD11" s="52" t="s">
        <v>141</v>
      </c>
      <c r="AE11" s="30">
        <v>6</v>
      </c>
      <c r="AF11" s="17"/>
      <c r="AG11" s="18"/>
      <c r="AH11" s="18"/>
      <c r="AI11" s="53" t="s">
        <v>122</v>
      </c>
      <c r="AJ11" s="54">
        <v>15</v>
      </c>
      <c r="AK11" s="55">
        <v>17.5</v>
      </c>
      <c r="AL11" s="11">
        <v>9</v>
      </c>
      <c r="AM11" s="11">
        <v>7</v>
      </c>
      <c r="AN11" s="11" t="s">
        <v>135</v>
      </c>
    </row>
    <row r="12" spans="1:41" x14ac:dyDescent="0.25">
      <c r="A12" s="128" t="s">
        <v>6</v>
      </c>
      <c r="B12" s="128"/>
      <c r="C12" s="60">
        <f>'DCWW ALAW'!C12</f>
        <v>1</v>
      </c>
      <c r="D12" s="60">
        <f>'DCWW ALAW'!D12</f>
        <v>2</v>
      </c>
      <c r="E12" s="60">
        <f>'DCWW ALAW'!E12</f>
        <v>2</v>
      </c>
      <c r="F12" s="60">
        <f>'DCWW ALAW'!F12</f>
        <v>1</v>
      </c>
      <c r="G12" s="60">
        <f>'DCWW ALAW'!G12</f>
        <v>0</v>
      </c>
      <c r="H12" s="60">
        <f>'DCWW ALAW'!H12</f>
        <v>0</v>
      </c>
      <c r="I12" s="60">
        <f>'DCWW ALAW'!I12</f>
        <v>2</v>
      </c>
      <c r="J12" s="60">
        <f>'DCWW ALAW'!J12</f>
        <v>1</v>
      </c>
      <c r="K12" s="60">
        <f>'DCWW ALAW'!K12</f>
        <v>2</v>
      </c>
      <c r="L12" s="60">
        <f>'DCWW ALAW'!L12</f>
        <v>1</v>
      </c>
      <c r="M12" s="60">
        <f>'DCWW ALAW'!M12</f>
        <v>0</v>
      </c>
      <c r="N12" s="60">
        <f>'DCWW ALAW'!N12</f>
        <v>0</v>
      </c>
      <c r="O12" s="60">
        <f>'DCWW ALAW'!O12</f>
        <v>0</v>
      </c>
      <c r="P12" s="60">
        <f>'DCWW ALAW'!P12</f>
        <v>2</v>
      </c>
      <c r="Q12" s="60">
        <f>'DCWW ALAW'!Q12</f>
        <v>2</v>
      </c>
      <c r="R12" s="60">
        <f>'DCWW ALAW'!R12</f>
        <v>2</v>
      </c>
      <c r="S12" s="60">
        <f>'DCWW ALAW'!S12</f>
        <v>2</v>
      </c>
      <c r="T12" s="60">
        <f>'DCWW ALAW'!T12</f>
        <v>2</v>
      </c>
      <c r="U12" s="60">
        <f>'DCWW ALAW'!U12</f>
        <v>1</v>
      </c>
      <c r="V12" s="60">
        <f>'DCWW ALAW'!V12</f>
        <v>1</v>
      </c>
      <c r="AB12" s="17"/>
      <c r="AC12" s="17"/>
      <c r="AD12" s="52" t="s">
        <v>142</v>
      </c>
      <c r="AE12" s="30">
        <v>7.5</v>
      </c>
      <c r="AF12" s="17"/>
      <c r="AG12" s="18"/>
      <c r="AH12" s="18"/>
      <c r="AI12" s="53" t="s">
        <v>121</v>
      </c>
      <c r="AJ12" s="54">
        <v>14</v>
      </c>
      <c r="AK12" s="55">
        <v>11</v>
      </c>
      <c r="AL12" s="11">
        <v>10</v>
      </c>
      <c r="AM12" s="11">
        <v>7</v>
      </c>
      <c r="AN12" s="11" t="s">
        <v>135</v>
      </c>
    </row>
    <row r="13" spans="1:41" x14ac:dyDescent="0.25">
      <c r="A13" s="128" t="s">
        <v>7</v>
      </c>
      <c r="B13" s="128"/>
      <c r="C13" s="60">
        <f>'DCWW ALAW'!C13</f>
        <v>1</v>
      </c>
      <c r="D13" s="60">
        <f>'DCWW ALAW'!D13</f>
        <v>2</v>
      </c>
      <c r="E13" s="60">
        <f>'DCWW ALAW'!E13</f>
        <v>2</v>
      </c>
      <c r="F13" s="60">
        <f>'DCWW ALAW'!F13</f>
        <v>2</v>
      </c>
      <c r="G13" s="60">
        <f>'DCWW ALAW'!G13</f>
        <v>2</v>
      </c>
      <c r="H13" s="60">
        <f>'DCWW ALAW'!H13</f>
        <v>2</v>
      </c>
      <c r="I13" s="60">
        <f>'DCWW ALAW'!I13</f>
        <v>1</v>
      </c>
      <c r="J13" s="60">
        <f>'DCWW ALAW'!J13</f>
        <v>2</v>
      </c>
      <c r="K13" s="60">
        <f>'DCWW ALAW'!K13</f>
        <v>2</v>
      </c>
      <c r="L13" s="60">
        <f>'DCWW ALAW'!L13</f>
        <v>2</v>
      </c>
      <c r="M13" s="60">
        <f>'DCWW ALAW'!M13</f>
        <v>1</v>
      </c>
      <c r="N13" s="60">
        <f>'DCWW ALAW'!N13</f>
        <v>1</v>
      </c>
      <c r="O13" s="60">
        <f>'DCWW ALAW'!O13</f>
        <v>2</v>
      </c>
      <c r="P13" s="60">
        <f>'DCWW ALAW'!P13</f>
        <v>2</v>
      </c>
      <c r="Q13" s="60">
        <f>'DCWW ALAW'!Q13</f>
        <v>2</v>
      </c>
      <c r="R13" s="60">
        <f>'DCWW ALAW'!R13</f>
        <v>2</v>
      </c>
      <c r="S13" s="60">
        <f>'DCWW ALAW'!S13</f>
        <v>3</v>
      </c>
      <c r="T13" s="60">
        <f>'DCWW ALAW'!T13</f>
        <v>2</v>
      </c>
      <c r="U13" s="60">
        <f>'DCWW ALAW'!U13</f>
        <v>2</v>
      </c>
      <c r="V13" s="60">
        <f>'DCWW ALAW'!V13</f>
        <v>2</v>
      </c>
      <c r="AB13" s="17"/>
      <c r="AC13" s="17"/>
      <c r="AD13" s="52" t="s">
        <v>143</v>
      </c>
      <c r="AE13" s="30">
        <v>12</v>
      </c>
      <c r="AF13" s="17"/>
      <c r="AG13" s="18"/>
      <c r="AH13" s="18"/>
      <c r="AI13" s="53" t="s">
        <v>120</v>
      </c>
      <c r="AJ13" s="54">
        <v>1.9</v>
      </c>
      <c r="AK13" s="55">
        <v>7.5</v>
      </c>
      <c r="AL13" s="11">
        <v>11</v>
      </c>
      <c r="AM13" s="11">
        <v>6.7</v>
      </c>
      <c r="AN13" s="11" t="s">
        <v>135</v>
      </c>
    </row>
    <row r="14" spans="1:41" x14ac:dyDescent="0.25">
      <c r="A14" s="137" t="s">
        <v>8</v>
      </c>
      <c r="B14" s="137"/>
      <c r="C14" s="102" t="str">
        <f>'DCWW ALAW'!C14</f>
        <v xml:space="preserve">Grass Silage (25% DM) </v>
      </c>
      <c r="D14" s="102" t="str">
        <f>'DCWW ALAW'!D14</f>
        <v xml:space="preserve">Grass Silage (25% DM) </v>
      </c>
      <c r="E14" s="102" t="str">
        <f>'DCWW ALAW'!E14</f>
        <v xml:space="preserve">Grass Silage (25% DM) </v>
      </c>
      <c r="F14" s="102" t="str">
        <f>'DCWW ALAW'!F14</f>
        <v xml:space="preserve">Grass Silage (25% DM) </v>
      </c>
      <c r="G14" s="102" t="str">
        <f>'DCWW ALAW'!G14</f>
        <v xml:space="preserve">Grass Silage (25% DM) </v>
      </c>
      <c r="H14" s="102" t="str">
        <f>'DCWW ALAW'!H14</f>
        <v xml:space="preserve">Grass Silage (25% DM) </v>
      </c>
      <c r="I14" s="102" t="str">
        <f>'DCWW ALAW'!I14</f>
        <v xml:space="preserve">Grass Silage (25% DM) </v>
      </c>
      <c r="J14" s="102" t="str">
        <f>'DCWW ALAW'!J14</f>
        <v xml:space="preserve">Grass Silage (25% DM) </v>
      </c>
      <c r="K14" s="102" t="str">
        <f>'DCWW ALAW'!K14</f>
        <v xml:space="preserve">Grass Silage (25% DM) </v>
      </c>
      <c r="L14" s="102" t="str">
        <f>'DCWW ALAW'!L14</f>
        <v xml:space="preserve">Grass Silage (25% DM) </v>
      </c>
      <c r="M14" s="102" t="str">
        <f>'DCWW ALAW'!M14</f>
        <v xml:space="preserve">Grass Silage (25% DM) </v>
      </c>
      <c r="N14" s="102" t="str">
        <f>'DCWW ALAW'!N14</f>
        <v xml:space="preserve">Grass Silage (25% DM) </v>
      </c>
      <c r="O14" s="102" t="str">
        <f>'DCWW ALAW'!O14</f>
        <v xml:space="preserve">Grass Silage (25% DM) </v>
      </c>
      <c r="P14" s="102" t="str">
        <f>'DCWW ALAW'!P14</f>
        <v xml:space="preserve">Grass Silage (25% DM) </v>
      </c>
      <c r="Q14" s="102" t="str">
        <f>'DCWW ALAW'!Q14</f>
        <v xml:space="preserve">Grass Silage (25% DM) </v>
      </c>
      <c r="R14" s="102" t="str">
        <f>'DCWW ALAW'!R14</f>
        <v xml:space="preserve">Grass Silage (25% DM) </v>
      </c>
      <c r="S14" s="102" t="str">
        <f>'DCWW ALAW'!S14</f>
        <v xml:space="preserve">Grass Silage (25% DM) </v>
      </c>
      <c r="T14" s="102" t="str">
        <f>'DCWW ALAW'!T14</f>
        <v xml:space="preserve">Grass Silage (25% DM) </v>
      </c>
      <c r="U14" s="102" t="str">
        <f>'DCWW ALAW'!U14</f>
        <v xml:space="preserve">Grass Silage (25% DM) </v>
      </c>
      <c r="V14" s="102" t="str">
        <f>'DCWW ALAW'!V14</f>
        <v xml:space="preserve">Grass Silage (25% DM) </v>
      </c>
      <c r="AD14" s="30" t="s">
        <v>138</v>
      </c>
      <c r="AE14" s="30">
        <v>6</v>
      </c>
      <c r="AI14" s="53" t="s">
        <v>119</v>
      </c>
      <c r="AJ14" s="54">
        <v>0.8</v>
      </c>
      <c r="AK14" s="55">
        <v>1.7</v>
      </c>
      <c r="AL14" s="11">
        <v>12</v>
      </c>
      <c r="AM14" s="11">
        <v>6.7</v>
      </c>
      <c r="AN14" s="11" t="s">
        <v>135</v>
      </c>
    </row>
    <row r="15" spans="1:41" x14ac:dyDescent="0.25">
      <c r="A15" s="136" t="s">
        <v>9</v>
      </c>
      <c r="B15" s="136"/>
      <c r="C15" s="60">
        <f>'DCWW ALAW'!C15</f>
        <v>38</v>
      </c>
      <c r="D15" s="60">
        <f>'DCWW ALAW'!D15</f>
        <v>38</v>
      </c>
      <c r="E15" s="60">
        <f>'DCWW ALAW'!E15</f>
        <v>38</v>
      </c>
      <c r="F15" s="60">
        <f>'DCWW ALAW'!F15</f>
        <v>38</v>
      </c>
      <c r="G15" s="60">
        <f>'DCWW ALAW'!G15</f>
        <v>38</v>
      </c>
      <c r="H15" s="60">
        <f>'DCWW ALAW'!H15</f>
        <v>38</v>
      </c>
      <c r="I15" s="60">
        <f>'DCWW ALAW'!I15</f>
        <v>38</v>
      </c>
      <c r="J15" s="60">
        <f>'DCWW ALAW'!J15</f>
        <v>38</v>
      </c>
      <c r="K15" s="60">
        <f>'DCWW ALAW'!K15</f>
        <v>38</v>
      </c>
      <c r="L15" s="60">
        <f>'DCWW ALAW'!L15</f>
        <v>38</v>
      </c>
      <c r="M15" s="60">
        <f>'DCWW ALAW'!M15</f>
        <v>38</v>
      </c>
      <c r="N15" s="60">
        <f>'DCWW ALAW'!N15</f>
        <v>38</v>
      </c>
      <c r="O15" s="60">
        <f>'DCWW ALAW'!O15</f>
        <v>38</v>
      </c>
      <c r="P15" s="60">
        <f>'DCWW ALAW'!P15</f>
        <v>38</v>
      </c>
      <c r="Q15" s="60">
        <f>'DCWW ALAW'!Q15</f>
        <v>38</v>
      </c>
      <c r="R15" s="60">
        <f>'DCWW ALAW'!R15</f>
        <v>38</v>
      </c>
      <c r="S15" s="60">
        <f>'DCWW ALAW'!S15</f>
        <v>38</v>
      </c>
      <c r="T15" s="60">
        <f>'DCWW ALAW'!T15</f>
        <v>38</v>
      </c>
      <c r="U15" s="60">
        <f>'DCWW ALAW'!U15</f>
        <v>38</v>
      </c>
      <c r="V15" s="60">
        <f>'DCWW ALAW'!V15</f>
        <v>38</v>
      </c>
      <c r="AD15" s="30" t="s">
        <v>144</v>
      </c>
      <c r="AE15" s="30">
        <v>7</v>
      </c>
      <c r="AI15" s="53" t="s">
        <v>101</v>
      </c>
      <c r="AJ15" s="62">
        <v>1.8</v>
      </c>
      <c r="AK15" s="55">
        <v>5.4</v>
      </c>
      <c r="AL15" s="11">
        <v>13</v>
      </c>
      <c r="AM15" s="11">
        <v>6.7</v>
      </c>
      <c r="AN15" s="11" t="s">
        <v>135</v>
      </c>
    </row>
    <row r="16" spans="1:41" ht="13.8" thickBot="1" x14ac:dyDescent="0.3">
      <c r="A16" s="138" t="s">
        <v>44</v>
      </c>
      <c r="B16" s="138"/>
      <c r="C16" s="103" t="str">
        <f>'DCWW ALAW'!C16</f>
        <v>Medium/Clay</v>
      </c>
      <c r="D16" s="103" t="str">
        <f>'DCWW ALAW'!D16</f>
        <v>Medium/Clay</v>
      </c>
      <c r="E16" s="103" t="str">
        <f>'DCWW ALAW'!E16</f>
        <v>Medium/Clay</v>
      </c>
      <c r="F16" s="103" t="str">
        <f>'DCWW ALAW'!F16</f>
        <v>Medium/Clay</v>
      </c>
      <c r="G16" s="103" t="str">
        <f>'DCWW ALAW'!G16</f>
        <v>Medium/Clay</v>
      </c>
      <c r="H16" s="103" t="str">
        <f>'DCWW ALAW'!H16</f>
        <v>Medium/Clay</v>
      </c>
      <c r="I16" s="103" t="str">
        <f>'DCWW ALAW'!I16</f>
        <v>Medium/Clay</v>
      </c>
      <c r="J16" s="103" t="str">
        <f>'DCWW ALAW'!J16</f>
        <v>Medium/Clay</v>
      </c>
      <c r="K16" s="103" t="str">
        <f>'DCWW ALAW'!K16</f>
        <v>Medium/Clay</v>
      </c>
      <c r="L16" s="103" t="str">
        <f>'DCWW ALAW'!L16</f>
        <v>Medium/Clay</v>
      </c>
      <c r="M16" s="103" t="str">
        <f>'DCWW ALAW'!M16</f>
        <v>Medium/Clay</v>
      </c>
      <c r="N16" s="103" t="str">
        <f>'DCWW ALAW'!N16</f>
        <v>Medium/Clay</v>
      </c>
      <c r="O16" s="103" t="str">
        <f>'DCWW ALAW'!O16</f>
        <v>Medium/Clay</v>
      </c>
      <c r="P16" s="103" t="str">
        <f>'DCWW ALAW'!P16</f>
        <v>Medium/Clay</v>
      </c>
      <c r="Q16" s="103" t="str">
        <f>'DCWW ALAW'!Q16</f>
        <v>Medium/Clay</v>
      </c>
      <c r="R16" s="103" t="str">
        <f>'DCWW ALAW'!R16</f>
        <v>Medium/Clay</v>
      </c>
      <c r="S16" s="103" t="str">
        <f>'DCWW ALAW'!S16</f>
        <v>Medium/Clay</v>
      </c>
      <c r="T16" s="103" t="str">
        <f>'DCWW ALAW'!T16</f>
        <v>Medium/Clay</v>
      </c>
      <c r="U16" s="103" t="str">
        <f>'DCWW ALAW'!U16</f>
        <v>Medium/Clay</v>
      </c>
      <c r="V16" s="103" t="str">
        <f>'DCWW ALAW'!V16</f>
        <v>Medium/Clay</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2.0022194500000001</v>
      </c>
      <c r="D18" s="16">
        <f>$D32</f>
        <v>2.0022194500000001</v>
      </c>
      <c r="E18" s="16">
        <f>$D33</f>
        <v>2.0022194500000001</v>
      </c>
      <c r="F18" s="16">
        <f>$D34</f>
        <v>2.0022194500000001</v>
      </c>
      <c r="G18" s="16">
        <f>$D35</f>
        <v>2.0022194500000001</v>
      </c>
      <c r="H18" s="16">
        <f>$D36</f>
        <v>2.0022194500000001</v>
      </c>
      <c r="I18" s="16">
        <f>$D37</f>
        <v>2.0022194500000001</v>
      </c>
      <c r="J18" s="16">
        <f>$D38</f>
        <v>2.0022194500000001</v>
      </c>
      <c r="K18" s="16">
        <f>$D39</f>
        <v>2.0022194500000001</v>
      </c>
      <c r="L18" s="16">
        <f>$D40</f>
        <v>2.0022194500000001</v>
      </c>
      <c r="M18" s="16">
        <f>$D41</f>
        <v>2.0022194500000001</v>
      </c>
      <c r="N18" s="16">
        <f>$D42</f>
        <v>2.0022194500000001</v>
      </c>
      <c r="O18" s="16">
        <f>$D43</f>
        <v>2.0022194500000001</v>
      </c>
      <c r="P18" s="16">
        <f>$D44</f>
        <v>2.0022194500000001</v>
      </c>
      <c r="Q18" s="16">
        <f>$D45</f>
        <v>2.0022194500000001</v>
      </c>
      <c r="R18" s="16">
        <f>$D46</f>
        <v>2.0022194500000001</v>
      </c>
      <c r="S18" s="16">
        <f>$D47</f>
        <v>2.0022194500000001</v>
      </c>
      <c r="T18" s="16">
        <f>$D48</f>
        <v>2.0022194500000001</v>
      </c>
      <c r="U18" s="16">
        <f>$D49</f>
        <v>2.0022194500000001</v>
      </c>
      <c r="V18" s="25">
        <f>$D50</f>
        <v>2.0022194500000001</v>
      </c>
      <c r="AD18" s="52" t="s">
        <v>147</v>
      </c>
      <c r="AE18" s="30">
        <v>16</v>
      </c>
      <c r="AI18" s="48" t="s">
        <v>106</v>
      </c>
      <c r="AJ18" s="49">
        <v>5.9</v>
      </c>
      <c r="AK18" s="50">
        <v>18</v>
      </c>
      <c r="AL18" s="51">
        <v>16</v>
      </c>
      <c r="AM18" s="11">
        <v>6.2</v>
      </c>
      <c r="AN18" s="11" t="s">
        <v>112</v>
      </c>
    </row>
    <row r="19" spans="1:40" x14ac:dyDescent="0.25">
      <c r="A19" s="132" t="s">
        <v>90</v>
      </c>
      <c r="B19" s="133"/>
      <c r="C19" s="16">
        <f>C18-C17</f>
        <v>-62.597780549999996</v>
      </c>
      <c r="D19" s="16">
        <f t="shared" ref="D19:V19" si="1">D18-D17</f>
        <v>-62.597780549999996</v>
      </c>
      <c r="E19" s="16">
        <f t="shared" si="1"/>
        <v>-62.597780549999996</v>
      </c>
      <c r="F19" s="16">
        <f t="shared" si="1"/>
        <v>-62.597780549999996</v>
      </c>
      <c r="G19" s="16">
        <f t="shared" si="1"/>
        <v>-62.597780549999996</v>
      </c>
      <c r="H19" s="16">
        <f t="shared" si="1"/>
        <v>-62.597780549999996</v>
      </c>
      <c r="I19" s="16">
        <f t="shared" si="1"/>
        <v>-62.597780549999996</v>
      </c>
      <c r="J19" s="16">
        <f t="shared" si="1"/>
        <v>-62.597780549999996</v>
      </c>
      <c r="K19" s="16">
        <f t="shared" si="1"/>
        <v>-62.597780549999996</v>
      </c>
      <c r="L19" s="16">
        <f t="shared" si="1"/>
        <v>-62.597780549999996</v>
      </c>
      <c r="M19" s="16">
        <f t="shared" si="1"/>
        <v>-62.597780549999996</v>
      </c>
      <c r="N19" s="16">
        <f t="shared" si="1"/>
        <v>-62.597780549999996</v>
      </c>
      <c r="O19" s="16">
        <f t="shared" si="1"/>
        <v>-62.597780549999996</v>
      </c>
      <c r="P19" s="16">
        <f t="shared" si="1"/>
        <v>-62.597780549999996</v>
      </c>
      <c r="Q19" s="16">
        <f t="shared" si="1"/>
        <v>-62.597780549999996</v>
      </c>
      <c r="R19" s="16">
        <f t="shared" si="1"/>
        <v>-62.597780549999996</v>
      </c>
      <c r="S19" s="16">
        <f t="shared" si="1"/>
        <v>-62.597780549999996</v>
      </c>
      <c r="T19" s="16">
        <f t="shared" si="1"/>
        <v>-62.597780549999996</v>
      </c>
      <c r="U19" s="16">
        <f t="shared" si="1"/>
        <v>-62.597780549999996</v>
      </c>
      <c r="V19" s="25">
        <f t="shared" si="1"/>
        <v>-62.597780549999996</v>
      </c>
      <c r="AI19" s="48" t="s">
        <v>107</v>
      </c>
      <c r="AJ19" s="49">
        <v>3.2</v>
      </c>
      <c r="AK19" s="50">
        <v>10.5</v>
      </c>
      <c r="AL19" s="51">
        <v>17</v>
      </c>
      <c r="AM19" s="11">
        <v>6.2</v>
      </c>
      <c r="AN19" s="11" t="s">
        <v>112</v>
      </c>
    </row>
    <row r="20" spans="1:40" ht="13.8"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1.3676750000000004</v>
      </c>
      <c r="D22" s="16">
        <f>$E32</f>
        <v>1.3676750000000004</v>
      </c>
      <c r="E22" s="16">
        <f>$E33</f>
        <v>1.3676750000000004</v>
      </c>
      <c r="F22" s="16">
        <f>$E34</f>
        <v>1.3676750000000004</v>
      </c>
      <c r="G22" s="16">
        <f>$E35</f>
        <v>1.3676750000000004</v>
      </c>
      <c r="H22" s="16">
        <f>$E36</f>
        <v>1.3676750000000004</v>
      </c>
      <c r="I22" s="16">
        <f>$E37</f>
        <v>1.3676750000000004</v>
      </c>
      <c r="J22" s="16">
        <f>$E38</f>
        <v>1.3676750000000004</v>
      </c>
      <c r="K22" s="16">
        <f>$E39</f>
        <v>1.3676750000000004</v>
      </c>
      <c r="L22" s="16">
        <f>$E40</f>
        <v>1.3676750000000004</v>
      </c>
      <c r="M22" s="16">
        <f>$E41</f>
        <v>1.3676750000000004</v>
      </c>
      <c r="N22" s="16">
        <f>$E42</f>
        <v>1.3676750000000004</v>
      </c>
      <c r="O22" s="16">
        <f>$E43</f>
        <v>1.3676750000000004</v>
      </c>
      <c r="P22" s="16">
        <f>$E44</f>
        <v>1.3676750000000004</v>
      </c>
      <c r="Q22" s="16">
        <f>$E45</f>
        <v>1.3676750000000004</v>
      </c>
      <c r="R22" s="16">
        <f>$E46</f>
        <v>1.3676750000000004</v>
      </c>
      <c r="S22" s="16">
        <f>$E47</f>
        <v>1.3676750000000004</v>
      </c>
      <c r="T22" s="16">
        <f>$E48</f>
        <v>1.3676750000000004</v>
      </c>
      <c r="U22" s="16">
        <f>$E49</f>
        <v>1.3676750000000004</v>
      </c>
      <c r="V22" s="16">
        <f>$E50</f>
        <v>1.3676750000000004</v>
      </c>
      <c r="AI22" s="63" t="s">
        <v>102</v>
      </c>
      <c r="AJ22" s="64">
        <v>1.2</v>
      </c>
      <c r="AK22" s="65">
        <v>5</v>
      </c>
      <c r="AL22" s="29">
        <v>20</v>
      </c>
      <c r="AM22" s="11">
        <v>6.7</v>
      </c>
      <c r="AN22" s="11" t="s">
        <v>135</v>
      </c>
    </row>
    <row r="23" spans="1:40" x14ac:dyDescent="0.25">
      <c r="A23" s="132" t="s">
        <v>92</v>
      </c>
      <c r="B23" s="133"/>
      <c r="C23" s="16">
        <f>C22-C21</f>
        <v>-226.63232500000001</v>
      </c>
      <c r="D23" s="16">
        <f t="shared" ref="D23:V23" si="3">D22-D21</f>
        <v>-226.63232500000001</v>
      </c>
      <c r="E23" s="16">
        <f t="shared" si="3"/>
        <v>-226.63232500000001</v>
      </c>
      <c r="F23" s="16">
        <f t="shared" si="3"/>
        <v>-226.63232500000001</v>
      </c>
      <c r="G23" s="16">
        <f t="shared" si="3"/>
        <v>-226.63232500000001</v>
      </c>
      <c r="H23" s="16">
        <f t="shared" si="3"/>
        <v>-226.63232500000001</v>
      </c>
      <c r="I23" s="16">
        <f t="shared" si="3"/>
        <v>-226.63232500000001</v>
      </c>
      <c r="J23" s="16">
        <f t="shared" si="3"/>
        <v>-226.63232500000001</v>
      </c>
      <c r="K23" s="16">
        <f t="shared" si="3"/>
        <v>-226.63232500000001</v>
      </c>
      <c r="L23" s="16">
        <f t="shared" si="3"/>
        <v>-226.63232500000001</v>
      </c>
      <c r="M23" s="16">
        <f t="shared" si="3"/>
        <v>-226.63232500000001</v>
      </c>
      <c r="N23" s="16">
        <f t="shared" si="3"/>
        <v>-226.63232500000001</v>
      </c>
      <c r="O23" s="16">
        <f t="shared" si="3"/>
        <v>-226.63232500000001</v>
      </c>
      <c r="P23" s="16">
        <f t="shared" si="3"/>
        <v>-226.63232500000001</v>
      </c>
      <c r="Q23" s="16">
        <f t="shared" si="3"/>
        <v>-226.63232500000001</v>
      </c>
      <c r="R23" s="16">
        <f t="shared" si="3"/>
        <v>-226.63232500000001</v>
      </c>
      <c r="S23" s="16">
        <f t="shared" si="3"/>
        <v>-226.63232500000001</v>
      </c>
      <c r="T23" s="16">
        <f t="shared" si="3"/>
        <v>-226.63232500000001</v>
      </c>
      <c r="U23" s="16">
        <f t="shared" si="3"/>
        <v>-226.63232500000001</v>
      </c>
      <c r="V23" s="16">
        <f t="shared" si="3"/>
        <v>-226.63232500000001</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2.27</v>
      </c>
      <c r="C28" s="15">
        <v>0.71</v>
      </c>
      <c r="D28" s="15">
        <v>1.54E-2</v>
      </c>
      <c r="E28" s="15">
        <v>0.02</v>
      </c>
      <c r="F28" s="15">
        <v>384</v>
      </c>
      <c r="G28" s="15">
        <v>5.12</v>
      </c>
      <c r="H28" s="15">
        <v>187</v>
      </c>
      <c r="I28" s="15">
        <v>26.7</v>
      </c>
      <c r="J28" s="15">
        <v>0.41</v>
      </c>
      <c r="K28" s="23">
        <v>0.89</v>
      </c>
      <c r="L28" s="15">
        <v>63.1</v>
      </c>
      <c r="M28" s="15">
        <v>7.38</v>
      </c>
      <c r="N28" s="15">
        <v>2700</v>
      </c>
      <c r="O28" s="15">
        <v>455000</v>
      </c>
      <c r="P28" s="15"/>
      <c r="Q28" s="15">
        <v>4620</v>
      </c>
      <c r="R28" s="15"/>
      <c r="S28" s="15">
        <v>13.8</v>
      </c>
      <c r="T28" s="15"/>
      <c r="U28" s="15"/>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40.292500000000004</v>
      </c>
      <c r="D31" s="77">
        <f>(IF(D$27="%w/w SAR",((D$28*10)*$B31),IF(D$27="%w/w DM",(((D$28*10)*($B$28/100))*$B31),IF(D$27="kg/t SAR",(D$28*$B31),IF(D$27="kg/t DM",((D$28*($B$28/100))*$B31),IF(D$27="mg/kg SAR",((D$28*0.001)*$B31),IF(D$27="mg/kg DM",(((D$28*0.001)*($B$28/100))*$B31),"0")))))))*2.291</f>
        <v>2.0022194500000001</v>
      </c>
      <c r="E31" s="77">
        <f>(IF(E$27="%w/w SAR",((E$28*10)*$B31),IF(E$27="%w/w DM",(((E$28*10)*($B$28/100))*$B31),IF(E$27="kg/t SAR",(E$28*$B31),IF(E$27="kg/t DM",((E$28*($B$28/100))*$B31),IF(E$27="mg/kg SAR",((E$28*0.001)*$B31),IF(E$27="mg/kg DM",(((E$28*0.001)*($B$28/100))*$B31),"0")))))))*1.205</f>
        <v>1.3676750000000004</v>
      </c>
      <c r="F31" s="77">
        <f>(IF(F$27="%w/w SAR",((F$28*10)*$B31),IF(F$27="%w/w DM",(((F$28*10)*($B$28/100))*$B31),IF(F$27="kg/t SAR",(F$28*$B31),IF(F$27="kg/t DM",((F$28*($B$28/100))*$B31),IF(F$27="mg/kg SAR",((F$28*0.001)*$B31),IF(F$27="mg/kg DM",(((F$28*0.001)*($B$28/100))*$B31),"0")))))))*1.658</f>
        <v>3.6131136000000001</v>
      </c>
      <c r="G31" s="77">
        <f t="shared" ref="G31:P46" si="5">IF(G$27="%w/w SAR",((G$28*10)*$B31),IF(G$27="%w/w DM",(((G$28*10)*($B$28/100))*$B31),IF(G$27="kg/t SAR",(G$28*$B31),IF(G$27="kg/t DM",((G$28*($B$28/100))*$B31),IF(G$27="mg/kg SAR",((G$28*0.001)*$B31),IF(G$27="mg/kg DM",(((G$28*0.001)*($B$28/100))*$B31),0))))))</f>
        <v>2.9056000000000005E-2</v>
      </c>
      <c r="H31" s="77">
        <f t="shared" si="5"/>
        <v>1.0612250000000001</v>
      </c>
      <c r="I31" s="77">
        <f t="shared" si="5"/>
        <v>0.15152250000000003</v>
      </c>
      <c r="J31" s="77">
        <f t="shared" si="5"/>
        <v>2.3267500000000003E-3</v>
      </c>
      <c r="K31" s="77">
        <f t="shared" si="5"/>
        <v>5.0507500000000006E-3</v>
      </c>
      <c r="L31" s="77">
        <f t="shared" si="5"/>
        <v>0.35809250000000004</v>
      </c>
      <c r="M31" s="77">
        <f t="shared" si="5"/>
        <v>4.1881500000000002E-2</v>
      </c>
      <c r="N31" s="77">
        <f t="shared" si="5"/>
        <v>15.322500000000003</v>
      </c>
      <c r="O31" s="77">
        <f t="shared" si="5"/>
        <v>2582.125</v>
      </c>
      <c r="P31" s="77">
        <f t="shared" si="5"/>
        <v>0</v>
      </c>
      <c r="Q31" s="77">
        <f>(IF(Q$27="%w/w SAR",((Q$28*10)*$B31),IF(Q$27="%w/w DM",(((Q$28*10)*($B$28/100))*$B31),IF(Q$27="kg/t SAR",(Q$28*$B31),IF(Q$27="kg/t DM",((Q$28*($B$28/100))*$B31),IF(Q$27="mg/kg SAR",((Q$28*0.001)*$B31),IF(Q$27="mg/kg DM",(((Q$28*0.001)*($B$28/100))*$B31),0)))))))*2.5</f>
        <v>65.546250000000001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7.831500000000001E-2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40.292500000000004</v>
      </c>
      <c r="D32" s="77">
        <f t="shared" ref="D32:D50" si="7">(IF(D$27="%w/w SAR",((D$28*10)*$B32),IF(D$27="%w/w DM",(((D$28*10)*($B$28/100))*$B32),IF(D$27="kg/t SAR",(D$28*$B32),IF(D$27="kg/t DM",((D$28*($B$28/100))*$B32),IF(D$27="mg/kg SAR",((D$28*0.001)*$B32),IF(D$27="mg/kg DM",(((D$28*0.001)*($B$28/100))*$B32),"0")))))))*2.291</f>
        <v>2.0022194500000001</v>
      </c>
      <c r="E32" s="77">
        <f t="shared" ref="E32:E50" si="8">(IF(E$27="%w/w SAR",((E$28*10)*$B32),IF(E$27="%w/w DM",(((E$28*10)*($B$28/100))*$B32),IF(E$27="kg/t SAR",(E$28*$B32),IF(E$27="kg/t DM",((E$28*($B$28/100))*$B32),IF(E$27="mg/kg SAR",((E$28*0.001)*$B32),IF(E$27="mg/kg DM",(((E$28*0.001)*($B$28/100))*$B32),"0")))))))*1.205</f>
        <v>1.3676750000000004</v>
      </c>
      <c r="F32" s="77">
        <f t="shared" ref="F32:F50" si="9">(IF(F$27="%w/w SAR",((F$28*10)*$B32),IF(F$27="%w/w DM",(((F$28*10)*($B$28/100))*$B32),IF(F$27="kg/t SAR",(F$28*$B32),IF(F$27="kg/t DM",((F$28*($B$28/100))*$B32),IF(F$27="mg/kg SAR",((F$28*0.001)*$B32),IF(F$27="mg/kg DM",(((F$28*0.001)*($B$28/100))*$B32),"0")))))))*1.658</f>
        <v>3.6131136000000001</v>
      </c>
      <c r="G32" s="77">
        <f t="shared" si="5"/>
        <v>2.9056000000000005E-2</v>
      </c>
      <c r="H32" s="77">
        <f t="shared" si="5"/>
        <v>1.0612250000000001</v>
      </c>
      <c r="I32" s="77">
        <f t="shared" si="5"/>
        <v>0.15152250000000003</v>
      </c>
      <c r="J32" s="77">
        <f t="shared" si="5"/>
        <v>2.3267500000000003E-3</v>
      </c>
      <c r="K32" s="77">
        <f t="shared" si="5"/>
        <v>5.0507500000000006E-3</v>
      </c>
      <c r="L32" s="77">
        <f t="shared" si="5"/>
        <v>0.35809250000000004</v>
      </c>
      <c r="M32" s="77">
        <f t="shared" si="5"/>
        <v>4.1881500000000002E-2</v>
      </c>
      <c r="N32" s="77">
        <f t="shared" si="5"/>
        <v>15.322500000000003</v>
      </c>
      <c r="O32" s="77">
        <f t="shared" si="5"/>
        <v>2582.125</v>
      </c>
      <c r="P32" s="77">
        <f t="shared" si="5"/>
        <v>0</v>
      </c>
      <c r="Q32" s="77">
        <f t="shared" ref="Q32:Q50" si="10">(IF(Q$27="%w/w SAR",((Q$28*10)*$B32),IF(Q$27="%w/w DM",(((Q$28*10)*($B$28/100))*$B32),IF(Q$27="kg/t SAR",(Q$28*$B32),IF(Q$27="kg/t DM",((Q$28*($B$28/100))*$B32),IF(Q$27="mg/kg SAR",((Q$28*0.001)*$B32),IF(Q$27="mg/kg DM",(((Q$28*0.001)*($B$28/100))*$B32),0)))))))*2.5</f>
        <v>65.546250000000001</v>
      </c>
      <c r="R32" s="77">
        <f t="shared" ref="R32:U50" si="11">IF(R$27="%w/w SAR",((R$28*10)*$B32),IF(R$27="%w/w DM",(((R$28*10)*($B$28/100))*$B32),IF(R$27="kg/t SAR",(R$28*$B32),IF(R$27="kg/t DM",((R$28*($B$28/100))*$B32),IF(R$27="mg/kg SAR",((R$28*0.001)*$B32),IF(R$27="mg/kg DM",(((R$28*0.001)*($B$28/100))*$B32),0))))))</f>
        <v>0</v>
      </c>
      <c r="S32" s="77">
        <f t="shared" si="11"/>
        <v>7.831500000000001E-2</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40.292500000000004</v>
      </c>
      <c r="D33" s="77">
        <f t="shared" si="7"/>
        <v>2.0022194500000001</v>
      </c>
      <c r="E33" s="77">
        <f t="shared" si="8"/>
        <v>1.3676750000000004</v>
      </c>
      <c r="F33" s="77">
        <f t="shared" si="9"/>
        <v>3.6131136000000001</v>
      </c>
      <c r="G33" s="77">
        <f t="shared" si="5"/>
        <v>2.9056000000000005E-2</v>
      </c>
      <c r="H33" s="77">
        <f t="shared" si="5"/>
        <v>1.0612250000000001</v>
      </c>
      <c r="I33" s="77">
        <f t="shared" si="5"/>
        <v>0.15152250000000003</v>
      </c>
      <c r="J33" s="77">
        <f t="shared" si="5"/>
        <v>2.3267500000000003E-3</v>
      </c>
      <c r="K33" s="77">
        <f t="shared" si="5"/>
        <v>5.0507500000000006E-3</v>
      </c>
      <c r="L33" s="77">
        <f t="shared" si="5"/>
        <v>0.35809250000000004</v>
      </c>
      <c r="M33" s="77">
        <f t="shared" si="5"/>
        <v>4.1881500000000002E-2</v>
      </c>
      <c r="N33" s="77">
        <f t="shared" si="5"/>
        <v>15.322500000000003</v>
      </c>
      <c r="O33" s="77">
        <f t="shared" si="5"/>
        <v>2582.125</v>
      </c>
      <c r="P33" s="77">
        <f t="shared" si="5"/>
        <v>0</v>
      </c>
      <c r="Q33" s="77">
        <f t="shared" si="10"/>
        <v>65.546250000000001</v>
      </c>
      <c r="R33" s="77">
        <f t="shared" si="11"/>
        <v>0</v>
      </c>
      <c r="S33" s="77">
        <f t="shared" si="11"/>
        <v>7.831500000000001E-2</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40.292500000000004</v>
      </c>
      <c r="D34" s="77">
        <f t="shared" si="7"/>
        <v>2.0022194500000001</v>
      </c>
      <c r="E34" s="77">
        <f t="shared" si="8"/>
        <v>1.3676750000000004</v>
      </c>
      <c r="F34" s="77">
        <f t="shared" si="9"/>
        <v>3.6131136000000001</v>
      </c>
      <c r="G34" s="77">
        <f t="shared" si="5"/>
        <v>2.9056000000000005E-2</v>
      </c>
      <c r="H34" s="77">
        <f t="shared" si="5"/>
        <v>1.0612250000000001</v>
      </c>
      <c r="I34" s="77">
        <f t="shared" si="5"/>
        <v>0.15152250000000003</v>
      </c>
      <c r="J34" s="77">
        <f t="shared" si="5"/>
        <v>2.3267500000000003E-3</v>
      </c>
      <c r="K34" s="77">
        <f t="shared" si="5"/>
        <v>5.0507500000000006E-3</v>
      </c>
      <c r="L34" s="77">
        <f t="shared" si="5"/>
        <v>0.35809250000000004</v>
      </c>
      <c r="M34" s="77">
        <f t="shared" si="5"/>
        <v>4.1881500000000002E-2</v>
      </c>
      <c r="N34" s="77">
        <f t="shared" si="5"/>
        <v>15.322500000000003</v>
      </c>
      <c r="O34" s="77">
        <f t="shared" si="5"/>
        <v>2582.125</v>
      </c>
      <c r="P34" s="77">
        <f t="shared" si="5"/>
        <v>0</v>
      </c>
      <c r="Q34" s="77">
        <f t="shared" si="10"/>
        <v>65.546250000000001</v>
      </c>
      <c r="R34" s="77">
        <f t="shared" si="11"/>
        <v>0</v>
      </c>
      <c r="S34" s="77">
        <f t="shared" si="11"/>
        <v>7.831500000000001E-2</v>
      </c>
      <c r="T34" s="77">
        <f t="shared" si="11"/>
        <v>0</v>
      </c>
      <c r="U34" s="77">
        <f t="shared" si="11"/>
        <v>0</v>
      </c>
      <c r="AB34" s="59"/>
      <c r="AC34" s="59"/>
      <c r="AD34" s="59"/>
      <c r="AE34" s="59"/>
      <c r="AF34" s="59"/>
      <c r="AG34" s="59"/>
      <c r="AH34" s="59"/>
      <c r="AI34" s="59"/>
    </row>
    <row r="35" spans="1:35" s="72" customFormat="1" x14ac:dyDescent="0.3">
      <c r="A35" s="13">
        <f>G8</f>
        <v>5</v>
      </c>
      <c r="B35" s="15">
        <v>250</v>
      </c>
      <c r="C35" s="77">
        <f t="shared" si="6"/>
        <v>40.292500000000004</v>
      </c>
      <c r="D35" s="77">
        <f t="shared" si="7"/>
        <v>2.0022194500000001</v>
      </c>
      <c r="E35" s="77">
        <f t="shared" si="8"/>
        <v>1.3676750000000004</v>
      </c>
      <c r="F35" s="77">
        <f t="shared" si="9"/>
        <v>3.6131136000000001</v>
      </c>
      <c r="G35" s="77">
        <f t="shared" si="5"/>
        <v>2.9056000000000005E-2</v>
      </c>
      <c r="H35" s="77">
        <f t="shared" si="5"/>
        <v>1.0612250000000001</v>
      </c>
      <c r="I35" s="77">
        <f t="shared" si="5"/>
        <v>0.15152250000000003</v>
      </c>
      <c r="J35" s="77">
        <f t="shared" si="5"/>
        <v>2.3267500000000003E-3</v>
      </c>
      <c r="K35" s="77">
        <f t="shared" si="5"/>
        <v>5.0507500000000006E-3</v>
      </c>
      <c r="L35" s="77">
        <f t="shared" si="5"/>
        <v>0.35809250000000004</v>
      </c>
      <c r="M35" s="77">
        <f t="shared" si="5"/>
        <v>4.1881500000000002E-2</v>
      </c>
      <c r="N35" s="77">
        <f t="shared" si="5"/>
        <v>15.322500000000003</v>
      </c>
      <c r="O35" s="77">
        <f t="shared" si="5"/>
        <v>2582.125</v>
      </c>
      <c r="P35" s="77">
        <f t="shared" si="5"/>
        <v>0</v>
      </c>
      <c r="Q35" s="77">
        <f t="shared" si="10"/>
        <v>65.546250000000001</v>
      </c>
      <c r="R35" s="77">
        <f t="shared" si="11"/>
        <v>0</v>
      </c>
      <c r="S35" s="77">
        <f t="shared" si="11"/>
        <v>7.831500000000001E-2</v>
      </c>
      <c r="T35" s="77">
        <f t="shared" si="11"/>
        <v>0</v>
      </c>
      <c r="U35" s="77">
        <f t="shared" si="11"/>
        <v>0</v>
      </c>
      <c r="AB35" s="59"/>
      <c r="AC35" s="59"/>
      <c r="AD35" s="59"/>
      <c r="AE35" s="59"/>
      <c r="AF35" s="59"/>
      <c r="AG35" s="59"/>
      <c r="AH35" s="59"/>
      <c r="AI35" s="59"/>
    </row>
    <row r="36" spans="1:35" s="72" customFormat="1" x14ac:dyDescent="0.3">
      <c r="A36" s="13">
        <f>H8</f>
        <v>6</v>
      </c>
      <c r="B36" s="15">
        <v>250</v>
      </c>
      <c r="C36" s="77">
        <f t="shared" si="6"/>
        <v>40.292500000000004</v>
      </c>
      <c r="D36" s="77">
        <f t="shared" si="7"/>
        <v>2.0022194500000001</v>
      </c>
      <c r="E36" s="77">
        <f t="shared" si="8"/>
        <v>1.3676750000000004</v>
      </c>
      <c r="F36" s="77">
        <f t="shared" si="9"/>
        <v>3.6131136000000001</v>
      </c>
      <c r="G36" s="77">
        <f t="shared" si="5"/>
        <v>2.9056000000000005E-2</v>
      </c>
      <c r="H36" s="77">
        <f t="shared" si="5"/>
        <v>1.0612250000000001</v>
      </c>
      <c r="I36" s="77">
        <f t="shared" si="5"/>
        <v>0.15152250000000003</v>
      </c>
      <c r="J36" s="77">
        <f t="shared" si="5"/>
        <v>2.3267500000000003E-3</v>
      </c>
      <c r="K36" s="77">
        <f t="shared" si="5"/>
        <v>5.0507500000000006E-3</v>
      </c>
      <c r="L36" s="77">
        <f t="shared" si="5"/>
        <v>0.35809250000000004</v>
      </c>
      <c r="M36" s="77">
        <f t="shared" si="5"/>
        <v>4.1881500000000002E-2</v>
      </c>
      <c r="N36" s="77">
        <f t="shared" si="5"/>
        <v>15.322500000000003</v>
      </c>
      <c r="O36" s="77">
        <f t="shared" si="5"/>
        <v>2582.125</v>
      </c>
      <c r="P36" s="77">
        <f t="shared" si="5"/>
        <v>0</v>
      </c>
      <c r="Q36" s="77">
        <f t="shared" si="10"/>
        <v>65.546250000000001</v>
      </c>
      <c r="R36" s="77">
        <f t="shared" si="11"/>
        <v>0</v>
      </c>
      <c r="S36" s="77">
        <f t="shared" si="11"/>
        <v>7.831500000000001E-2</v>
      </c>
      <c r="T36" s="77">
        <f t="shared" si="11"/>
        <v>0</v>
      </c>
      <c r="U36" s="77">
        <f t="shared" si="11"/>
        <v>0</v>
      </c>
      <c r="AB36" s="59"/>
      <c r="AC36" s="59"/>
      <c r="AD36" s="59"/>
      <c r="AE36" s="59"/>
      <c r="AF36" s="59"/>
      <c r="AG36" s="59"/>
      <c r="AH36" s="59"/>
      <c r="AI36" s="59"/>
    </row>
    <row r="37" spans="1:35" s="72" customFormat="1" x14ac:dyDescent="0.3">
      <c r="A37" s="13">
        <f>I8</f>
        <v>7</v>
      </c>
      <c r="B37" s="15">
        <v>250</v>
      </c>
      <c r="C37" s="77">
        <f t="shared" si="6"/>
        <v>40.292500000000004</v>
      </c>
      <c r="D37" s="77">
        <f t="shared" si="7"/>
        <v>2.0022194500000001</v>
      </c>
      <c r="E37" s="77">
        <f t="shared" si="8"/>
        <v>1.3676750000000004</v>
      </c>
      <c r="F37" s="77">
        <f t="shared" si="9"/>
        <v>3.6131136000000001</v>
      </c>
      <c r="G37" s="77">
        <f t="shared" si="5"/>
        <v>2.9056000000000005E-2</v>
      </c>
      <c r="H37" s="77">
        <f t="shared" si="5"/>
        <v>1.0612250000000001</v>
      </c>
      <c r="I37" s="77">
        <f t="shared" si="5"/>
        <v>0.15152250000000003</v>
      </c>
      <c r="J37" s="77">
        <f t="shared" si="5"/>
        <v>2.3267500000000003E-3</v>
      </c>
      <c r="K37" s="77">
        <f t="shared" si="5"/>
        <v>5.0507500000000006E-3</v>
      </c>
      <c r="L37" s="77">
        <f t="shared" si="5"/>
        <v>0.35809250000000004</v>
      </c>
      <c r="M37" s="77">
        <f t="shared" si="5"/>
        <v>4.1881500000000002E-2</v>
      </c>
      <c r="N37" s="77">
        <f t="shared" si="5"/>
        <v>15.322500000000003</v>
      </c>
      <c r="O37" s="77">
        <f t="shared" si="5"/>
        <v>2582.125</v>
      </c>
      <c r="P37" s="77">
        <f t="shared" si="5"/>
        <v>0</v>
      </c>
      <c r="Q37" s="77">
        <f t="shared" si="10"/>
        <v>65.546250000000001</v>
      </c>
      <c r="R37" s="77">
        <f t="shared" si="11"/>
        <v>0</v>
      </c>
      <c r="S37" s="77">
        <f t="shared" si="11"/>
        <v>7.831500000000001E-2</v>
      </c>
      <c r="T37" s="77">
        <f t="shared" si="11"/>
        <v>0</v>
      </c>
      <c r="U37" s="77">
        <f t="shared" si="11"/>
        <v>0</v>
      </c>
      <c r="AB37" s="59"/>
      <c r="AC37" s="59"/>
      <c r="AD37" s="59"/>
      <c r="AE37" s="59"/>
      <c r="AF37" s="59"/>
      <c r="AG37" s="59"/>
      <c r="AH37" s="59"/>
      <c r="AI37" s="59"/>
    </row>
    <row r="38" spans="1:35" s="72" customFormat="1" x14ac:dyDescent="0.3">
      <c r="A38" s="13">
        <f>J8</f>
        <v>8</v>
      </c>
      <c r="B38" s="15">
        <v>250</v>
      </c>
      <c r="C38" s="77">
        <f t="shared" si="6"/>
        <v>40.292500000000004</v>
      </c>
      <c r="D38" s="77">
        <f t="shared" si="7"/>
        <v>2.0022194500000001</v>
      </c>
      <c r="E38" s="77">
        <f t="shared" si="8"/>
        <v>1.3676750000000004</v>
      </c>
      <c r="F38" s="77">
        <f t="shared" si="9"/>
        <v>3.6131136000000001</v>
      </c>
      <c r="G38" s="77">
        <f t="shared" si="5"/>
        <v>2.9056000000000005E-2</v>
      </c>
      <c r="H38" s="77">
        <f t="shared" si="5"/>
        <v>1.0612250000000001</v>
      </c>
      <c r="I38" s="77">
        <f t="shared" si="5"/>
        <v>0.15152250000000003</v>
      </c>
      <c r="J38" s="77">
        <f t="shared" si="5"/>
        <v>2.3267500000000003E-3</v>
      </c>
      <c r="K38" s="77">
        <f t="shared" si="5"/>
        <v>5.0507500000000006E-3</v>
      </c>
      <c r="L38" s="77">
        <f t="shared" si="5"/>
        <v>0.35809250000000004</v>
      </c>
      <c r="M38" s="77">
        <f t="shared" si="5"/>
        <v>4.1881500000000002E-2</v>
      </c>
      <c r="N38" s="77">
        <f t="shared" si="5"/>
        <v>15.322500000000003</v>
      </c>
      <c r="O38" s="77">
        <f t="shared" si="5"/>
        <v>2582.125</v>
      </c>
      <c r="P38" s="77">
        <f t="shared" si="5"/>
        <v>0</v>
      </c>
      <c r="Q38" s="77">
        <f t="shared" si="10"/>
        <v>65.546250000000001</v>
      </c>
      <c r="R38" s="77">
        <f t="shared" si="11"/>
        <v>0</v>
      </c>
      <c r="S38" s="77">
        <f t="shared" si="11"/>
        <v>7.831500000000001E-2</v>
      </c>
      <c r="T38" s="77">
        <f t="shared" si="11"/>
        <v>0</v>
      </c>
      <c r="U38" s="77">
        <f t="shared" si="11"/>
        <v>0</v>
      </c>
      <c r="AB38" s="59"/>
      <c r="AC38" s="59"/>
      <c r="AD38" s="59"/>
      <c r="AE38" s="59"/>
      <c r="AF38" s="59"/>
      <c r="AG38" s="59"/>
      <c r="AH38" s="59"/>
      <c r="AI38" s="59"/>
    </row>
    <row r="39" spans="1:35" s="72" customFormat="1" x14ac:dyDescent="0.3">
      <c r="A39" s="13">
        <f>K8</f>
        <v>9</v>
      </c>
      <c r="B39" s="15">
        <v>250</v>
      </c>
      <c r="C39" s="77">
        <f t="shared" si="6"/>
        <v>40.292500000000004</v>
      </c>
      <c r="D39" s="77">
        <f t="shared" si="7"/>
        <v>2.0022194500000001</v>
      </c>
      <c r="E39" s="77">
        <f t="shared" si="8"/>
        <v>1.3676750000000004</v>
      </c>
      <c r="F39" s="77">
        <f t="shared" si="9"/>
        <v>3.6131136000000001</v>
      </c>
      <c r="G39" s="77">
        <f t="shared" si="5"/>
        <v>2.9056000000000005E-2</v>
      </c>
      <c r="H39" s="77">
        <f t="shared" si="5"/>
        <v>1.0612250000000001</v>
      </c>
      <c r="I39" s="77">
        <f t="shared" si="5"/>
        <v>0.15152250000000003</v>
      </c>
      <c r="J39" s="77">
        <f t="shared" si="5"/>
        <v>2.3267500000000003E-3</v>
      </c>
      <c r="K39" s="77">
        <f t="shared" si="5"/>
        <v>5.0507500000000006E-3</v>
      </c>
      <c r="L39" s="77">
        <f t="shared" si="5"/>
        <v>0.35809250000000004</v>
      </c>
      <c r="M39" s="77">
        <f t="shared" si="5"/>
        <v>4.1881500000000002E-2</v>
      </c>
      <c r="N39" s="77">
        <f t="shared" si="5"/>
        <v>15.322500000000003</v>
      </c>
      <c r="O39" s="77">
        <f t="shared" si="5"/>
        <v>2582.125</v>
      </c>
      <c r="P39" s="77">
        <f t="shared" si="5"/>
        <v>0</v>
      </c>
      <c r="Q39" s="77">
        <f t="shared" si="10"/>
        <v>65.546250000000001</v>
      </c>
      <c r="R39" s="77">
        <f t="shared" si="11"/>
        <v>0</v>
      </c>
      <c r="S39" s="77">
        <f t="shared" si="11"/>
        <v>7.831500000000001E-2</v>
      </c>
      <c r="T39" s="77">
        <f t="shared" si="11"/>
        <v>0</v>
      </c>
      <c r="U39" s="77">
        <f t="shared" si="11"/>
        <v>0</v>
      </c>
      <c r="AB39" s="59"/>
      <c r="AC39" s="59"/>
      <c r="AD39" s="59"/>
      <c r="AE39" s="59"/>
      <c r="AF39" s="59"/>
      <c r="AG39" s="59"/>
      <c r="AH39" s="59"/>
      <c r="AI39" s="59"/>
    </row>
    <row r="40" spans="1:35" s="72" customFormat="1" x14ac:dyDescent="0.3">
      <c r="A40" s="13">
        <f>L8</f>
        <v>10</v>
      </c>
      <c r="B40" s="15">
        <v>250</v>
      </c>
      <c r="C40" s="77">
        <f t="shared" si="6"/>
        <v>40.292500000000004</v>
      </c>
      <c r="D40" s="77">
        <f t="shared" si="7"/>
        <v>2.0022194500000001</v>
      </c>
      <c r="E40" s="77">
        <f t="shared" si="8"/>
        <v>1.3676750000000004</v>
      </c>
      <c r="F40" s="77">
        <f t="shared" si="9"/>
        <v>3.6131136000000001</v>
      </c>
      <c r="G40" s="77">
        <f t="shared" si="5"/>
        <v>2.9056000000000005E-2</v>
      </c>
      <c r="H40" s="77">
        <f t="shared" si="5"/>
        <v>1.0612250000000001</v>
      </c>
      <c r="I40" s="77">
        <f t="shared" si="5"/>
        <v>0.15152250000000003</v>
      </c>
      <c r="J40" s="77">
        <f t="shared" si="5"/>
        <v>2.3267500000000003E-3</v>
      </c>
      <c r="K40" s="77">
        <f t="shared" si="5"/>
        <v>5.0507500000000006E-3</v>
      </c>
      <c r="L40" s="77">
        <f t="shared" si="5"/>
        <v>0.35809250000000004</v>
      </c>
      <c r="M40" s="77">
        <f t="shared" si="5"/>
        <v>4.1881500000000002E-2</v>
      </c>
      <c r="N40" s="77">
        <f t="shared" si="5"/>
        <v>15.322500000000003</v>
      </c>
      <c r="O40" s="77">
        <f t="shared" si="5"/>
        <v>2582.125</v>
      </c>
      <c r="P40" s="77">
        <f t="shared" si="5"/>
        <v>0</v>
      </c>
      <c r="Q40" s="77">
        <f t="shared" si="10"/>
        <v>65.546250000000001</v>
      </c>
      <c r="R40" s="77">
        <f t="shared" si="11"/>
        <v>0</v>
      </c>
      <c r="S40" s="77">
        <f t="shared" si="11"/>
        <v>7.831500000000001E-2</v>
      </c>
      <c r="T40" s="77">
        <f t="shared" si="11"/>
        <v>0</v>
      </c>
      <c r="U40" s="77">
        <f t="shared" si="11"/>
        <v>0</v>
      </c>
      <c r="AB40" s="59"/>
      <c r="AC40" s="59"/>
      <c r="AD40" s="59"/>
      <c r="AE40" s="59"/>
      <c r="AF40" s="59"/>
      <c r="AG40" s="59"/>
      <c r="AH40" s="59"/>
      <c r="AI40" s="59"/>
    </row>
    <row r="41" spans="1:35" s="72" customFormat="1" x14ac:dyDescent="0.3">
      <c r="A41" s="13">
        <f>M8</f>
        <v>11</v>
      </c>
      <c r="B41" s="15">
        <v>250</v>
      </c>
      <c r="C41" s="77">
        <f t="shared" si="6"/>
        <v>40.292500000000004</v>
      </c>
      <c r="D41" s="77">
        <f t="shared" si="7"/>
        <v>2.0022194500000001</v>
      </c>
      <c r="E41" s="77">
        <f t="shared" si="8"/>
        <v>1.3676750000000004</v>
      </c>
      <c r="F41" s="77">
        <f t="shared" si="9"/>
        <v>3.6131136000000001</v>
      </c>
      <c r="G41" s="77">
        <f t="shared" si="5"/>
        <v>2.9056000000000005E-2</v>
      </c>
      <c r="H41" s="77">
        <f t="shared" si="5"/>
        <v>1.0612250000000001</v>
      </c>
      <c r="I41" s="77">
        <f t="shared" si="5"/>
        <v>0.15152250000000003</v>
      </c>
      <c r="J41" s="77">
        <f t="shared" si="5"/>
        <v>2.3267500000000003E-3</v>
      </c>
      <c r="K41" s="77">
        <f t="shared" si="5"/>
        <v>5.0507500000000006E-3</v>
      </c>
      <c r="L41" s="77">
        <f t="shared" si="5"/>
        <v>0.35809250000000004</v>
      </c>
      <c r="M41" s="77">
        <f t="shared" si="5"/>
        <v>4.1881500000000002E-2</v>
      </c>
      <c r="N41" s="77">
        <f t="shared" si="5"/>
        <v>15.322500000000003</v>
      </c>
      <c r="O41" s="77">
        <f t="shared" si="5"/>
        <v>2582.125</v>
      </c>
      <c r="P41" s="77">
        <f t="shared" si="5"/>
        <v>0</v>
      </c>
      <c r="Q41" s="77">
        <f t="shared" si="10"/>
        <v>65.546250000000001</v>
      </c>
      <c r="R41" s="77">
        <f t="shared" si="11"/>
        <v>0</v>
      </c>
      <c r="S41" s="77">
        <f t="shared" si="11"/>
        <v>7.831500000000001E-2</v>
      </c>
      <c r="T41" s="77">
        <f t="shared" si="11"/>
        <v>0</v>
      </c>
      <c r="U41" s="77">
        <f t="shared" si="11"/>
        <v>0</v>
      </c>
      <c r="AB41" s="59"/>
      <c r="AC41" s="59"/>
      <c r="AD41" s="59"/>
      <c r="AE41" s="59"/>
      <c r="AF41" s="59"/>
      <c r="AG41" s="59"/>
      <c r="AH41" s="59"/>
      <c r="AI41" s="59"/>
    </row>
    <row r="42" spans="1:35" s="72" customFormat="1" x14ac:dyDescent="0.3">
      <c r="A42" s="13">
        <f>N8</f>
        <v>12</v>
      </c>
      <c r="B42" s="15">
        <v>250</v>
      </c>
      <c r="C42" s="77">
        <f t="shared" si="6"/>
        <v>40.292500000000004</v>
      </c>
      <c r="D42" s="77">
        <f t="shared" si="7"/>
        <v>2.0022194500000001</v>
      </c>
      <c r="E42" s="77">
        <f t="shared" si="8"/>
        <v>1.3676750000000004</v>
      </c>
      <c r="F42" s="77">
        <f t="shared" si="9"/>
        <v>3.6131136000000001</v>
      </c>
      <c r="G42" s="77">
        <f t="shared" si="5"/>
        <v>2.9056000000000005E-2</v>
      </c>
      <c r="H42" s="77">
        <f t="shared" si="5"/>
        <v>1.0612250000000001</v>
      </c>
      <c r="I42" s="77">
        <f t="shared" si="5"/>
        <v>0.15152250000000003</v>
      </c>
      <c r="J42" s="77">
        <f t="shared" si="5"/>
        <v>2.3267500000000003E-3</v>
      </c>
      <c r="K42" s="77">
        <f t="shared" si="5"/>
        <v>5.0507500000000006E-3</v>
      </c>
      <c r="L42" s="77">
        <f t="shared" si="5"/>
        <v>0.35809250000000004</v>
      </c>
      <c r="M42" s="77">
        <f t="shared" si="5"/>
        <v>4.1881500000000002E-2</v>
      </c>
      <c r="N42" s="77">
        <f t="shared" si="5"/>
        <v>15.322500000000003</v>
      </c>
      <c r="O42" s="77">
        <f t="shared" si="5"/>
        <v>2582.125</v>
      </c>
      <c r="P42" s="77">
        <f t="shared" si="5"/>
        <v>0</v>
      </c>
      <c r="Q42" s="77">
        <f t="shared" si="10"/>
        <v>65.546250000000001</v>
      </c>
      <c r="R42" s="77">
        <f t="shared" si="11"/>
        <v>0</v>
      </c>
      <c r="S42" s="77">
        <f t="shared" si="11"/>
        <v>7.831500000000001E-2</v>
      </c>
      <c r="T42" s="77">
        <f t="shared" si="11"/>
        <v>0</v>
      </c>
      <c r="U42" s="77">
        <f t="shared" si="11"/>
        <v>0</v>
      </c>
      <c r="AB42" s="59"/>
      <c r="AC42" s="59"/>
      <c r="AD42" s="59"/>
      <c r="AE42" s="59"/>
      <c r="AF42" s="59"/>
      <c r="AG42" s="59"/>
      <c r="AH42" s="59"/>
      <c r="AI42" s="59"/>
    </row>
    <row r="43" spans="1:35" s="72" customFormat="1" x14ac:dyDescent="0.3">
      <c r="A43" s="13">
        <f>O8</f>
        <v>13</v>
      </c>
      <c r="B43" s="15">
        <v>250</v>
      </c>
      <c r="C43" s="77">
        <f t="shared" si="6"/>
        <v>40.292500000000004</v>
      </c>
      <c r="D43" s="77">
        <f t="shared" si="7"/>
        <v>2.0022194500000001</v>
      </c>
      <c r="E43" s="77">
        <f t="shared" si="8"/>
        <v>1.3676750000000004</v>
      </c>
      <c r="F43" s="77">
        <f t="shared" si="9"/>
        <v>3.6131136000000001</v>
      </c>
      <c r="G43" s="77">
        <f t="shared" si="5"/>
        <v>2.9056000000000005E-2</v>
      </c>
      <c r="H43" s="77">
        <f t="shared" si="5"/>
        <v>1.0612250000000001</v>
      </c>
      <c r="I43" s="77">
        <f t="shared" si="5"/>
        <v>0.15152250000000003</v>
      </c>
      <c r="J43" s="77">
        <f t="shared" si="5"/>
        <v>2.3267500000000003E-3</v>
      </c>
      <c r="K43" s="77">
        <f t="shared" si="5"/>
        <v>5.0507500000000006E-3</v>
      </c>
      <c r="L43" s="77">
        <f t="shared" si="5"/>
        <v>0.35809250000000004</v>
      </c>
      <c r="M43" s="77">
        <f t="shared" si="5"/>
        <v>4.1881500000000002E-2</v>
      </c>
      <c r="N43" s="77">
        <f t="shared" si="5"/>
        <v>15.322500000000003</v>
      </c>
      <c r="O43" s="77">
        <f t="shared" si="5"/>
        <v>2582.125</v>
      </c>
      <c r="P43" s="77">
        <f t="shared" si="5"/>
        <v>0</v>
      </c>
      <c r="Q43" s="77">
        <f t="shared" si="10"/>
        <v>65.546250000000001</v>
      </c>
      <c r="R43" s="77">
        <f t="shared" si="11"/>
        <v>0</v>
      </c>
      <c r="S43" s="77">
        <f t="shared" si="11"/>
        <v>7.831500000000001E-2</v>
      </c>
      <c r="T43" s="77">
        <f t="shared" si="11"/>
        <v>0</v>
      </c>
      <c r="U43" s="77">
        <f t="shared" si="11"/>
        <v>0</v>
      </c>
      <c r="AB43" s="59"/>
      <c r="AC43" s="59"/>
      <c r="AD43" s="59"/>
      <c r="AE43" s="59"/>
      <c r="AF43" s="59"/>
      <c r="AG43" s="59"/>
      <c r="AH43" s="59"/>
      <c r="AI43" s="59"/>
    </row>
    <row r="44" spans="1:35" s="72" customFormat="1" x14ac:dyDescent="0.3">
      <c r="A44" s="13">
        <f>P8</f>
        <v>15</v>
      </c>
      <c r="B44" s="15">
        <v>250</v>
      </c>
      <c r="C44" s="77">
        <f t="shared" si="6"/>
        <v>40.292500000000004</v>
      </c>
      <c r="D44" s="77">
        <f t="shared" si="7"/>
        <v>2.0022194500000001</v>
      </c>
      <c r="E44" s="77">
        <f t="shared" si="8"/>
        <v>1.3676750000000004</v>
      </c>
      <c r="F44" s="77">
        <f t="shared" si="9"/>
        <v>3.6131136000000001</v>
      </c>
      <c r="G44" s="77">
        <f t="shared" si="5"/>
        <v>2.9056000000000005E-2</v>
      </c>
      <c r="H44" s="77">
        <f t="shared" si="5"/>
        <v>1.0612250000000001</v>
      </c>
      <c r="I44" s="77">
        <f t="shared" si="5"/>
        <v>0.15152250000000003</v>
      </c>
      <c r="J44" s="77">
        <f t="shared" si="5"/>
        <v>2.3267500000000003E-3</v>
      </c>
      <c r="K44" s="77">
        <f t="shared" si="5"/>
        <v>5.0507500000000006E-3</v>
      </c>
      <c r="L44" s="77">
        <f t="shared" si="5"/>
        <v>0.35809250000000004</v>
      </c>
      <c r="M44" s="77">
        <f t="shared" si="5"/>
        <v>4.1881500000000002E-2</v>
      </c>
      <c r="N44" s="77">
        <f t="shared" si="5"/>
        <v>15.322500000000003</v>
      </c>
      <c r="O44" s="77">
        <f t="shared" si="5"/>
        <v>2582.125</v>
      </c>
      <c r="P44" s="77">
        <f t="shared" si="5"/>
        <v>0</v>
      </c>
      <c r="Q44" s="77">
        <f t="shared" si="10"/>
        <v>65.546250000000001</v>
      </c>
      <c r="R44" s="77">
        <f t="shared" si="11"/>
        <v>0</v>
      </c>
      <c r="S44" s="77">
        <f t="shared" si="11"/>
        <v>7.831500000000001E-2</v>
      </c>
      <c r="T44" s="77">
        <f t="shared" si="11"/>
        <v>0</v>
      </c>
      <c r="U44" s="77">
        <f t="shared" si="11"/>
        <v>0</v>
      </c>
      <c r="AB44" s="59"/>
      <c r="AC44" s="59"/>
      <c r="AD44" s="59"/>
      <c r="AE44" s="59"/>
      <c r="AF44" s="59"/>
      <c r="AG44" s="59"/>
      <c r="AH44" s="59"/>
      <c r="AI44" s="59"/>
    </row>
    <row r="45" spans="1:35" s="72" customFormat="1" x14ac:dyDescent="0.3">
      <c r="A45" s="13">
        <f>Q8</f>
        <v>16</v>
      </c>
      <c r="B45" s="15">
        <v>250</v>
      </c>
      <c r="C45" s="77">
        <f t="shared" si="6"/>
        <v>40.292500000000004</v>
      </c>
      <c r="D45" s="77">
        <f t="shared" si="7"/>
        <v>2.0022194500000001</v>
      </c>
      <c r="E45" s="77">
        <f t="shared" si="8"/>
        <v>1.3676750000000004</v>
      </c>
      <c r="F45" s="77">
        <f t="shared" si="9"/>
        <v>3.6131136000000001</v>
      </c>
      <c r="G45" s="77">
        <f t="shared" si="5"/>
        <v>2.9056000000000005E-2</v>
      </c>
      <c r="H45" s="77">
        <f t="shared" si="5"/>
        <v>1.0612250000000001</v>
      </c>
      <c r="I45" s="77">
        <f t="shared" si="5"/>
        <v>0.15152250000000003</v>
      </c>
      <c r="J45" s="77">
        <f t="shared" si="5"/>
        <v>2.3267500000000003E-3</v>
      </c>
      <c r="K45" s="77">
        <f t="shared" si="5"/>
        <v>5.0507500000000006E-3</v>
      </c>
      <c r="L45" s="77">
        <f t="shared" si="5"/>
        <v>0.35809250000000004</v>
      </c>
      <c r="M45" s="77">
        <f t="shared" si="5"/>
        <v>4.1881500000000002E-2</v>
      </c>
      <c r="N45" s="77">
        <f t="shared" si="5"/>
        <v>15.322500000000003</v>
      </c>
      <c r="O45" s="77">
        <f t="shared" si="5"/>
        <v>2582.125</v>
      </c>
      <c r="P45" s="77">
        <f t="shared" si="5"/>
        <v>0</v>
      </c>
      <c r="Q45" s="77">
        <f t="shared" si="10"/>
        <v>65.546250000000001</v>
      </c>
      <c r="R45" s="77">
        <f t="shared" si="11"/>
        <v>0</v>
      </c>
      <c r="S45" s="77">
        <f t="shared" si="11"/>
        <v>7.831500000000001E-2</v>
      </c>
      <c r="T45" s="77">
        <f t="shared" si="11"/>
        <v>0</v>
      </c>
      <c r="U45" s="77">
        <f t="shared" si="11"/>
        <v>0</v>
      </c>
      <c r="AB45" s="59"/>
      <c r="AC45" s="59"/>
      <c r="AD45" s="59"/>
      <c r="AE45" s="59"/>
      <c r="AF45" s="59"/>
      <c r="AG45" s="59"/>
      <c r="AH45" s="59"/>
      <c r="AI45" s="59"/>
    </row>
    <row r="46" spans="1:35" s="72" customFormat="1" x14ac:dyDescent="0.3">
      <c r="A46" s="13">
        <f>R8</f>
        <v>21</v>
      </c>
      <c r="B46" s="15">
        <v>250</v>
      </c>
      <c r="C46" s="77">
        <f t="shared" si="6"/>
        <v>40.292500000000004</v>
      </c>
      <c r="D46" s="77">
        <f t="shared" si="7"/>
        <v>2.0022194500000001</v>
      </c>
      <c r="E46" s="77">
        <f t="shared" si="8"/>
        <v>1.3676750000000004</v>
      </c>
      <c r="F46" s="77">
        <f t="shared" si="9"/>
        <v>3.6131136000000001</v>
      </c>
      <c r="G46" s="77">
        <f t="shared" si="5"/>
        <v>2.9056000000000005E-2</v>
      </c>
      <c r="H46" s="77">
        <f t="shared" si="5"/>
        <v>1.0612250000000001</v>
      </c>
      <c r="I46" s="77">
        <f t="shared" si="5"/>
        <v>0.15152250000000003</v>
      </c>
      <c r="J46" s="77">
        <f t="shared" si="5"/>
        <v>2.3267500000000003E-3</v>
      </c>
      <c r="K46" s="77">
        <f t="shared" si="5"/>
        <v>5.0507500000000006E-3</v>
      </c>
      <c r="L46" s="77">
        <f t="shared" si="5"/>
        <v>0.35809250000000004</v>
      </c>
      <c r="M46" s="77">
        <f t="shared" si="5"/>
        <v>4.1881500000000002E-2</v>
      </c>
      <c r="N46" s="77">
        <f t="shared" si="5"/>
        <v>15.322500000000003</v>
      </c>
      <c r="O46" s="77">
        <f t="shared" si="5"/>
        <v>2582.125</v>
      </c>
      <c r="P46" s="77">
        <f t="shared" si="5"/>
        <v>0</v>
      </c>
      <c r="Q46" s="77">
        <f t="shared" si="10"/>
        <v>65.546250000000001</v>
      </c>
      <c r="R46" s="77">
        <f t="shared" si="11"/>
        <v>0</v>
      </c>
      <c r="S46" s="77">
        <f t="shared" si="11"/>
        <v>7.831500000000001E-2</v>
      </c>
      <c r="T46" s="77">
        <f t="shared" si="11"/>
        <v>0</v>
      </c>
      <c r="U46" s="77">
        <f t="shared" si="11"/>
        <v>0</v>
      </c>
      <c r="AB46" s="59"/>
      <c r="AC46" s="59"/>
      <c r="AD46" s="59"/>
      <c r="AE46" s="59"/>
      <c r="AF46" s="59"/>
      <c r="AG46" s="59"/>
      <c r="AH46" s="59"/>
      <c r="AI46" s="59"/>
    </row>
    <row r="47" spans="1:35" s="72" customFormat="1" x14ac:dyDescent="0.3">
      <c r="A47" s="13">
        <f>S8</f>
        <v>22</v>
      </c>
      <c r="B47" s="15">
        <v>250</v>
      </c>
      <c r="C47" s="77">
        <f t="shared" si="6"/>
        <v>40.292500000000004</v>
      </c>
      <c r="D47" s="77">
        <f t="shared" si="7"/>
        <v>2.0022194500000001</v>
      </c>
      <c r="E47" s="77">
        <f t="shared" si="8"/>
        <v>1.3676750000000004</v>
      </c>
      <c r="F47" s="77">
        <f t="shared" si="9"/>
        <v>3.6131136000000001</v>
      </c>
      <c r="G47" s="77">
        <f t="shared" ref="G47:P50" si="12">IF(G$27="%w/w SAR",((G$28*10)*$B47),IF(G$27="%w/w DM",(((G$28*10)*($B$28/100))*$B47),IF(G$27="kg/t SAR",(G$28*$B47),IF(G$27="kg/t DM",((G$28*($B$28/100))*$B47),IF(G$27="mg/kg SAR",((G$28*0.001)*$B47),IF(G$27="mg/kg DM",(((G$28*0.001)*($B$28/100))*$B47),0))))))</f>
        <v>2.9056000000000005E-2</v>
      </c>
      <c r="H47" s="77">
        <f t="shared" si="12"/>
        <v>1.0612250000000001</v>
      </c>
      <c r="I47" s="77">
        <f t="shared" si="12"/>
        <v>0.15152250000000003</v>
      </c>
      <c r="J47" s="77">
        <f t="shared" si="12"/>
        <v>2.3267500000000003E-3</v>
      </c>
      <c r="K47" s="77">
        <f t="shared" si="12"/>
        <v>5.0507500000000006E-3</v>
      </c>
      <c r="L47" s="77">
        <f t="shared" si="12"/>
        <v>0.35809250000000004</v>
      </c>
      <c r="M47" s="77">
        <f t="shared" si="12"/>
        <v>4.1881500000000002E-2</v>
      </c>
      <c r="N47" s="77">
        <f t="shared" si="12"/>
        <v>15.322500000000003</v>
      </c>
      <c r="O47" s="77">
        <f t="shared" si="12"/>
        <v>2582.125</v>
      </c>
      <c r="P47" s="77">
        <f t="shared" si="12"/>
        <v>0</v>
      </c>
      <c r="Q47" s="77">
        <f t="shared" si="10"/>
        <v>65.546250000000001</v>
      </c>
      <c r="R47" s="77">
        <f t="shared" si="11"/>
        <v>0</v>
      </c>
      <c r="S47" s="77">
        <f t="shared" si="11"/>
        <v>7.831500000000001E-2</v>
      </c>
      <c r="T47" s="77">
        <f t="shared" si="11"/>
        <v>0</v>
      </c>
      <c r="U47" s="77">
        <f t="shared" si="11"/>
        <v>0</v>
      </c>
      <c r="AB47" s="59"/>
      <c r="AC47" s="59"/>
      <c r="AD47" s="59"/>
      <c r="AE47" s="59"/>
      <c r="AF47" s="59"/>
      <c r="AG47" s="59"/>
      <c r="AH47" s="59"/>
      <c r="AI47" s="59"/>
    </row>
    <row r="48" spans="1:35" s="72" customFormat="1" x14ac:dyDescent="0.3">
      <c r="A48" s="13">
        <f>T8</f>
        <v>23</v>
      </c>
      <c r="B48" s="15">
        <v>250</v>
      </c>
      <c r="C48" s="77">
        <f t="shared" si="6"/>
        <v>40.292500000000004</v>
      </c>
      <c r="D48" s="77">
        <f t="shared" si="7"/>
        <v>2.0022194500000001</v>
      </c>
      <c r="E48" s="77">
        <f t="shared" si="8"/>
        <v>1.3676750000000004</v>
      </c>
      <c r="F48" s="77">
        <f t="shared" si="9"/>
        <v>3.6131136000000001</v>
      </c>
      <c r="G48" s="77">
        <f t="shared" si="12"/>
        <v>2.9056000000000005E-2</v>
      </c>
      <c r="H48" s="77">
        <f t="shared" si="12"/>
        <v>1.0612250000000001</v>
      </c>
      <c r="I48" s="77">
        <f t="shared" si="12"/>
        <v>0.15152250000000003</v>
      </c>
      <c r="J48" s="77">
        <f t="shared" si="12"/>
        <v>2.3267500000000003E-3</v>
      </c>
      <c r="K48" s="77">
        <f t="shared" si="12"/>
        <v>5.0507500000000006E-3</v>
      </c>
      <c r="L48" s="77">
        <f t="shared" si="12"/>
        <v>0.35809250000000004</v>
      </c>
      <c r="M48" s="77">
        <f t="shared" si="12"/>
        <v>4.1881500000000002E-2</v>
      </c>
      <c r="N48" s="77">
        <f t="shared" si="12"/>
        <v>15.322500000000003</v>
      </c>
      <c r="O48" s="77">
        <f t="shared" si="12"/>
        <v>2582.125</v>
      </c>
      <c r="P48" s="77">
        <f t="shared" si="12"/>
        <v>0</v>
      </c>
      <c r="Q48" s="77">
        <f t="shared" si="10"/>
        <v>65.546250000000001</v>
      </c>
      <c r="R48" s="77">
        <f t="shared" si="11"/>
        <v>0</v>
      </c>
      <c r="S48" s="77">
        <f t="shared" si="11"/>
        <v>7.831500000000001E-2</v>
      </c>
      <c r="T48" s="77">
        <f t="shared" si="11"/>
        <v>0</v>
      </c>
      <c r="U48" s="77">
        <f t="shared" si="11"/>
        <v>0</v>
      </c>
      <c r="AB48" s="59"/>
      <c r="AC48" s="59"/>
      <c r="AD48" s="59"/>
      <c r="AE48" s="59"/>
      <c r="AF48" s="59"/>
      <c r="AG48" s="59"/>
      <c r="AH48" s="59"/>
      <c r="AI48" s="59"/>
    </row>
    <row r="49" spans="1:35" s="72" customFormat="1" x14ac:dyDescent="0.3">
      <c r="A49" s="13">
        <f>U8</f>
        <v>7078</v>
      </c>
      <c r="B49" s="15">
        <v>250</v>
      </c>
      <c r="C49" s="77">
        <f t="shared" si="6"/>
        <v>40.292500000000004</v>
      </c>
      <c r="D49" s="77">
        <f t="shared" si="7"/>
        <v>2.0022194500000001</v>
      </c>
      <c r="E49" s="77">
        <f t="shared" si="8"/>
        <v>1.3676750000000004</v>
      </c>
      <c r="F49" s="77">
        <f t="shared" si="9"/>
        <v>3.6131136000000001</v>
      </c>
      <c r="G49" s="77">
        <f t="shared" si="12"/>
        <v>2.9056000000000005E-2</v>
      </c>
      <c r="H49" s="77">
        <f t="shared" si="12"/>
        <v>1.0612250000000001</v>
      </c>
      <c r="I49" s="77">
        <f t="shared" si="12"/>
        <v>0.15152250000000003</v>
      </c>
      <c r="J49" s="77">
        <f t="shared" si="12"/>
        <v>2.3267500000000003E-3</v>
      </c>
      <c r="K49" s="77">
        <f t="shared" si="12"/>
        <v>5.0507500000000006E-3</v>
      </c>
      <c r="L49" s="77">
        <f t="shared" si="12"/>
        <v>0.35809250000000004</v>
      </c>
      <c r="M49" s="77">
        <f t="shared" si="12"/>
        <v>4.1881500000000002E-2</v>
      </c>
      <c r="N49" s="77">
        <f t="shared" si="12"/>
        <v>15.322500000000003</v>
      </c>
      <c r="O49" s="77">
        <f t="shared" si="12"/>
        <v>2582.125</v>
      </c>
      <c r="P49" s="77">
        <f t="shared" si="12"/>
        <v>0</v>
      </c>
      <c r="Q49" s="77">
        <f t="shared" si="10"/>
        <v>65.546250000000001</v>
      </c>
      <c r="R49" s="77">
        <f t="shared" si="11"/>
        <v>0</v>
      </c>
      <c r="S49" s="77">
        <f t="shared" si="11"/>
        <v>7.831500000000001E-2</v>
      </c>
      <c r="T49" s="77">
        <f t="shared" si="11"/>
        <v>0</v>
      </c>
      <c r="U49" s="77">
        <f t="shared" si="11"/>
        <v>0</v>
      </c>
      <c r="AB49" s="59"/>
      <c r="AC49" s="59"/>
      <c r="AD49" s="59"/>
      <c r="AE49" s="59"/>
      <c r="AF49" s="59"/>
      <c r="AG49" s="59"/>
      <c r="AH49" s="59"/>
      <c r="AI49" s="59"/>
    </row>
    <row r="50" spans="1:35" s="72" customFormat="1" ht="13.8" thickBot="1" x14ac:dyDescent="0.35">
      <c r="A50" s="14">
        <f>V8</f>
        <v>7058</v>
      </c>
      <c r="B50" s="15">
        <v>250</v>
      </c>
      <c r="C50" s="98">
        <f t="shared" si="6"/>
        <v>40.292500000000004</v>
      </c>
      <c r="D50" s="98">
        <f t="shared" si="7"/>
        <v>2.0022194500000001</v>
      </c>
      <c r="E50" s="98">
        <f t="shared" si="8"/>
        <v>1.3676750000000004</v>
      </c>
      <c r="F50" s="98">
        <f t="shared" si="9"/>
        <v>3.6131136000000001</v>
      </c>
      <c r="G50" s="98">
        <f t="shared" si="12"/>
        <v>2.9056000000000005E-2</v>
      </c>
      <c r="H50" s="98">
        <f t="shared" si="12"/>
        <v>1.0612250000000001</v>
      </c>
      <c r="I50" s="98">
        <f t="shared" si="12"/>
        <v>0.15152250000000003</v>
      </c>
      <c r="J50" s="98">
        <f t="shared" si="12"/>
        <v>2.3267500000000003E-3</v>
      </c>
      <c r="K50" s="98">
        <f t="shared" si="12"/>
        <v>5.0507500000000006E-3</v>
      </c>
      <c r="L50" s="98">
        <f t="shared" si="12"/>
        <v>0.35809250000000004</v>
      </c>
      <c r="M50" s="98">
        <f t="shared" si="12"/>
        <v>4.1881500000000002E-2</v>
      </c>
      <c r="N50" s="98">
        <f t="shared" si="12"/>
        <v>15.322500000000003</v>
      </c>
      <c r="O50" s="98">
        <f t="shared" si="12"/>
        <v>2582.125</v>
      </c>
      <c r="P50" s="98">
        <f t="shared" si="12"/>
        <v>0</v>
      </c>
      <c r="Q50" s="98">
        <f t="shared" si="10"/>
        <v>65.546250000000001</v>
      </c>
      <c r="R50" s="98">
        <f t="shared" si="11"/>
        <v>0</v>
      </c>
      <c r="S50" s="98">
        <f t="shared" si="11"/>
        <v>7.831500000000001E-2</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7" zoomScale="90" zoomScaleNormal="90" workbookViewId="0">
      <selection activeCell="B42" sqref="B42"/>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8" t="s">
        <v>41</v>
      </c>
      <c r="B1" s="128"/>
      <c r="C1" s="141" t="str">
        <f>'DCWW ALAW'!C1:D1</f>
        <v>PAN-023343</v>
      </c>
      <c r="D1" s="142"/>
      <c r="E1" s="93" t="s">
        <v>45</v>
      </c>
      <c r="F1" s="39" t="str">
        <f>'DCWW ALAW'!F1</f>
        <v>49.6 ha</v>
      </c>
      <c r="G1" s="124" t="s">
        <v>43</v>
      </c>
      <c r="H1" s="125"/>
      <c r="I1" s="118">
        <v>6.7</v>
      </c>
      <c r="J1" s="128" t="s">
        <v>153</v>
      </c>
      <c r="K1" s="128"/>
      <c r="L1" s="97">
        <v>640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8" t="s">
        <v>87</v>
      </c>
      <c r="B2" s="128"/>
      <c r="C2" s="143" t="str">
        <f>'DCWW ALAW'!C2:D2</f>
        <v>EPR/GP3792SK</v>
      </c>
      <c r="D2" s="144"/>
      <c r="E2" s="93" t="s">
        <v>109</v>
      </c>
      <c r="F2" s="119" t="s">
        <v>173</v>
      </c>
      <c r="G2" s="126" t="s">
        <v>110</v>
      </c>
      <c r="H2" s="127"/>
      <c r="I2" s="118"/>
      <c r="J2" s="128" t="s">
        <v>158</v>
      </c>
      <c r="K2" s="128"/>
      <c r="L2" s="97">
        <v>1.28</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3" t="str">
        <f>'DCWW ALAW'!C3:D3</f>
        <v xml:space="preserve">ByProduct recovery limited </v>
      </c>
      <c r="D3" s="144"/>
      <c r="E3" s="93" t="s">
        <v>108</v>
      </c>
      <c r="F3" s="31" t="s">
        <v>77</v>
      </c>
      <c r="G3" s="128" t="s">
        <v>159</v>
      </c>
      <c r="H3" s="128"/>
      <c r="I3" s="118"/>
      <c r="J3" s="124" t="s">
        <v>154</v>
      </c>
      <c r="K3" s="125"/>
      <c r="L3" s="97">
        <f>(L1/(L2*10000))*100</f>
        <v>5</v>
      </c>
      <c r="AB3" s="30" t="s">
        <v>57</v>
      </c>
      <c r="AC3" s="17"/>
      <c r="AD3" s="30" t="s">
        <v>71</v>
      </c>
      <c r="AE3" s="17"/>
      <c r="AF3" s="17"/>
      <c r="AG3" s="44" t="s">
        <v>77</v>
      </c>
      <c r="AH3" s="18"/>
      <c r="AI3" s="48" t="s">
        <v>113</v>
      </c>
      <c r="AJ3" s="49">
        <v>1.7</v>
      </c>
      <c r="AK3" s="50">
        <v>6</v>
      </c>
      <c r="AL3" s="51">
        <v>1</v>
      </c>
      <c r="AM3" s="11">
        <v>6.2</v>
      </c>
      <c r="AN3" s="11" t="s">
        <v>112</v>
      </c>
    </row>
    <row r="4" spans="1:41" x14ac:dyDescent="0.25">
      <c r="A4" s="128" t="s">
        <v>0</v>
      </c>
      <c r="B4" s="128"/>
      <c r="C4" s="141" t="str">
        <f>'DCWW ALAW'!C4:D4</f>
        <v>Farchwel, Talybont, Conwy, LL32 8UY</v>
      </c>
      <c r="D4" s="142"/>
      <c r="E4" s="94" t="s">
        <v>1</v>
      </c>
      <c r="F4" s="96" t="s">
        <v>168</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8" t="s">
        <v>47</v>
      </c>
      <c r="B5" s="128"/>
      <c r="C5" s="141" t="str">
        <f>'DCWW ALAW'!C5:D5</f>
        <v>Owen Clee</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8" t="s">
        <v>2</v>
      </c>
      <c r="B8" s="128"/>
      <c r="C8" s="60">
        <f>'DCWW ALAW'!C8</f>
        <v>1</v>
      </c>
      <c r="D8" s="60">
        <f>'DCWW ALAW'!D8</f>
        <v>2</v>
      </c>
      <c r="E8" s="60">
        <f>'DCWW ALAW'!E8</f>
        <v>3</v>
      </c>
      <c r="F8" s="60">
        <f>'DCWW ALAW'!F8</f>
        <v>4</v>
      </c>
      <c r="G8" s="60">
        <f>'DCWW ALAW'!G8</f>
        <v>5</v>
      </c>
      <c r="H8" s="60">
        <f>'DCWW ALAW'!H8</f>
        <v>6</v>
      </c>
      <c r="I8" s="60">
        <f>'DCWW ALAW'!I8</f>
        <v>7</v>
      </c>
      <c r="J8" s="60">
        <f>'DCWW ALAW'!J8</f>
        <v>8</v>
      </c>
      <c r="K8" s="60">
        <f>'DCWW ALAW'!K8</f>
        <v>9</v>
      </c>
      <c r="L8" s="60">
        <f>'DCWW ALAW'!L8</f>
        <v>10</v>
      </c>
      <c r="M8" s="60">
        <f>'DCWW ALAW'!M8</f>
        <v>11</v>
      </c>
      <c r="N8" s="60">
        <f>'DCWW ALAW'!N8</f>
        <v>12</v>
      </c>
      <c r="O8" s="60">
        <f>'DCWW ALAW'!O8</f>
        <v>13</v>
      </c>
      <c r="P8" s="60">
        <f>'DCWW ALAW'!P8</f>
        <v>15</v>
      </c>
      <c r="Q8" s="60">
        <f>'DCWW ALAW'!Q8</f>
        <v>16</v>
      </c>
      <c r="R8" s="60">
        <f>'DCWW ALAW'!R8</f>
        <v>21</v>
      </c>
      <c r="S8" s="60">
        <f>'DCWW ALAW'!S8</f>
        <v>22</v>
      </c>
      <c r="T8" s="60">
        <f>'DCWW ALAW'!T8</f>
        <v>23</v>
      </c>
      <c r="U8" s="60">
        <f>'DCWW ALAW'!U8</f>
        <v>7078</v>
      </c>
      <c r="V8" s="60">
        <f>'DCWW ALAW'!V8</f>
        <v>7058</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8" t="s">
        <v>3</v>
      </c>
      <c r="B9" s="128"/>
      <c r="C9" s="60" t="str">
        <f>'DCWW ALAW'!C9</f>
        <v xml:space="preserve">Moderate </v>
      </c>
      <c r="D9" s="60" t="str">
        <f>'DCWW ALAW'!D9</f>
        <v xml:space="preserve">Moderate </v>
      </c>
      <c r="E9" s="60" t="str">
        <f>'DCWW ALAW'!E9</f>
        <v xml:space="preserve">Moderate </v>
      </c>
      <c r="F9" s="60" t="str">
        <f>'DCWW ALAW'!F9</f>
        <v xml:space="preserve">Moderate </v>
      </c>
      <c r="G9" s="60" t="str">
        <f>'DCWW ALAW'!G9</f>
        <v xml:space="preserve">Moderate </v>
      </c>
      <c r="H9" s="60" t="str">
        <f>'DCWW ALAW'!H9</f>
        <v xml:space="preserve">Moderate </v>
      </c>
      <c r="I9" s="60" t="str">
        <f>'DCWW ALAW'!I9</f>
        <v xml:space="preserve">Moderate </v>
      </c>
      <c r="J9" s="60" t="str">
        <f>'DCWW ALAW'!J9</f>
        <v xml:space="preserve">Moderate </v>
      </c>
      <c r="K9" s="60" t="str">
        <f>'DCWW ALAW'!K9</f>
        <v xml:space="preserve">Moderate </v>
      </c>
      <c r="L9" s="60" t="str">
        <f>'DCWW ALAW'!L9</f>
        <v xml:space="preserve">Moderate </v>
      </c>
      <c r="M9" s="60" t="str">
        <f>'DCWW ALAW'!M9</f>
        <v xml:space="preserve">Moderate </v>
      </c>
      <c r="N9" s="60" t="str">
        <f>'DCWW ALAW'!N9</f>
        <v xml:space="preserve">Moderate </v>
      </c>
      <c r="O9" s="60" t="str">
        <f>'DCWW ALAW'!O9</f>
        <v xml:space="preserve">Moderate </v>
      </c>
      <c r="P9" s="60" t="str">
        <f>'DCWW ALAW'!P9</f>
        <v xml:space="preserve">Moderate </v>
      </c>
      <c r="Q9" s="60" t="str">
        <f>'DCWW ALAW'!Q9</f>
        <v xml:space="preserve">Moderate </v>
      </c>
      <c r="R9" s="60" t="str">
        <f>'DCWW ALAW'!R9</f>
        <v xml:space="preserve">Moderate </v>
      </c>
      <c r="S9" s="60" t="str">
        <f>'DCWW ALAW'!S9</f>
        <v xml:space="preserve">Moderate </v>
      </c>
      <c r="T9" s="60" t="str">
        <f>'DCWW ALAW'!T9</f>
        <v xml:space="preserve">Moderate </v>
      </c>
      <c r="U9" s="60" t="str">
        <f>'DCWW ALAW'!U9</f>
        <v xml:space="preserve">Moderate </v>
      </c>
      <c r="V9" s="60" t="str">
        <f>'DCWW ALAW'!V9</f>
        <v xml:space="preserve">Moderate </v>
      </c>
      <c r="AB9" s="17"/>
      <c r="AC9" s="17"/>
      <c r="AD9" s="30" t="s">
        <v>137</v>
      </c>
      <c r="AE9" s="30">
        <v>4.5</v>
      </c>
      <c r="AF9" s="17"/>
      <c r="AG9" s="18"/>
      <c r="AH9" s="18"/>
      <c r="AI9" s="63" t="s">
        <v>103</v>
      </c>
      <c r="AJ9" s="64">
        <v>0.7</v>
      </c>
      <c r="AK9" s="65">
        <v>4</v>
      </c>
      <c r="AL9" s="29">
        <v>7</v>
      </c>
      <c r="AM9" s="11">
        <v>6.7</v>
      </c>
      <c r="AN9" s="11" t="s">
        <v>135</v>
      </c>
      <c r="AO9" s="99"/>
    </row>
    <row r="10" spans="1:41" x14ac:dyDescent="0.25">
      <c r="A10" s="128" t="s">
        <v>4</v>
      </c>
      <c r="B10" s="128"/>
      <c r="C10" s="60">
        <f>'DCWW ALAW'!C10</f>
        <v>6.1</v>
      </c>
      <c r="D10" s="60">
        <f>'DCWW ALAW'!D10</f>
        <v>5.8</v>
      </c>
      <c r="E10" s="60">
        <f>'DCWW ALAW'!E10</f>
        <v>5.9</v>
      </c>
      <c r="F10" s="60">
        <f>'DCWW ALAW'!F10</f>
        <v>5.3</v>
      </c>
      <c r="G10" s="60">
        <f>'DCWW ALAW'!G10</f>
        <v>5.4</v>
      </c>
      <c r="H10" s="60">
        <f>'DCWW ALAW'!H10</f>
        <v>5.9</v>
      </c>
      <c r="I10" s="60">
        <f>'DCWW ALAW'!I10</f>
        <v>5.7</v>
      </c>
      <c r="J10" s="60">
        <f>'DCWW ALAW'!J10</f>
        <v>5.5</v>
      </c>
      <c r="K10" s="60">
        <f>'DCWW ALAW'!K10</f>
        <v>5.5</v>
      </c>
      <c r="L10" s="60">
        <f>'DCWW ALAW'!L10</f>
        <v>5.3</v>
      </c>
      <c r="M10" s="60">
        <f>'DCWW ALAW'!M10</f>
        <v>6.2</v>
      </c>
      <c r="N10" s="60">
        <f>'DCWW ALAW'!N10</f>
        <v>5.4</v>
      </c>
      <c r="O10" s="60">
        <f>'DCWW ALAW'!O10</f>
        <v>5.5</v>
      </c>
      <c r="P10" s="60">
        <f>'DCWW ALAW'!P10</f>
        <v>5.3</v>
      </c>
      <c r="Q10" s="60">
        <f>'DCWW ALAW'!Q10</f>
        <v>5.3</v>
      </c>
      <c r="R10" s="60">
        <f>'DCWW ALAW'!R10</f>
        <v>6.1</v>
      </c>
      <c r="S10" s="60">
        <f>'DCWW ALAW'!S10</f>
        <v>5.8</v>
      </c>
      <c r="T10" s="60">
        <f>'DCWW ALAW'!T10</f>
        <v>5.5</v>
      </c>
      <c r="U10" s="60">
        <f>'DCWW ALAW'!U10</f>
        <v>6.5</v>
      </c>
      <c r="V10" s="60">
        <f>'DCWW ALAW'!V10</f>
        <v>5.5</v>
      </c>
      <c r="AB10" s="17"/>
      <c r="AC10" s="17"/>
      <c r="AD10" s="30" t="s">
        <v>140</v>
      </c>
      <c r="AE10" s="30">
        <v>5</v>
      </c>
      <c r="AF10" s="17"/>
      <c r="AG10" s="18"/>
      <c r="AH10" s="18"/>
      <c r="AI10" s="53" t="s">
        <v>97</v>
      </c>
      <c r="AJ10" s="54">
        <v>9</v>
      </c>
      <c r="AK10" s="55">
        <v>16.5</v>
      </c>
      <c r="AL10" s="11">
        <v>8</v>
      </c>
      <c r="AM10" s="11">
        <v>6.7</v>
      </c>
      <c r="AN10" s="11" t="s">
        <v>135</v>
      </c>
    </row>
    <row r="11" spans="1:41" x14ac:dyDescent="0.25">
      <c r="A11" s="128" t="s">
        <v>5</v>
      </c>
      <c r="B11" s="128"/>
      <c r="C11" s="60">
        <f>'DCWW ALAW'!C11</f>
        <v>1</v>
      </c>
      <c r="D11" s="60">
        <f>'DCWW ALAW'!D11</f>
        <v>3</v>
      </c>
      <c r="E11" s="60">
        <f>'DCWW ALAW'!E11</f>
        <v>3</v>
      </c>
      <c r="F11" s="60">
        <f>'DCWW ALAW'!F11</f>
        <v>2</v>
      </c>
      <c r="G11" s="60">
        <f>'DCWW ALAW'!G11</f>
        <v>1</v>
      </c>
      <c r="H11" s="60">
        <f>'DCWW ALAW'!H11</f>
        <v>1</v>
      </c>
      <c r="I11" s="60">
        <f>'DCWW ALAW'!I11</f>
        <v>2</v>
      </c>
      <c r="J11" s="60">
        <f>'DCWW ALAW'!J11</f>
        <v>1</v>
      </c>
      <c r="K11" s="60">
        <f>'DCWW ALAW'!K11</f>
        <v>2</v>
      </c>
      <c r="L11" s="60">
        <f>'DCWW ALAW'!L11</f>
        <v>2</v>
      </c>
      <c r="M11" s="60">
        <f>'DCWW ALAW'!M11</f>
        <v>2</v>
      </c>
      <c r="N11" s="60">
        <f>'DCWW ALAW'!N11</f>
        <v>3</v>
      </c>
      <c r="O11" s="60">
        <f>'DCWW ALAW'!O11</f>
        <v>2</v>
      </c>
      <c r="P11" s="60">
        <f>'DCWW ALAW'!P11</f>
        <v>3</v>
      </c>
      <c r="Q11" s="60">
        <f>'DCWW ALAW'!Q11</f>
        <v>2</v>
      </c>
      <c r="R11" s="60">
        <f>'DCWW ALAW'!R11</f>
        <v>1</v>
      </c>
      <c r="S11" s="60">
        <f>'DCWW ALAW'!S11</f>
        <v>3</v>
      </c>
      <c r="T11" s="60">
        <f>'DCWW ALAW'!T11</f>
        <v>2</v>
      </c>
      <c r="U11" s="60">
        <f>'DCWW ALAW'!U11</f>
        <v>1</v>
      </c>
      <c r="V11" s="60">
        <f>'DCWW ALAW'!V11</f>
        <v>1</v>
      </c>
      <c r="AB11" s="17"/>
      <c r="AC11" s="17"/>
      <c r="AD11" s="52" t="s">
        <v>141</v>
      </c>
      <c r="AE11" s="30">
        <v>6</v>
      </c>
      <c r="AF11" s="17"/>
      <c r="AG11" s="18"/>
      <c r="AH11" s="18"/>
      <c r="AI11" s="53" t="s">
        <v>122</v>
      </c>
      <c r="AJ11" s="54">
        <v>15</v>
      </c>
      <c r="AK11" s="55">
        <v>17.5</v>
      </c>
      <c r="AL11" s="11">
        <v>9</v>
      </c>
      <c r="AM11" s="11">
        <v>7</v>
      </c>
      <c r="AN11" s="11" t="s">
        <v>135</v>
      </c>
    </row>
    <row r="12" spans="1:41" x14ac:dyDescent="0.25">
      <c r="A12" s="128" t="s">
        <v>6</v>
      </c>
      <c r="B12" s="128"/>
      <c r="C12" s="60">
        <f>'DCWW ALAW'!C12</f>
        <v>1</v>
      </c>
      <c r="D12" s="60">
        <f>'DCWW ALAW'!D12</f>
        <v>2</v>
      </c>
      <c r="E12" s="60">
        <f>'DCWW ALAW'!E12</f>
        <v>2</v>
      </c>
      <c r="F12" s="60">
        <f>'DCWW ALAW'!F12</f>
        <v>1</v>
      </c>
      <c r="G12" s="60">
        <f>'DCWW ALAW'!G12</f>
        <v>0</v>
      </c>
      <c r="H12" s="60">
        <f>'DCWW ALAW'!H12</f>
        <v>0</v>
      </c>
      <c r="I12" s="60">
        <f>'DCWW ALAW'!I12</f>
        <v>2</v>
      </c>
      <c r="J12" s="60">
        <f>'DCWW ALAW'!J12</f>
        <v>1</v>
      </c>
      <c r="K12" s="60">
        <f>'DCWW ALAW'!K12</f>
        <v>2</v>
      </c>
      <c r="L12" s="60">
        <f>'DCWW ALAW'!L12</f>
        <v>1</v>
      </c>
      <c r="M12" s="60">
        <f>'DCWW ALAW'!M12</f>
        <v>0</v>
      </c>
      <c r="N12" s="60">
        <f>'DCWW ALAW'!N12</f>
        <v>0</v>
      </c>
      <c r="O12" s="60">
        <f>'DCWW ALAW'!O12</f>
        <v>0</v>
      </c>
      <c r="P12" s="60">
        <f>'DCWW ALAW'!P12</f>
        <v>2</v>
      </c>
      <c r="Q12" s="60">
        <f>'DCWW ALAW'!Q12</f>
        <v>2</v>
      </c>
      <c r="R12" s="60">
        <f>'DCWW ALAW'!R12</f>
        <v>2</v>
      </c>
      <c r="S12" s="60">
        <f>'DCWW ALAW'!S12</f>
        <v>2</v>
      </c>
      <c r="T12" s="60">
        <f>'DCWW ALAW'!T12</f>
        <v>2</v>
      </c>
      <c r="U12" s="60">
        <f>'DCWW ALAW'!U12</f>
        <v>1</v>
      </c>
      <c r="V12" s="60">
        <f>'DCWW ALAW'!V12</f>
        <v>1</v>
      </c>
      <c r="AB12" s="17"/>
      <c r="AC12" s="17"/>
      <c r="AD12" s="52" t="s">
        <v>142</v>
      </c>
      <c r="AE12" s="30">
        <v>7.5</v>
      </c>
      <c r="AF12" s="17"/>
      <c r="AG12" s="18"/>
      <c r="AH12" s="18"/>
      <c r="AI12" s="53" t="s">
        <v>121</v>
      </c>
      <c r="AJ12" s="54">
        <v>14</v>
      </c>
      <c r="AK12" s="55">
        <v>11</v>
      </c>
      <c r="AL12" s="11">
        <v>10</v>
      </c>
      <c r="AM12" s="11">
        <v>7</v>
      </c>
      <c r="AN12" s="11" t="s">
        <v>135</v>
      </c>
    </row>
    <row r="13" spans="1:41" x14ac:dyDescent="0.25">
      <c r="A13" s="128" t="s">
        <v>7</v>
      </c>
      <c r="B13" s="128"/>
      <c r="C13" s="60">
        <f>'DCWW ALAW'!C13</f>
        <v>1</v>
      </c>
      <c r="D13" s="60">
        <f>'DCWW ALAW'!D13</f>
        <v>2</v>
      </c>
      <c r="E13" s="60">
        <f>'DCWW ALAW'!E13</f>
        <v>2</v>
      </c>
      <c r="F13" s="60">
        <f>'DCWW ALAW'!F13</f>
        <v>2</v>
      </c>
      <c r="G13" s="60">
        <f>'DCWW ALAW'!G13</f>
        <v>2</v>
      </c>
      <c r="H13" s="60">
        <f>'DCWW ALAW'!H13</f>
        <v>2</v>
      </c>
      <c r="I13" s="60">
        <f>'DCWW ALAW'!I13</f>
        <v>1</v>
      </c>
      <c r="J13" s="60">
        <f>'DCWW ALAW'!J13</f>
        <v>2</v>
      </c>
      <c r="K13" s="60">
        <f>'DCWW ALAW'!K13</f>
        <v>2</v>
      </c>
      <c r="L13" s="60">
        <f>'DCWW ALAW'!L13</f>
        <v>2</v>
      </c>
      <c r="M13" s="60">
        <f>'DCWW ALAW'!M13</f>
        <v>1</v>
      </c>
      <c r="N13" s="60">
        <f>'DCWW ALAW'!N13</f>
        <v>1</v>
      </c>
      <c r="O13" s="60">
        <f>'DCWW ALAW'!O13</f>
        <v>2</v>
      </c>
      <c r="P13" s="60">
        <f>'DCWW ALAW'!P13</f>
        <v>2</v>
      </c>
      <c r="Q13" s="60">
        <f>'DCWW ALAW'!Q13</f>
        <v>2</v>
      </c>
      <c r="R13" s="60">
        <f>'DCWW ALAW'!R13</f>
        <v>2</v>
      </c>
      <c r="S13" s="60">
        <f>'DCWW ALAW'!S13</f>
        <v>3</v>
      </c>
      <c r="T13" s="60">
        <f>'DCWW ALAW'!T13</f>
        <v>2</v>
      </c>
      <c r="U13" s="60">
        <f>'DCWW ALAW'!U13</f>
        <v>2</v>
      </c>
      <c r="V13" s="60">
        <f>'DCWW ALAW'!V13</f>
        <v>2</v>
      </c>
      <c r="AB13" s="17"/>
      <c r="AC13" s="17"/>
      <c r="AD13" s="52" t="s">
        <v>143</v>
      </c>
      <c r="AE13" s="30">
        <v>12</v>
      </c>
      <c r="AF13" s="17"/>
      <c r="AG13" s="18"/>
      <c r="AH13" s="18"/>
      <c r="AI13" s="53" t="s">
        <v>120</v>
      </c>
      <c r="AJ13" s="54">
        <v>1.9</v>
      </c>
      <c r="AK13" s="55">
        <v>7.5</v>
      </c>
      <c r="AL13" s="11">
        <v>11</v>
      </c>
      <c r="AM13" s="11">
        <v>6.7</v>
      </c>
      <c r="AN13" s="11" t="s">
        <v>135</v>
      </c>
    </row>
    <row r="14" spans="1:41" x14ac:dyDescent="0.25">
      <c r="A14" s="137" t="s">
        <v>8</v>
      </c>
      <c r="B14" s="137"/>
      <c r="C14" s="102" t="str">
        <f>'DCWW ALAW'!C14</f>
        <v xml:space="preserve">Grass Silage (25% DM) </v>
      </c>
      <c r="D14" s="102" t="str">
        <f>'DCWW ALAW'!D14</f>
        <v xml:space="preserve">Grass Silage (25% DM) </v>
      </c>
      <c r="E14" s="102" t="str">
        <f>'DCWW ALAW'!E14</f>
        <v xml:space="preserve">Grass Silage (25% DM) </v>
      </c>
      <c r="F14" s="102" t="str">
        <f>'DCWW ALAW'!F14</f>
        <v xml:space="preserve">Grass Silage (25% DM) </v>
      </c>
      <c r="G14" s="102" t="str">
        <f>'DCWW ALAW'!G14</f>
        <v xml:space="preserve">Grass Silage (25% DM) </v>
      </c>
      <c r="H14" s="102" t="str">
        <f>'DCWW ALAW'!H14</f>
        <v xml:space="preserve">Grass Silage (25% DM) </v>
      </c>
      <c r="I14" s="102" t="str">
        <f>'DCWW ALAW'!I14</f>
        <v xml:space="preserve">Grass Silage (25% DM) </v>
      </c>
      <c r="J14" s="102" t="str">
        <f>'DCWW ALAW'!J14</f>
        <v xml:space="preserve">Grass Silage (25% DM) </v>
      </c>
      <c r="K14" s="102" t="str">
        <f>'DCWW ALAW'!K14</f>
        <v xml:space="preserve">Grass Silage (25% DM) </v>
      </c>
      <c r="L14" s="102" t="str">
        <f>'DCWW ALAW'!L14</f>
        <v xml:space="preserve">Grass Silage (25% DM) </v>
      </c>
      <c r="M14" s="102" t="str">
        <f>'DCWW ALAW'!M14</f>
        <v xml:space="preserve">Grass Silage (25% DM) </v>
      </c>
      <c r="N14" s="102" t="str">
        <f>'DCWW ALAW'!N14</f>
        <v xml:space="preserve">Grass Silage (25% DM) </v>
      </c>
      <c r="O14" s="102" t="str">
        <f>'DCWW ALAW'!O14</f>
        <v xml:space="preserve">Grass Silage (25% DM) </v>
      </c>
      <c r="P14" s="102" t="str">
        <f>'DCWW ALAW'!P14</f>
        <v xml:space="preserve">Grass Silage (25% DM) </v>
      </c>
      <c r="Q14" s="102" t="str">
        <f>'DCWW ALAW'!Q14</f>
        <v xml:space="preserve">Grass Silage (25% DM) </v>
      </c>
      <c r="R14" s="102" t="str">
        <f>'DCWW ALAW'!R14</f>
        <v xml:space="preserve">Grass Silage (25% DM) </v>
      </c>
      <c r="S14" s="102" t="str">
        <f>'DCWW ALAW'!S14</f>
        <v xml:space="preserve">Grass Silage (25% DM) </v>
      </c>
      <c r="T14" s="102" t="str">
        <f>'DCWW ALAW'!T14</f>
        <v xml:space="preserve">Grass Silage (25% DM) </v>
      </c>
      <c r="U14" s="102" t="str">
        <f>'DCWW ALAW'!U14</f>
        <v xml:space="preserve">Grass Silage (25% DM) </v>
      </c>
      <c r="V14" s="102" t="str">
        <f>'DCWW ALAW'!V14</f>
        <v xml:space="preserve">Grass Silage (25% DM) </v>
      </c>
      <c r="AD14" s="30" t="s">
        <v>138</v>
      </c>
      <c r="AE14" s="30">
        <v>6</v>
      </c>
      <c r="AI14" s="53" t="s">
        <v>119</v>
      </c>
      <c r="AJ14" s="54">
        <v>0.8</v>
      </c>
      <c r="AK14" s="55">
        <v>1.7</v>
      </c>
      <c r="AL14" s="11">
        <v>12</v>
      </c>
      <c r="AM14" s="11">
        <v>6.7</v>
      </c>
      <c r="AN14" s="11" t="s">
        <v>135</v>
      </c>
    </row>
    <row r="15" spans="1:41" x14ac:dyDescent="0.25">
      <c r="A15" s="136" t="s">
        <v>9</v>
      </c>
      <c r="B15" s="136"/>
      <c r="C15" s="60">
        <f>'DCWW ALAW'!C15</f>
        <v>38</v>
      </c>
      <c r="D15" s="60">
        <f>'DCWW ALAW'!D15</f>
        <v>38</v>
      </c>
      <c r="E15" s="60">
        <f>'DCWW ALAW'!E15</f>
        <v>38</v>
      </c>
      <c r="F15" s="60">
        <f>'DCWW ALAW'!F15</f>
        <v>38</v>
      </c>
      <c r="G15" s="60">
        <f>'DCWW ALAW'!G15</f>
        <v>38</v>
      </c>
      <c r="H15" s="60">
        <f>'DCWW ALAW'!H15</f>
        <v>38</v>
      </c>
      <c r="I15" s="60">
        <f>'DCWW ALAW'!I15</f>
        <v>38</v>
      </c>
      <c r="J15" s="60">
        <f>'DCWW ALAW'!J15</f>
        <v>38</v>
      </c>
      <c r="K15" s="60">
        <f>'DCWW ALAW'!K15</f>
        <v>38</v>
      </c>
      <c r="L15" s="60">
        <f>'DCWW ALAW'!L15</f>
        <v>38</v>
      </c>
      <c r="M15" s="60">
        <f>'DCWW ALAW'!M15</f>
        <v>38</v>
      </c>
      <c r="N15" s="60">
        <f>'DCWW ALAW'!N15</f>
        <v>38</v>
      </c>
      <c r="O15" s="60">
        <f>'DCWW ALAW'!O15</f>
        <v>38</v>
      </c>
      <c r="P15" s="60">
        <f>'DCWW ALAW'!P15</f>
        <v>38</v>
      </c>
      <c r="Q15" s="60">
        <f>'DCWW ALAW'!Q15</f>
        <v>38</v>
      </c>
      <c r="R15" s="60">
        <f>'DCWW ALAW'!R15</f>
        <v>38</v>
      </c>
      <c r="S15" s="60">
        <f>'DCWW ALAW'!S15</f>
        <v>38</v>
      </c>
      <c r="T15" s="60">
        <f>'DCWW ALAW'!T15</f>
        <v>38</v>
      </c>
      <c r="U15" s="60">
        <f>'DCWW ALAW'!U15</f>
        <v>38</v>
      </c>
      <c r="V15" s="60">
        <f>'DCWW ALAW'!V15</f>
        <v>38</v>
      </c>
      <c r="AD15" s="30" t="s">
        <v>144</v>
      </c>
      <c r="AE15" s="30">
        <v>7</v>
      </c>
      <c r="AI15" s="53" t="s">
        <v>101</v>
      </c>
      <c r="AJ15" s="62">
        <v>1.8</v>
      </c>
      <c r="AK15" s="55">
        <v>5.4</v>
      </c>
      <c r="AL15" s="11">
        <v>13</v>
      </c>
      <c r="AM15" s="11">
        <v>6.7</v>
      </c>
      <c r="AN15" s="11" t="s">
        <v>135</v>
      </c>
    </row>
    <row r="16" spans="1:41" ht="13.8" thickBot="1" x14ac:dyDescent="0.3">
      <c r="A16" s="138" t="s">
        <v>44</v>
      </c>
      <c r="B16" s="138"/>
      <c r="C16" s="103" t="str">
        <f>'DCWW ALAW'!C16</f>
        <v>Medium/Clay</v>
      </c>
      <c r="D16" s="103" t="str">
        <f>'DCWW ALAW'!D16</f>
        <v>Medium/Clay</v>
      </c>
      <c r="E16" s="103" t="str">
        <f>'DCWW ALAW'!E16</f>
        <v>Medium/Clay</v>
      </c>
      <c r="F16" s="103" t="str">
        <f>'DCWW ALAW'!F16</f>
        <v>Medium/Clay</v>
      </c>
      <c r="G16" s="103" t="str">
        <f>'DCWW ALAW'!G16</f>
        <v>Medium/Clay</v>
      </c>
      <c r="H16" s="103" t="str">
        <f>'DCWW ALAW'!H16</f>
        <v>Medium/Clay</v>
      </c>
      <c r="I16" s="103" t="str">
        <f>'DCWW ALAW'!I16</f>
        <v>Medium/Clay</v>
      </c>
      <c r="J16" s="103" t="str">
        <f>'DCWW ALAW'!J16</f>
        <v>Medium/Clay</v>
      </c>
      <c r="K16" s="103" t="str">
        <f>'DCWW ALAW'!K16</f>
        <v>Medium/Clay</v>
      </c>
      <c r="L16" s="103" t="str">
        <f>'DCWW ALAW'!L16</f>
        <v>Medium/Clay</v>
      </c>
      <c r="M16" s="103" t="str">
        <f>'DCWW ALAW'!M16</f>
        <v>Medium/Clay</v>
      </c>
      <c r="N16" s="103" t="str">
        <f>'DCWW ALAW'!N16</f>
        <v>Medium/Clay</v>
      </c>
      <c r="O16" s="103" t="str">
        <f>'DCWW ALAW'!O16</f>
        <v>Medium/Clay</v>
      </c>
      <c r="P16" s="103" t="str">
        <f>'DCWW ALAW'!P16</f>
        <v>Medium/Clay</v>
      </c>
      <c r="Q16" s="103" t="str">
        <f>'DCWW ALAW'!Q16</f>
        <v>Medium/Clay</v>
      </c>
      <c r="R16" s="103" t="str">
        <f>'DCWW ALAW'!R16</f>
        <v>Medium/Clay</v>
      </c>
      <c r="S16" s="103" t="str">
        <f>'DCWW ALAW'!S16</f>
        <v>Medium/Clay</v>
      </c>
      <c r="T16" s="103" t="str">
        <f>'DCWW ALAW'!T16</f>
        <v>Medium/Clay</v>
      </c>
      <c r="U16" s="103" t="str">
        <f>'DCWW ALAW'!U16</f>
        <v>Medium/Clay</v>
      </c>
      <c r="V16" s="103" t="str">
        <f>'DCWW ALAW'!V16</f>
        <v>Medium/Clay</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76.639104750000001</v>
      </c>
      <c r="D18" s="16">
        <f>$D32</f>
        <v>0</v>
      </c>
      <c r="E18" s="16">
        <f>$D33</f>
        <v>0</v>
      </c>
      <c r="F18" s="16">
        <f>$D34</f>
        <v>0</v>
      </c>
      <c r="G18" s="16">
        <f>$D35</f>
        <v>0</v>
      </c>
      <c r="H18" s="16">
        <f>$D36</f>
        <v>0</v>
      </c>
      <c r="I18" s="16">
        <f>$D37</f>
        <v>0</v>
      </c>
      <c r="J18" s="16">
        <f>$D38</f>
        <v>0</v>
      </c>
      <c r="K18" s="16">
        <f>$D39</f>
        <v>0</v>
      </c>
      <c r="L18" s="16">
        <f>$D40</f>
        <v>0</v>
      </c>
      <c r="M18" s="16">
        <f>$D41</f>
        <v>64.376847990000002</v>
      </c>
      <c r="N18" s="16">
        <f>$D42</f>
        <v>0</v>
      </c>
      <c r="O18" s="16">
        <f>$D43</f>
        <v>0</v>
      </c>
      <c r="P18" s="16">
        <f>$D44</f>
        <v>0</v>
      </c>
      <c r="Q18" s="16">
        <f>$D45</f>
        <v>0</v>
      </c>
      <c r="R18" s="16">
        <f>$D46</f>
        <v>76.639104750000001</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2" t="s">
        <v>90</v>
      </c>
      <c r="B19" s="133"/>
      <c r="C19" s="16">
        <f>C18-C17</f>
        <v>12.039104750000007</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-0.22315200999999263</v>
      </c>
      <c r="N19" s="16">
        <f t="shared" si="1"/>
        <v>-64.599999999999994</v>
      </c>
      <c r="O19" s="16">
        <f t="shared" si="1"/>
        <v>-64.599999999999994</v>
      </c>
      <c r="P19" s="16">
        <f t="shared" si="1"/>
        <v>-64.599999999999994</v>
      </c>
      <c r="Q19" s="16">
        <f t="shared" si="1"/>
        <v>-64.599999999999994</v>
      </c>
      <c r="R19" s="16">
        <f t="shared" si="1"/>
        <v>12.039104750000007</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8" thickBot="1" x14ac:dyDescent="0.3">
      <c r="A20" s="130" t="s">
        <v>91</v>
      </c>
      <c r="B20" s="131"/>
      <c r="C20" s="26" t="str">
        <f>IF($B31="","",IF(C$19&gt;=0,"INCREASE","DECREASE"))</f>
        <v>INCREASE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INCREASE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3.9573706249999998</v>
      </c>
      <c r="D22" s="16">
        <f>$E32</f>
        <v>0</v>
      </c>
      <c r="E22" s="16">
        <f>$E33</f>
        <v>0</v>
      </c>
      <c r="F22" s="16">
        <f>$E34</f>
        <v>0</v>
      </c>
      <c r="G22" s="16">
        <f>$E35</f>
        <v>0</v>
      </c>
      <c r="H22" s="16">
        <f>$E36</f>
        <v>0</v>
      </c>
      <c r="I22" s="16">
        <f>$E37</f>
        <v>0</v>
      </c>
      <c r="J22" s="16">
        <f>$E38</f>
        <v>0</v>
      </c>
      <c r="K22" s="16">
        <f>$E39</f>
        <v>0</v>
      </c>
      <c r="L22" s="16">
        <f>$E40</f>
        <v>0</v>
      </c>
      <c r="M22" s="16">
        <f>$E41</f>
        <v>3.3241913249999997</v>
      </c>
      <c r="N22" s="16">
        <f>$E42</f>
        <v>0</v>
      </c>
      <c r="O22" s="16">
        <f>$E43</f>
        <v>0</v>
      </c>
      <c r="P22" s="16">
        <f>$E44</f>
        <v>0</v>
      </c>
      <c r="Q22" s="16">
        <f>$E45</f>
        <v>0</v>
      </c>
      <c r="R22" s="16">
        <f>$E46</f>
        <v>3.9573706249999998</v>
      </c>
      <c r="S22" s="16">
        <f>$E47</f>
        <v>0</v>
      </c>
      <c r="T22" s="16">
        <f>$E48</f>
        <v>0</v>
      </c>
      <c r="U22" s="16">
        <f>$E49</f>
        <v>0</v>
      </c>
      <c r="V22" s="16">
        <f>$E50</f>
        <v>0</v>
      </c>
      <c r="AI22" s="63" t="s">
        <v>102</v>
      </c>
      <c r="AJ22" s="64">
        <v>1.2</v>
      </c>
      <c r="AK22" s="65">
        <v>5</v>
      </c>
      <c r="AL22" s="29">
        <v>20</v>
      </c>
      <c r="AM22" s="11">
        <v>6.7</v>
      </c>
      <c r="AN22" s="11" t="s">
        <v>135</v>
      </c>
    </row>
    <row r="23" spans="1:40" x14ac:dyDescent="0.25">
      <c r="A23" s="132" t="s">
        <v>92</v>
      </c>
      <c r="B23" s="133"/>
      <c r="C23" s="16">
        <f>C22-C21</f>
        <v>-224.04262937499999</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-224.67580867500001</v>
      </c>
      <c r="N23" s="16">
        <f t="shared" si="3"/>
        <v>-228</v>
      </c>
      <c r="O23" s="16">
        <f t="shared" si="3"/>
        <v>-228</v>
      </c>
      <c r="P23" s="16">
        <f t="shared" si="3"/>
        <v>-228</v>
      </c>
      <c r="Q23" s="16">
        <f t="shared" si="3"/>
        <v>-228</v>
      </c>
      <c r="R23" s="16">
        <f t="shared" si="3"/>
        <v>-224.04262937499999</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6.11</v>
      </c>
      <c r="C28" s="15">
        <v>1.28</v>
      </c>
      <c r="D28" s="15">
        <v>0.219</v>
      </c>
      <c r="E28" s="15">
        <v>2.1499999999999998E-2</v>
      </c>
      <c r="F28" s="15">
        <v>853</v>
      </c>
      <c r="G28" s="15">
        <v>39.4</v>
      </c>
      <c r="H28" s="15">
        <v>45.6</v>
      </c>
      <c r="I28" s="15">
        <v>2.12</v>
      </c>
      <c r="J28" s="15">
        <v>0.47</v>
      </c>
      <c r="K28" s="23">
        <v>0.33</v>
      </c>
      <c r="L28" s="15">
        <v>28.1</v>
      </c>
      <c r="M28" s="15">
        <v>5.73</v>
      </c>
      <c r="N28" s="15">
        <v>172000</v>
      </c>
      <c r="O28" s="15">
        <v>6820</v>
      </c>
      <c r="P28" s="15"/>
      <c r="Q28" s="15">
        <v>11500</v>
      </c>
      <c r="R28" s="15"/>
      <c r="S28" s="15">
        <v>22.2</v>
      </c>
      <c r="T28" s="15"/>
      <c r="U28" s="15"/>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195.52000000000004</v>
      </c>
      <c r="D31" s="77">
        <f>(IF(D$27="%w/w SAR",((D$28*10)*$B31),IF(D$27="%w/w DM",(((D$28*10)*($B$28/100))*$B31),IF(D$27="kg/t SAR",(D$28*$B31),IF(D$27="kg/t DM",((D$28*($B$28/100))*$B31),IF(D$27="mg/kg SAR",((D$28*0.001)*$B31),IF(D$27="mg/kg DM",(((D$28*0.001)*($B$28/100))*$B31),"0")))))))*2.291</f>
        <v>76.639104750000001</v>
      </c>
      <c r="E31" s="77">
        <f>(IF(E$27="%w/w SAR",((E$28*10)*$B31),IF(E$27="%w/w DM",(((E$28*10)*($B$28/100))*$B31),IF(E$27="kg/t SAR",(E$28*$B31),IF(E$27="kg/t DM",((E$28*($B$28/100))*$B31),IF(E$27="mg/kg SAR",((E$28*0.001)*$B31),IF(E$27="mg/kg DM",(((E$28*0.001)*($B$28/100))*$B31),"0")))))))*1.205</f>
        <v>3.9573706249999998</v>
      </c>
      <c r="F31" s="77">
        <f>(IF(F$27="%w/w SAR",((F$28*10)*$B31),IF(F$27="%w/w DM",(((F$28*10)*($B$28/100))*$B31),IF(F$27="kg/t SAR",(F$28*$B31),IF(F$27="kg/t DM",((F$28*($B$28/100))*$B31),IF(F$27="mg/kg SAR",((F$28*0.001)*$B31),IF(F$27="mg/kg DM",(((F$28*0.001)*($B$28/100))*$B31),"0")))))))*1.658</f>
        <v>21.603035349999999</v>
      </c>
      <c r="G31" s="77">
        <f t="shared" ref="G31:P46" si="5">IF(G$27="%w/w SAR",((G$28*10)*$B31),IF(G$27="%w/w DM",(((G$28*10)*($B$28/100))*$B31),IF(G$27="kg/t SAR",(G$28*$B31),IF(G$27="kg/t DM",((G$28*($B$28/100))*$B31),IF(G$27="mg/kg SAR",((G$28*0.001)*$B31),IF(G$27="mg/kg DM",(((G$28*0.001)*($B$28/100))*$B31),0))))))</f>
        <v>0.60183500000000001</v>
      </c>
      <c r="H31" s="77">
        <f t="shared" si="5"/>
        <v>0.69654000000000005</v>
      </c>
      <c r="I31" s="77">
        <f t="shared" si="5"/>
        <v>3.2383000000000002E-2</v>
      </c>
      <c r="J31" s="77">
        <f t="shared" si="5"/>
        <v>7.1792499999999999E-3</v>
      </c>
      <c r="K31" s="77">
        <f t="shared" si="5"/>
        <v>5.0407500000000001E-3</v>
      </c>
      <c r="L31" s="77">
        <f t="shared" si="5"/>
        <v>0.4292275000000001</v>
      </c>
      <c r="M31" s="77">
        <f t="shared" si="5"/>
        <v>8.7525750000000013E-2</v>
      </c>
      <c r="N31" s="77">
        <f t="shared" si="5"/>
        <v>2627.3</v>
      </c>
      <c r="O31" s="77">
        <f t="shared" si="5"/>
        <v>104.1755</v>
      </c>
      <c r="P31" s="77">
        <f t="shared" si="5"/>
        <v>0</v>
      </c>
      <c r="Q31" s="77">
        <f>(IF(Q$27="%w/w SAR",((Q$28*10)*$B31),IF(Q$27="%w/w DM",(((Q$28*10)*($B$28/100))*$B31),IF(Q$27="kg/t SAR",(Q$28*$B31),IF(Q$27="kg/t DM",((Q$28*($B$28/100))*$B31),IF(Q$27="mg/kg SAR",((Q$28*0.001)*$B31),IF(Q$27="mg/kg DM",(((Q$28*0.001)*($B$28/100))*$B31),0)))))))*2.5</f>
        <v>439.15625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0.33910500000000005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11</v>
      </c>
      <c r="B41" s="15">
        <v>210</v>
      </c>
      <c r="C41" s="77">
        <f t="shared" si="6"/>
        <v>164.23680000000002</v>
      </c>
      <c r="D41" s="77">
        <f t="shared" si="7"/>
        <v>64.376847990000002</v>
      </c>
      <c r="E41" s="77">
        <f t="shared" si="8"/>
        <v>3.3241913249999997</v>
      </c>
      <c r="F41" s="77">
        <f t="shared" si="9"/>
        <v>18.146549694000001</v>
      </c>
      <c r="G41" s="77">
        <f t="shared" si="5"/>
        <v>0.50554140000000003</v>
      </c>
      <c r="H41" s="77">
        <f t="shared" si="5"/>
        <v>0.58509359999999999</v>
      </c>
      <c r="I41" s="77">
        <f t="shared" si="5"/>
        <v>2.7201720000000006E-2</v>
      </c>
      <c r="J41" s="77">
        <f t="shared" si="5"/>
        <v>6.0305699999999999E-3</v>
      </c>
      <c r="K41" s="77">
        <f t="shared" si="5"/>
        <v>4.2342300000000003E-3</v>
      </c>
      <c r="L41" s="77">
        <f t="shared" si="5"/>
        <v>0.36055110000000007</v>
      </c>
      <c r="M41" s="77">
        <f t="shared" si="5"/>
        <v>7.3521630000000004E-2</v>
      </c>
      <c r="N41" s="77">
        <f t="shared" si="5"/>
        <v>2206.9319999999998</v>
      </c>
      <c r="O41" s="77">
        <f t="shared" si="5"/>
        <v>87.50742000000001</v>
      </c>
      <c r="P41" s="77">
        <f t="shared" si="5"/>
        <v>0</v>
      </c>
      <c r="Q41" s="77">
        <f t="shared" si="10"/>
        <v>368.89125000000001</v>
      </c>
      <c r="R41" s="77">
        <f t="shared" si="11"/>
        <v>0</v>
      </c>
      <c r="S41" s="77">
        <f t="shared" si="11"/>
        <v>0.2848482</v>
      </c>
      <c r="T41" s="77">
        <f t="shared" si="11"/>
        <v>0</v>
      </c>
      <c r="U41" s="77">
        <f t="shared" si="11"/>
        <v>0</v>
      </c>
      <c r="AB41" s="59"/>
      <c r="AC41" s="59"/>
      <c r="AD41" s="59"/>
      <c r="AE41" s="59"/>
      <c r="AF41" s="59"/>
      <c r="AG41" s="59"/>
      <c r="AH41" s="59"/>
      <c r="AI41" s="59"/>
    </row>
    <row r="42" spans="1:35" s="72" customFormat="1" x14ac:dyDescent="0.3">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21</v>
      </c>
      <c r="B46" s="15">
        <v>250</v>
      </c>
      <c r="C46" s="77">
        <f t="shared" si="6"/>
        <v>195.52000000000004</v>
      </c>
      <c r="D46" s="77">
        <f t="shared" si="7"/>
        <v>76.639104750000001</v>
      </c>
      <c r="E46" s="77">
        <f t="shared" si="8"/>
        <v>3.9573706249999998</v>
      </c>
      <c r="F46" s="77">
        <f t="shared" si="9"/>
        <v>21.603035349999999</v>
      </c>
      <c r="G46" s="77">
        <f t="shared" si="5"/>
        <v>0.60183500000000001</v>
      </c>
      <c r="H46" s="77">
        <f t="shared" si="5"/>
        <v>0.69654000000000005</v>
      </c>
      <c r="I46" s="77">
        <f t="shared" si="5"/>
        <v>3.2383000000000002E-2</v>
      </c>
      <c r="J46" s="77">
        <f t="shared" si="5"/>
        <v>7.1792499999999999E-3</v>
      </c>
      <c r="K46" s="77">
        <f t="shared" si="5"/>
        <v>5.0407500000000001E-3</v>
      </c>
      <c r="L46" s="77">
        <f t="shared" si="5"/>
        <v>0.4292275000000001</v>
      </c>
      <c r="M46" s="77">
        <f t="shared" si="5"/>
        <v>8.7525750000000013E-2</v>
      </c>
      <c r="N46" s="77">
        <f t="shared" si="5"/>
        <v>2627.3</v>
      </c>
      <c r="O46" s="77">
        <f t="shared" si="5"/>
        <v>104.1755</v>
      </c>
      <c r="P46" s="77">
        <f t="shared" si="5"/>
        <v>0</v>
      </c>
      <c r="Q46" s="77">
        <f t="shared" si="10"/>
        <v>439.15625</v>
      </c>
      <c r="R46" s="77">
        <f t="shared" si="11"/>
        <v>0</v>
      </c>
      <c r="S46" s="77">
        <f t="shared" si="11"/>
        <v>0.33910500000000005</v>
      </c>
      <c r="T46" s="77">
        <f t="shared" si="11"/>
        <v>0</v>
      </c>
      <c r="U46" s="77">
        <f t="shared" si="11"/>
        <v>0</v>
      </c>
      <c r="AB46" s="59"/>
      <c r="AC46" s="59"/>
      <c r="AD46" s="59"/>
      <c r="AE46" s="59"/>
      <c r="AF46" s="59"/>
      <c r="AG46" s="59"/>
      <c r="AH46" s="59"/>
      <c r="AI46" s="59"/>
    </row>
    <row r="47" spans="1:35" s="72" customFormat="1" x14ac:dyDescent="0.3">
      <c r="A47" s="13">
        <f>S8</f>
        <v>22</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23</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7078</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250</v>
      </c>
      <c r="C62" s="77">
        <f>B32</f>
        <v>0</v>
      </c>
      <c r="D62" s="77">
        <f>B33</f>
        <v>0</v>
      </c>
      <c r="E62" s="77">
        <f>B34</f>
        <v>0</v>
      </c>
      <c r="F62" s="77">
        <f>B35</f>
        <v>0</v>
      </c>
      <c r="G62" s="77">
        <f>B36</f>
        <v>0</v>
      </c>
      <c r="H62" s="77">
        <f>B37</f>
        <v>0</v>
      </c>
      <c r="I62" s="77">
        <f>B38</f>
        <v>0</v>
      </c>
      <c r="J62" s="77">
        <f>B39</f>
        <v>0</v>
      </c>
      <c r="K62" s="77">
        <f>B40</f>
        <v>0</v>
      </c>
      <c r="L62" s="77">
        <f>B41</f>
        <v>210</v>
      </c>
      <c r="M62" s="77">
        <f>B42</f>
        <v>0</v>
      </c>
      <c r="N62" s="77">
        <f>B43</f>
        <v>0</v>
      </c>
      <c r="O62" s="77">
        <f>B44</f>
        <v>0</v>
      </c>
      <c r="P62" s="77">
        <f>B45</f>
        <v>0</v>
      </c>
      <c r="Q62" s="77">
        <f>B46</f>
        <v>250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B42" sqref="B42"/>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8" t="s">
        <v>41</v>
      </c>
      <c r="B1" s="128"/>
      <c r="C1" s="141" t="str">
        <f>'DCWW ALAW'!C1:D1</f>
        <v>PAN-023343</v>
      </c>
      <c r="D1" s="142"/>
      <c r="E1" s="93" t="s">
        <v>45</v>
      </c>
      <c r="F1" s="39" t="str">
        <f>'DCWW ALAW'!F1</f>
        <v>49.6 ha</v>
      </c>
      <c r="G1" s="124" t="s">
        <v>43</v>
      </c>
      <c r="H1" s="125"/>
      <c r="I1" s="118">
        <v>6.8</v>
      </c>
      <c r="J1" s="128" t="s">
        <v>153</v>
      </c>
      <c r="K1" s="128"/>
      <c r="L1" s="97">
        <v>188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8" t="s">
        <v>87</v>
      </c>
      <c r="B2" s="128"/>
      <c r="C2" s="143" t="str">
        <f>'DCWW ALAW'!C2:D2</f>
        <v>EPR/GP3792SK</v>
      </c>
      <c r="D2" s="144"/>
      <c r="E2" s="93" t="s">
        <v>109</v>
      </c>
      <c r="F2" s="119" t="s">
        <v>173</v>
      </c>
      <c r="G2" s="126" t="s">
        <v>110</v>
      </c>
      <c r="H2" s="127"/>
      <c r="I2" s="118"/>
      <c r="J2" s="128" t="s">
        <v>158</v>
      </c>
      <c r="K2" s="128"/>
      <c r="L2" s="97">
        <v>1.27</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3" t="str">
        <f>'DCWW ALAW'!C3:D3</f>
        <v xml:space="preserve">ByProduct recovery limited </v>
      </c>
      <c r="D3" s="144"/>
      <c r="E3" s="93" t="s">
        <v>108</v>
      </c>
      <c r="F3" s="31" t="s">
        <v>77</v>
      </c>
      <c r="G3" s="128" t="s">
        <v>159</v>
      </c>
      <c r="H3" s="128"/>
      <c r="I3" s="118"/>
      <c r="J3" s="124" t="s">
        <v>154</v>
      </c>
      <c r="K3" s="125"/>
      <c r="L3" s="97">
        <f>(L1/(L2*10000))*100</f>
        <v>1.4803149606299213</v>
      </c>
      <c r="AB3" s="30" t="s">
        <v>57</v>
      </c>
      <c r="AC3" s="17"/>
      <c r="AD3" s="30" t="s">
        <v>71</v>
      </c>
      <c r="AE3" s="17"/>
      <c r="AF3" s="17"/>
      <c r="AG3" s="44" t="s">
        <v>77</v>
      </c>
      <c r="AH3" s="18"/>
      <c r="AI3" s="48" t="s">
        <v>113</v>
      </c>
      <c r="AJ3" s="49">
        <v>1.7</v>
      </c>
      <c r="AK3" s="50">
        <v>6</v>
      </c>
      <c r="AL3" s="51">
        <v>1</v>
      </c>
      <c r="AM3" s="11">
        <v>6.2</v>
      </c>
      <c r="AN3" s="11" t="s">
        <v>112</v>
      </c>
    </row>
    <row r="4" spans="1:41" x14ac:dyDescent="0.25">
      <c r="A4" s="128" t="s">
        <v>0</v>
      </c>
      <c r="B4" s="128"/>
      <c r="C4" s="141" t="str">
        <f>'DCWW ALAW'!C4:D4</f>
        <v>Farchwel, Talybont, Conwy, LL32 8UY</v>
      </c>
      <c r="D4" s="142"/>
      <c r="E4" s="94" t="s">
        <v>1</v>
      </c>
      <c r="F4" s="96" t="s">
        <v>169</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8" t="s">
        <v>47</v>
      </c>
      <c r="B5" s="128"/>
      <c r="C5" s="141" t="str">
        <f>'DCWW ALAW'!C5:D5</f>
        <v>Owen Clee</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8" t="s">
        <v>2</v>
      </c>
      <c r="B8" s="128"/>
      <c r="C8" s="60">
        <f>'DCWW ALAW'!C8</f>
        <v>1</v>
      </c>
      <c r="D8" s="60">
        <f>'DCWW ALAW'!D8</f>
        <v>2</v>
      </c>
      <c r="E8" s="60">
        <f>'DCWW ALAW'!E8</f>
        <v>3</v>
      </c>
      <c r="F8" s="60">
        <f>'DCWW ALAW'!F8</f>
        <v>4</v>
      </c>
      <c r="G8" s="60">
        <f>'DCWW ALAW'!G8</f>
        <v>5</v>
      </c>
      <c r="H8" s="60">
        <f>'DCWW ALAW'!H8</f>
        <v>6</v>
      </c>
      <c r="I8" s="60">
        <f>'DCWW ALAW'!I8</f>
        <v>7</v>
      </c>
      <c r="J8" s="60">
        <f>'DCWW ALAW'!J8</f>
        <v>8</v>
      </c>
      <c r="K8" s="60">
        <f>'DCWW ALAW'!K8</f>
        <v>9</v>
      </c>
      <c r="L8" s="60">
        <f>'DCWW ALAW'!L8</f>
        <v>10</v>
      </c>
      <c r="M8" s="60">
        <f>'DCWW ALAW'!M8</f>
        <v>11</v>
      </c>
      <c r="N8" s="60">
        <f>'DCWW ALAW'!N8</f>
        <v>12</v>
      </c>
      <c r="O8" s="60">
        <f>'DCWW ALAW'!O8</f>
        <v>13</v>
      </c>
      <c r="P8" s="60">
        <f>'DCWW ALAW'!P8</f>
        <v>15</v>
      </c>
      <c r="Q8" s="60">
        <f>'DCWW ALAW'!Q8</f>
        <v>16</v>
      </c>
      <c r="R8" s="60">
        <f>'DCWW ALAW'!R8</f>
        <v>21</v>
      </c>
      <c r="S8" s="60">
        <f>'DCWW ALAW'!S8</f>
        <v>22</v>
      </c>
      <c r="T8" s="60">
        <f>'DCWW ALAW'!T8</f>
        <v>23</v>
      </c>
      <c r="U8" s="60">
        <f>'DCWW ALAW'!U8</f>
        <v>7078</v>
      </c>
      <c r="V8" s="60">
        <f>'DCWW ALAW'!V8</f>
        <v>7058</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8" t="s">
        <v>3</v>
      </c>
      <c r="B9" s="128"/>
      <c r="C9" s="60" t="str">
        <f>'DCWW ALAW'!C9</f>
        <v xml:space="preserve">Moderate </v>
      </c>
      <c r="D9" s="60" t="str">
        <f>'DCWW ALAW'!D9</f>
        <v xml:space="preserve">Moderate </v>
      </c>
      <c r="E9" s="60" t="str">
        <f>'DCWW ALAW'!E9</f>
        <v xml:space="preserve">Moderate </v>
      </c>
      <c r="F9" s="60" t="str">
        <f>'DCWW ALAW'!F9</f>
        <v xml:space="preserve">Moderate </v>
      </c>
      <c r="G9" s="60" t="str">
        <f>'DCWW ALAW'!G9</f>
        <v xml:space="preserve">Moderate </v>
      </c>
      <c r="H9" s="60" t="str">
        <f>'DCWW ALAW'!H9</f>
        <v xml:space="preserve">Moderate </v>
      </c>
      <c r="I9" s="60" t="str">
        <f>'DCWW ALAW'!I9</f>
        <v xml:space="preserve">Moderate </v>
      </c>
      <c r="J9" s="60" t="str">
        <f>'DCWW ALAW'!J9</f>
        <v xml:space="preserve">Moderate </v>
      </c>
      <c r="K9" s="60" t="str">
        <f>'DCWW ALAW'!K9</f>
        <v xml:space="preserve">Moderate </v>
      </c>
      <c r="L9" s="60" t="str">
        <f>'DCWW ALAW'!L9</f>
        <v xml:space="preserve">Moderate </v>
      </c>
      <c r="M9" s="60" t="str">
        <f>'DCWW ALAW'!M9</f>
        <v xml:space="preserve">Moderate </v>
      </c>
      <c r="N9" s="60" t="str">
        <f>'DCWW ALAW'!N9</f>
        <v xml:space="preserve">Moderate </v>
      </c>
      <c r="O9" s="60" t="str">
        <f>'DCWW ALAW'!O9</f>
        <v xml:space="preserve">Moderate </v>
      </c>
      <c r="P9" s="60" t="str">
        <f>'DCWW ALAW'!P9</f>
        <v xml:space="preserve">Moderate </v>
      </c>
      <c r="Q9" s="60" t="str">
        <f>'DCWW ALAW'!Q9</f>
        <v xml:space="preserve">Moderate </v>
      </c>
      <c r="R9" s="60" t="str">
        <f>'DCWW ALAW'!R9</f>
        <v xml:space="preserve">Moderate </v>
      </c>
      <c r="S9" s="60" t="str">
        <f>'DCWW ALAW'!S9</f>
        <v xml:space="preserve">Moderate </v>
      </c>
      <c r="T9" s="60" t="str">
        <f>'DCWW ALAW'!T9</f>
        <v xml:space="preserve">Moderate </v>
      </c>
      <c r="U9" s="60" t="str">
        <f>'DCWW ALAW'!U9</f>
        <v xml:space="preserve">Moderate </v>
      </c>
      <c r="V9" s="60" t="str">
        <f>'DCWW ALAW'!V9</f>
        <v xml:space="preserve">Moderate </v>
      </c>
      <c r="AB9" s="17"/>
      <c r="AC9" s="17"/>
      <c r="AD9" s="30" t="s">
        <v>137</v>
      </c>
      <c r="AE9" s="30">
        <v>4.5</v>
      </c>
      <c r="AF9" s="17"/>
      <c r="AG9" s="18"/>
      <c r="AH9" s="18"/>
      <c r="AI9" s="63" t="s">
        <v>103</v>
      </c>
      <c r="AJ9" s="64">
        <v>0.7</v>
      </c>
      <c r="AK9" s="65">
        <v>4</v>
      </c>
      <c r="AL9" s="29">
        <v>7</v>
      </c>
      <c r="AM9" s="11">
        <v>6.7</v>
      </c>
      <c r="AN9" s="11" t="s">
        <v>135</v>
      </c>
      <c r="AO9" s="99"/>
    </row>
    <row r="10" spans="1:41" x14ac:dyDescent="0.25">
      <c r="A10" s="128" t="s">
        <v>4</v>
      </c>
      <c r="B10" s="128"/>
      <c r="C10" s="60">
        <f>'DCWW ALAW'!C10</f>
        <v>6.1</v>
      </c>
      <c r="D10" s="60">
        <f>'DCWW ALAW'!D10</f>
        <v>5.8</v>
      </c>
      <c r="E10" s="60">
        <f>'DCWW ALAW'!E10</f>
        <v>5.9</v>
      </c>
      <c r="F10" s="60">
        <f>'DCWW ALAW'!F10</f>
        <v>5.3</v>
      </c>
      <c r="G10" s="60">
        <f>'DCWW ALAW'!G10</f>
        <v>5.4</v>
      </c>
      <c r="H10" s="60">
        <f>'DCWW ALAW'!H10</f>
        <v>5.9</v>
      </c>
      <c r="I10" s="60">
        <f>'DCWW ALAW'!I10</f>
        <v>5.7</v>
      </c>
      <c r="J10" s="60">
        <f>'DCWW ALAW'!J10</f>
        <v>5.5</v>
      </c>
      <c r="K10" s="60">
        <f>'DCWW ALAW'!K10</f>
        <v>5.5</v>
      </c>
      <c r="L10" s="60">
        <f>'DCWW ALAW'!L10</f>
        <v>5.3</v>
      </c>
      <c r="M10" s="60">
        <f>'DCWW ALAW'!M10</f>
        <v>6.2</v>
      </c>
      <c r="N10" s="60">
        <f>'DCWW ALAW'!N10</f>
        <v>5.4</v>
      </c>
      <c r="O10" s="60">
        <f>'DCWW ALAW'!O10</f>
        <v>5.5</v>
      </c>
      <c r="P10" s="60">
        <f>'DCWW ALAW'!P10</f>
        <v>5.3</v>
      </c>
      <c r="Q10" s="60">
        <f>'DCWW ALAW'!Q10</f>
        <v>5.3</v>
      </c>
      <c r="R10" s="60">
        <f>'DCWW ALAW'!R10</f>
        <v>6.1</v>
      </c>
      <c r="S10" s="60">
        <f>'DCWW ALAW'!S10</f>
        <v>5.8</v>
      </c>
      <c r="T10" s="60">
        <f>'DCWW ALAW'!T10</f>
        <v>5.5</v>
      </c>
      <c r="U10" s="60">
        <f>'DCWW ALAW'!U10</f>
        <v>6.5</v>
      </c>
      <c r="V10" s="60">
        <f>'DCWW ALAW'!V10</f>
        <v>5.5</v>
      </c>
      <c r="AB10" s="17"/>
      <c r="AC10" s="17"/>
      <c r="AD10" s="30" t="s">
        <v>140</v>
      </c>
      <c r="AE10" s="30">
        <v>5</v>
      </c>
      <c r="AF10" s="17"/>
      <c r="AG10" s="18"/>
      <c r="AH10" s="18"/>
      <c r="AI10" s="53" t="s">
        <v>97</v>
      </c>
      <c r="AJ10" s="54">
        <v>9</v>
      </c>
      <c r="AK10" s="55">
        <v>16.5</v>
      </c>
      <c r="AL10" s="11">
        <v>8</v>
      </c>
      <c r="AM10" s="11">
        <v>6.7</v>
      </c>
      <c r="AN10" s="11" t="s">
        <v>135</v>
      </c>
    </row>
    <row r="11" spans="1:41" x14ac:dyDescent="0.25">
      <c r="A11" s="128" t="s">
        <v>5</v>
      </c>
      <c r="B11" s="128"/>
      <c r="C11" s="60">
        <f>'DCWW ALAW'!C11</f>
        <v>1</v>
      </c>
      <c r="D11" s="60">
        <f>'DCWW ALAW'!D11</f>
        <v>3</v>
      </c>
      <c r="E11" s="60">
        <f>'DCWW ALAW'!E11</f>
        <v>3</v>
      </c>
      <c r="F11" s="60">
        <f>'DCWW ALAW'!F11</f>
        <v>2</v>
      </c>
      <c r="G11" s="60">
        <f>'DCWW ALAW'!G11</f>
        <v>1</v>
      </c>
      <c r="H11" s="60">
        <f>'DCWW ALAW'!H11</f>
        <v>1</v>
      </c>
      <c r="I11" s="60">
        <f>'DCWW ALAW'!I11</f>
        <v>2</v>
      </c>
      <c r="J11" s="60">
        <f>'DCWW ALAW'!J11</f>
        <v>1</v>
      </c>
      <c r="K11" s="60">
        <f>'DCWW ALAW'!K11</f>
        <v>2</v>
      </c>
      <c r="L11" s="60">
        <f>'DCWW ALAW'!L11</f>
        <v>2</v>
      </c>
      <c r="M11" s="60">
        <f>'DCWW ALAW'!M11</f>
        <v>2</v>
      </c>
      <c r="N11" s="60">
        <f>'DCWW ALAW'!N11</f>
        <v>3</v>
      </c>
      <c r="O11" s="60">
        <f>'DCWW ALAW'!O11</f>
        <v>2</v>
      </c>
      <c r="P11" s="60">
        <f>'DCWW ALAW'!P11</f>
        <v>3</v>
      </c>
      <c r="Q11" s="60">
        <f>'DCWW ALAW'!Q11</f>
        <v>2</v>
      </c>
      <c r="R11" s="60">
        <f>'DCWW ALAW'!R11</f>
        <v>1</v>
      </c>
      <c r="S11" s="60">
        <f>'DCWW ALAW'!S11</f>
        <v>3</v>
      </c>
      <c r="T11" s="60">
        <f>'DCWW ALAW'!T11</f>
        <v>2</v>
      </c>
      <c r="U11" s="60">
        <f>'DCWW ALAW'!U11</f>
        <v>1</v>
      </c>
      <c r="V11" s="60">
        <f>'DCWW ALAW'!V11</f>
        <v>1</v>
      </c>
      <c r="AB11" s="17"/>
      <c r="AC11" s="17"/>
      <c r="AD11" s="52" t="s">
        <v>141</v>
      </c>
      <c r="AE11" s="30">
        <v>6</v>
      </c>
      <c r="AF11" s="17"/>
      <c r="AG11" s="18"/>
      <c r="AH11" s="18"/>
      <c r="AI11" s="53" t="s">
        <v>122</v>
      </c>
      <c r="AJ11" s="54">
        <v>15</v>
      </c>
      <c r="AK11" s="55">
        <v>17.5</v>
      </c>
      <c r="AL11" s="11">
        <v>9</v>
      </c>
      <c r="AM11" s="11">
        <v>7</v>
      </c>
      <c r="AN11" s="11" t="s">
        <v>135</v>
      </c>
    </row>
    <row r="12" spans="1:41" x14ac:dyDescent="0.25">
      <c r="A12" s="128" t="s">
        <v>6</v>
      </c>
      <c r="B12" s="128"/>
      <c r="C12" s="60">
        <f>'DCWW ALAW'!C12</f>
        <v>1</v>
      </c>
      <c r="D12" s="60">
        <f>'DCWW ALAW'!D12</f>
        <v>2</v>
      </c>
      <c r="E12" s="60">
        <f>'DCWW ALAW'!E12</f>
        <v>2</v>
      </c>
      <c r="F12" s="60">
        <f>'DCWW ALAW'!F12</f>
        <v>1</v>
      </c>
      <c r="G12" s="60">
        <f>'DCWW ALAW'!G12</f>
        <v>0</v>
      </c>
      <c r="H12" s="60">
        <f>'DCWW ALAW'!H12</f>
        <v>0</v>
      </c>
      <c r="I12" s="60">
        <f>'DCWW ALAW'!I12</f>
        <v>2</v>
      </c>
      <c r="J12" s="60">
        <f>'DCWW ALAW'!J12</f>
        <v>1</v>
      </c>
      <c r="K12" s="60">
        <f>'DCWW ALAW'!K12</f>
        <v>2</v>
      </c>
      <c r="L12" s="60">
        <f>'DCWW ALAW'!L12</f>
        <v>1</v>
      </c>
      <c r="M12" s="60">
        <f>'DCWW ALAW'!M12</f>
        <v>0</v>
      </c>
      <c r="N12" s="60">
        <f>'DCWW ALAW'!N12</f>
        <v>0</v>
      </c>
      <c r="O12" s="60">
        <f>'DCWW ALAW'!O12</f>
        <v>0</v>
      </c>
      <c r="P12" s="60">
        <f>'DCWW ALAW'!P12</f>
        <v>2</v>
      </c>
      <c r="Q12" s="60">
        <f>'DCWW ALAW'!Q12</f>
        <v>2</v>
      </c>
      <c r="R12" s="60">
        <f>'DCWW ALAW'!R12</f>
        <v>2</v>
      </c>
      <c r="S12" s="60">
        <f>'DCWW ALAW'!S12</f>
        <v>2</v>
      </c>
      <c r="T12" s="60">
        <f>'DCWW ALAW'!T12</f>
        <v>2</v>
      </c>
      <c r="U12" s="60">
        <f>'DCWW ALAW'!U12</f>
        <v>1</v>
      </c>
      <c r="V12" s="60">
        <f>'DCWW ALAW'!V12</f>
        <v>1</v>
      </c>
      <c r="AB12" s="17"/>
      <c r="AC12" s="17"/>
      <c r="AD12" s="52" t="s">
        <v>142</v>
      </c>
      <c r="AE12" s="30">
        <v>7.5</v>
      </c>
      <c r="AF12" s="17"/>
      <c r="AG12" s="18"/>
      <c r="AH12" s="18"/>
      <c r="AI12" s="53" t="s">
        <v>121</v>
      </c>
      <c r="AJ12" s="54">
        <v>14</v>
      </c>
      <c r="AK12" s="55">
        <v>11</v>
      </c>
      <c r="AL12" s="11">
        <v>10</v>
      </c>
      <c r="AM12" s="11">
        <v>7</v>
      </c>
      <c r="AN12" s="11" t="s">
        <v>135</v>
      </c>
    </row>
    <row r="13" spans="1:41" x14ac:dyDescent="0.25">
      <c r="A13" s="128" t="s">
        <v>7</v>
      </c>
      <c r="B13" s="128"/>
      <c r="C13" s="60">
        <f>'DCWW ALAW'!C13</f>
        <v>1</v>
      </c>
      <c r="D13" s="60">
        <f>'DCWW ALAW'!D13</f>
        <v>2</v>
      </c>
      <c r="E13" s="60">
        <f>'DCWW ALAW'!E13</f>
        <v>2</v>
      </c>
      <c r="F13" s="60">
        <f>'DCWW ALAW'!F13</f>
        <v>2</v>
      </c>
      <c r="G13" s="60">
        <f>'DCWW ALAW'!G13</f>
        <v>2</v>
      </c>
      <c r="H13" s="60">
        <f>'DCWW ALAW'!H13</f>
        <v>2</v>
      </c>
      <c r="I13" s="60">
        <f>'DCWW ALAW'!I13</f>
        <v>1</v>
      </c>
      <c r="J13" s="60">
        <f>'DCWW ALAW'!J13</f>
        <v>2</v>
      </c>
      <c r="K13" s="60">
        <f>'DCWW ALAW'!K13</f>
        <v>2</v>
      </c>
      <c r="L13" s="60">
        <f>'DCWW ALAW'!L13</f>
        <v>2</v>
      </c>
      <c r="M13" s="60">
        <f>'DCWW ALAW'!M13</f>
        <v>1</v>
      </c>
      <c r="N13" s="60">
        <f>'DCWW ALAW'!N13</f>
        <v>1</v>
      </c>
      <c r="O13" s="60">
        <f>'DCWW ALAW'!O13</f>
        <v>2</v>
      </c>
      <c r="P13" s="60">
        <f>'DCWW ALAW'!P13</f>
        <v>2</v>
      </c>
      <c r="Q13" s="60">
        <f>'DCWW ALAW'!Q13</f>
        <v>2</v>
      </c>
      <c r="R13" s="60">
        <f>'DCWW ALAW'!R13</f>
        <v>2</v>
      </c>
      <c r="S13" s="60">
        <f>'DCWW ALAW'!S13</f>
        <v>3</v>
      </c>
      <c r="T13" s="60">
        <f>'DCWW ALAW'!T13</f>
        <v>2</v>
      </c>
      <c r="U13" s="60">
        <f>'DCWW ALAW'!U13</f>
        <v>2</v>
      </c>
      <c r="V13" s="60">
        <f>'DCWW ALAW'!V13</f>
        <v>2</v>
      </c>
      <c r="AB13" s="17"/>
      <c r="AC13" s="17"/>
      <c r="AD13" s="52" t="s">
        <v>143</v>
      </c>
      <c r="AE13" s="30">
        <v>12</v>
      </c>
      <c r="AF13" s="17"/>
      <c r="AG13" s="18"/>
      <c r="AH13" s="18"/>
      <c r="AI13" s="53" t="s">
        <v>120</v>
      </c>
      <c r="AJ13" s="54">
        <v>1.9</v>
      </c>
      <c r="AK13" s="55">
        <v>7.5</v>
      </c>
      <c r="AL13" s="11">
        <v>11</v>
      </c>
      <c r="AM13" s="11">
        <v>6.7</v>
      </c>
      <c r="AN13" s="11" t="s">
        <v>135</v>
      </c>
    </row>
    <row r="14" spans="1:41" x14ac:dyDescent="0.25">
      <c r="A14" s="137" t="s">
        <v>8</v>
      </c>
      <c r="B14" s="137"/>
      <c r="C14" s="102" t="str">
        <f>'DCWW ALAW'!C14</f>
        <v xml:space="preserve">Grass Silage (25% DM) </v>
      </c>
      <c r="D14" s="102" t="str">
        <f>'DCWW ALAW'!D14</f>
        <v xml:space="preserve">Grass Silage (25% DM) </v>
      </c>
      <c r="E14" s="102" t="str">
        <f>'DCWW ALAW'!E14</f>
        <v xml:space="preserve">Grass Silage (25% DM) </v>
      </c>
      <c r="F14" s="102" t="str">
        <f>'DCWW ALAW'!F14</f>
        <v xml:space="preserve">Grass Silage (25% DM) </v>
      </c>
      <c r="G14" s="102" t="str">
        <f>'DCWW ALAW'!G14</f>
        <v xml:space="preserve">Grass Silage (25% DM) </v>
      </c>
      <c r="H14" s="102" t="str">
        <f>'DCWW ALAW'!H14</f>
        <v xml:space="preserve">Grass Silage (25% DM) </v>
      </c>
      <c r="I14" s="102" t="str">
        <f>'DCWW ALAW'!I14</f>
        <v xml:space="preserve">Grass Silage (25% DM) </v>
      </c>
      <c r="J14" s="102" t="str">
        <f>'DCWW ALAW'!J14</f>
        <v xml:space="preserve">Grass Silage (25% DM) </v>
      </c>
      <c r="K14" s="102" t="str">
        <f>'DCWW ALAW'!K14</f>
        <v xml:space="preserve">Grass Silage (25% DM) </v>
      </c>
      <c r="L14" s="102" t="str">
        <f>'DCWW ALAW'!L14</f>
        <v xml:space="preserve">Grass Silage (25% DM) </v>
      </c>
      <c r="M14" s="102" t="str">
        <f>'DCWW ALAW'!M14</f>
        <v xml:space="preserve">Grass Silage (25% DM) </v>
      </c>
      <c r="N14" s="102" t="str">
        <f>'DCWW ALAW'!N14</f>
        <v xml:space="preserve">Grass Silage (25% DM) </v>
      </c>
      <c r="O14" s="102" t="str">
        <f>'DCWW ALAW'!O14</f>
        <v xml:space="preserve">Grass Silage (25% DM) </v>
      </c>
      <c r="P14" s="102" t="str">
        <f>'DCWW ALAW'!P14</f>
        <v xml:space="preserve">Grass Silage (25% DM) </v>
      </c>
      <c r="Q14" s="102" t="str">
        <f>'DCWW ALAW'!Q14</f>
        <v xml:space="preserve">Grass Silage (25% DM) </v>
      </c>
      <c r="R14" s="102" t="str">
        <f>'DCWW ALAW'!R14</f>
        <v xml:space="preserve">Grass Silage (25% DM) </v>
      </c>
      <c r="S14" s="102" t="str">
        <f>'DCWW ALAW'!S14</f>
        <v xml:space="preserve">Grass Silage (25% DM) </v>
      </c>
      <c r="T14" s="102" t="str">
        <f>'DCWW ALAW'!T14</f>
        <v xml:space="preserve">Grass Silage (25% DM) </v>
      </c>
      <c r="U14" s="102" t="str">
        <f>'DCWW ALAW'!U14</f>
        <v xml:space="preserve">Grass Silage (25% DM) </v>
      </c>
      <c r="V14" s="102" t="str">
        <f>'DCWW ALAW'!V14</f>
        <v xml:space="preserve">Grass Silage (25% DM) </v>
      </c>
      <c r="AD14" s="30" t="s">
        <v>138</v>
      </c>
      <c r="AE14" s="30">
        <v>6</v>
      </c>
      <c r="AI14" s="53" t="s">
        <v>119</v>
      </c>
      <c r="AJ14" s="54">
        <v>0.8</v>
      </c>
      <c r="AK14" s="55">
        <v>1.7</v>
      </c>
      <c r="AL14" s="11">
        <v>12</v>
      </c>
      <c r="AM14" s="11">
        <v>6.7</v>
      </c>
      <c r="AN14" s="11" t="s">
        <v>135</v>
      </c>
    </row>
    <row r="15" spans="1:41" x14ac:dyDescent="0.25">
      <c r="A15" s="136" t="s">
        <v>9</v>
      </c>
      <c r="B15" s="136"/>
      <c r="C15" s="60">
        <f>'DCWW ALAW'!C15</f>
        <v>38</v>
      </c>
      <c r="D15" s="60">
        <f>'DCWW ALAW'!D15</f>
        <v>38</v>
      </c>
      <c r="E15" s="60">
        <f>'DCWW ALAW'!E15</f>
        <v>38</v>
      </c>
      <c r="F15" s="60">
        <f>'DCWW ALAW'!F15</f>
        <v>38</v>
      </c>
      <c r="G15" s="60">
        <f>'DCWW ALAW'!G15</f>
        <v>38</v>
      </c>
      <c r="H15" s="60">
        <f>'DCWW ALAW'!H15</f>
        <v>38</v>
      </c>
      <c r="I15" s="60">
        <f>'DCWW ALAW'!I15</f>
        <v>38</v>
      </c>
      <c r="J15" s="60">
        <f>'DCWW ALAW'!J15</f>
        <v>38</v>
      </c>
      <c r="K15" s="60">
        <f>'DCWW ALAW'!K15</f>
        <v>38</v>
      </c>
      <c r="L15" s="60">
        <f>'DCWW ALAW'!L15</f>
        <v>38</v>
      </c>
      <c r="M15" s="60">
        <f>'DCWW ALAW'!M15</f>
        <v>38</v>
      </c>
      <c r="N15" s="60">
        <f>'DCWW ALAW'!N15</f>
        <v>38</v>
      </c>
      <c r="O15" s="60">
        <f>'DCWW ALAW'!O15</f>
        <v>38</v>
      </c>
      <c r="P15" s="60">
        <f>'DCWW ALAW'!P15</f>
        <v>38</v>
      </c>
      <c r="Q15" s="60">
        <f>'DCWW ALAW'!Q15</f>
        <v>38</v>
      </c>
      <c r="R15" s="60">
        <f>'DCWW ALAW'!R15</f>
        <v>38</v>
      </c>
      <c r="S15" s="60">
        <f>'DCWW ALAW'!S15</f>
        <v>38</v>
      </c>
      <c r="T15" s="60">
        <f>'DCWW ALAW'!T15</f>
        <v>38</v>
      </c>
      <c r="U15" s="60">
        <f>'DCWW ALAW'!U15</f>
        <v>38</v>
      </c>
      <c r="V15" s="60">
        <f>'DCWW ALAW'!V15</f>
        <v>38</v>
      </c>
      <c r="AD15" s="30" t="s">
        <v>144</v>
      </c>
      <c r="AE15" s="30">
        <v>7</v>
      </c>
      <c r="AI15" s="53" t="s">
        <v>101</v>
      </c>
      <c r="AJ15" s="62">
        <v>1.8</v>
      </c>
      <c r="AK15" s="55">
        <v>5.4</v>
      </c>
      <c r="AL15" s="11">
        <v>13</v>
      </c>
      <c r="AM15" s="11">
        <v>6.7</v>
      </c>
      <c r="AN15" s="11" t="s">
        <v>135</v>
      </c>
    </row>
    <row r="16" spans="1:41" ht="13.8" thickBot="1" x14ac:dyDescent="0.3">
      <c r="A16" s="138" t="s">
        <v>44</v>
      </c>
      <c r="B16" s="138"/>
      <c r="C16" s="103" t="str">
        <f>'DCWW ALAW'!C16</f>
        <v>Medium/Clay</v>
      </c>
      <c r="D16" s="103" t="str">
        <f>'DCWW ALAW'!D16</f>
        <v>Medium/Clay</v>
      </c>
      <c r="E16" s="103" t="str">
        <f>'DCWW ALAW'!E16</f>
        <v>Medium/Clay</v>
      </c>
      <c r="F16" s="103" t="str">
        <f>'DCWW ALAW'!F16</f>
        <v>Medium/Clay</v>
      </c>
      <c r="G16" s="103" t="str">
        <f>'DCWW ALAW'!G16</f>
        <v>Medium/Clay</v>
      </c>
      <c r="H16" s="103" t="str">
        <f>'DCWW ALAW'!H16</f>
        <v>Medium/Clay</v>
      </c>
      <c r="I16" s="103" t="str">
        <f>'DCWW ALAW'!I16</f>
        <v>Medium/Clay</v>
      </c>
      <c r="J16" s="103" t="str">
        <f>'DCWW ALAW'!J16</f>
        <v>Medium/Clay</v>
      </c>
      <c r="K16" s="103" t="str">
        <f>'DCWW ALAW'!K16</f>
        <v>Medium/Clay</v>
      </c>
      <c r="L16" s="103" t="str">
        <f>'DCWW ALAW'!L16</f>
        <v>Medium/Clay</v>
      </c>
      <c r="M16" s="103" t="str">
        <f>'DCWW ALAW'!M16</f>
        <v>Medium/Clay</v>
      </c>
      <c r="N16" s="103" t="str">
        <f>'DCWW ALAW'!N16</f>
        <v>Medium/Clay</v>
      </c>
      <c r="O16" s="103" t="str">
        <f>'DCWW ALAW'!O16</f>
        <v>Medium/Clay</v>
      </c>
      <c r="P16" s="103" t="str">
        <f>'DCWW ALAW'!P16</f>
        <v>Medium/Clay</v>
      </c>
      <c r="Q16" s="103" t="str">
        <f>'DCWW ALAW'!Q16</f>
        <v>Medium/Clay</v>
      </c>
      <c r="R16" s="103" t="str">
        <f>'DCWW ALAW'!R16</f>
        <v>Medium/Clay</v>
      </c>
      <c r="S16" s="103" t="str">
        <f>'DCWW ALAW'!S16</f>
        <v>Medium/Clay</v>
      </c>
      <c r="T16" s="103" t="str">
        <f>'DCWW ALAW'!T16</f>
        <v>Medium/Clay</v>
      </c>
      <c r="U16" s="103" t="str">
        <f>'DCWW ALAW'!U16</f>
        <v>Medium/Clay</v>
      </c>
      <c r="V16" s="103" t="str">
        <f>'DCWW ALAW'!V16</f>
        <v>Medium/Clay</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69.374343750000008</v>
      </c>
      <c r="D18" s="16">
        <f>$D32</f>
        <v>0</v>
      </c>
      <c r="E18" s="16">
        <f>$D33</f>
        <v>0</v>
      </c>
      <c r="F18" s="16">
        <f>$D34</f>
        <v>0</v>
      </c>
      <c r="G18" s="16">
        <f>$D35</f>
        <v>0</v>
      </c>
      <c r="H18" s="16">
        <f>$D36</f>
        <v>0</v>
      </c>
      <c r="I18" s="16">
        <f>$D37</f>
        <v>0</v>
      </c>
      <c r="J18" s="16">
        <f>$D38</f>
        <v>0</v>
      </c>
      <c r="K18" s="16">
        <f>$D39</f>
        <v>0</v>
      </c>
      <c r="L18" s="16">
        <f>$D40</f>
        <v>0</v>
      </c>
      <c r="M18" s="16">
        <f>$D41</f>
        <v>63.824396250000007</v>
      </c>
      <c r="N18" s="16">
        <f>$D42</f>
        <v>0</v>
      </c>
      <c r="O18" s="16">
        <f>$D43</f>
        <v>0</v>
      </c>
      <c r="P18" s="16">
        <f>$D44</f>
        <v>0</v>
      </c>
      <c r="Q18" s="16">
        <f>$D45</f>
        <v>0</v>
      </c>
      <c r="R18" s="16">
        <f>$D46</f>
        <v>69.374343750000008</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2" t="s">
        <v>90</v>
      </c>
      <c r="B19" s="133"/>
      <c r="C19" s="16">
        <f>C18-C17</f>
        <v>4.7743437500000141</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-0.77560374999998771</v>
      </c>
      <c r="N19" s="16">
        <f t="shared" si="1"/>
        <v>-64.599999999999994</v>
      </c>
      <c r="O19" s="16">
        <f t="shared" si="1"/>
        <v>-64.599999999999994</v>
      </c>
      <c r="P19" s="16">
        <f t="shared" si="1"/>
        <v>-64.599999999999994</v>
      </c>
      <c r="Q19" s="16">
        <f t="shared" si="1"/>
        <v>-64.599999999999994</v>
      </c>
      <c r="R19" s="16">
        <f t="shared" si="1"/>
        <v>4.7743437500000141</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8" thickBot="1" x14ac:dyDescent="0.3">
      <c r="A20" s="130" t="s">
        <v>91</v>
      </c>
      <c r="B20" s="131"/>
      <c r="C20" s="26" t="str">
        <f>IF($B31="","",IF(C$19&gt;=0,"INCREASE","DECREASE"))</f>
        <v>INCREASE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INCREASE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1.5471296250000004</v>
      </c>
      <c r="D22" s="16">
        <f>$E32</f>
        <v>0</v>
      </c>
      <c r="E22" s="16">
        <f>$E33</f>
        <v>0</v>
      </c>
      <c r="F22" s="16">
        <f>$E34</f>
        <v>0</v>
      </c>
      <c r="G22" s="16">
        <f>$E35</f>
        <v>0</v>
      </c>
      <c r="H22" s="16">
        <f>$E36</f>
        <v>0</v>
      </c>
      <c r="I22" s="16">
        <f>$E37</f>
        <v>0</v>
      </c>
      <c r="J22" s="16">
        <f>$E38</f>
        <v>0</v>
      </c>
      <c r="K22" s="16">
        <f>$E39</f>
        <v>0</v>
      </c>
      <c r="L22" s="16">
        <f>$E40</f>
        <v>0</v>
      </c>
      <c r="M22" s="16">
        <f>$E41</f>
        <v>1.4233592550000003</v>
      </c>
      <c r="N22" s="16">
        <f>$E42</f>
        <v>0</v>
      </c>
      <c r="O22" s="16">
        <f>$E43</f>
        <v>0</v>
      </c>
      <c r="P22" s="16">
        <f>$E44</f>
        <v>0</v>
      </c>
      <c r="Q22" s="16">
        <f>$E45</f>
        <v>0</v>
      </c>
      <c r="R22" s="16">
        <f>$E46</f>
        <v>1.5471296250000004</v>
      </c>
      <c r="S22" s="16">
        <f>$E47</f>
        <v>0</v>
      </c>
      <c r="T22" s="16">
        <f>$E48</f>
        <v>0</v>
      </c>
      <c r="U22" s="16">
        <f>$E49</f>
        <v>0</v>
      </c>
      <c r="V22" s="16">
        <f>$E50</f>
        <v>0</v>
      </c>
      <c r="AI22" s="63" t="s">
        <v>102</v>
      </c>
      <c r="AJ22" s="64">
        <v>1.2</v>
      </c>
      <c r="AK22" s="65">
        <v>5</v>
      </c>
      <c r="AL22" s="29">
        <v>20</v>
      </c>
      <c r="AM22" s="11">
        <v>6.7</v>
      </c>
      <c r="AN22" s="11" t="s">
        <v>135</v>
      </c>
    </row>
    <row r="23" spans="1:40" x14ac:dyDescent="0.25">
      <c r="A23" s="132" t="s">
        <v>92</v>
      </c>
      <c r="B23" s="133"/>
      <c r="C23" s="16">
        <f>C22-C21</f>
        <v>-226.452870375</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-226.57664074499999</v>
      </c>
      <c r="N23" s="16">
        <f t="shared" si="3"/>
        <v>-228</v>
      </c>
      <c r="O23" s="16">
        <f t="shared" si="3"/>
        <v>-228</v>
      </c>
      <c r="P23" s="16">
        <f t="shared" si="3"/>
        <v>-228</v>
      </c>
      <c r="Q23" s="16">
        <f t="shared" si="3"/>
        <v>-228</v>
      </c>
      <c r="R23" s="16">
        <f t="shared" si="3"/>
        <v>-226.452870375</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3.23</v>
      </c>
      <c r="C28" s="15">
        <v>1.27</v>
      </c>
      <c r="D28" s="15">
        <v>0.375</v>
      </c>
      <c r="E28" s="15">
        <v>1.5900000000000001E-2</v>
      </c>
      <c r="F28" s="15">
        <v>391</v>
      </c>
      <c r="G28" s="15">
        <v>78.5</v>
      </c>
      <c r="H28" s="15">
        <v>327</v>
      </c>
      <c r="I28" s="15">
        <v>4.05</v>
      </c>
      <c r="J28" s="15">
        <v>0.61</v>
      </c>
      <c r="K28" s="23">
        <v>0.63</v>
      </c>
      <c r="L28" s="15">
        <v>22.3</v>
      </c>
      <c r="M28" s="15">
        <v>4.3</v>
      </c>
      <c r="N28" s="15">
        <v>204000</v>
      </c>
      <c r="O28" s="15">
        <v>6140</v>
      </c>
      <c r="P28" s="15"/>
      <c r="Q28" s="15">
        <v>7250</v>
      </c>
      <c r="R28" s="15"/>
      <c r="S28" s="15">
        <v>24.3</v>
      </c>
      <c r="T28" s="15"/>
      <c r="U28" s="15"/>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102.55250000000001</v>
      </c>
      <c r="D31" s="77">
        <f>(IF(D$27="%w/w SAR",((D$28*10)*$B31),IF(D$27="%w/w DM",(((D$28*10)*($B$28/100))*$B31),IF(D$27="kg/t SAR",(D$28*$B31),IF(D$27="kg/t DM",((D$28*($B$28/100))*$B31),IF(D$27="mg/kg SAR",((D$28*0.001)*$B31),IF(D$27="mg/kg DM",(((D$28*0.001)*($B$28/100))*$B31),"0")))))))*2.291</f>
        <v>69.374343750000008</v>
      </c>
      <c r="E31" s="77">
        <f>(IF(E$27="%w/w SAR",((E$28*10)*$B31),IF(E$27="%w/w DM",(((E$28*10)*($B$28/100))*$B31),IF(E$27="kg/t SAR",(E$28*$B31),IF(E$27="kg/t DM",((E$28*($B$28/100))*$B31),IF(E$27="mg/kg SAR",((E$28*0.001)*$B31),IF(E$27="mg/kg DM",(((E$28*0.001)*($B$28/100))*$B31),"0")))))))*1.205</f>
        <v>1.5471296250000004</v>
      </c>
      <c r="F31" s="77">
        <f>(IF(F$27="%w/w SAR",((F$28*10)*$B31),IF(F$27="%w/w DM",(((F$28*10)*($B$28/100))*$B31),IF(F$27="kg/t SAR",(F$28*$B31),IF(F$27="kg/t DM",((F$28*($B$28/100))*$B31),IF(F$27="mg/kg SAR",((F$28*0.001)*$B31),IF(F$27="mg/kg DM",(((F$28*0.001)*($B$28/100))*$B31),"0")))))))*1.658</f>
        <v>5.23484485</v>
      </c>
      <c r="G31" s="77">
        <f t="shared" ref="G31:P46" si="5">IF(G$27="%w/w SAR",((G$28*10)*$B31),IF(G$27="%w/w DM",(((G$28*10)*($B$28/100))*$B31),IF(G$27="kg/t SAR",(G$28*$B31),IF(G$27="kg/t DM",((G$28*($B$28/100))*$B31),IF(G$27="mg/kg SAR",((G$28*0.001)*$B31),IF(G$27="mg/kg DM",(((G$28*0.001)*($B$28/100))*$B31),0))))))</f>
        <v>0.63388750000000005</v>
      </c>
      <c r="H31" s="77">
        <f t="shared" si="5"/>
        <v>2.6405250000000002</v>
      </c>
      <c r="I31" s="77">
        <f t="shared" si="5"/>
        <v>3.2703749999999997E-2</v>
      </c>
      <c r="J31" s="77">
        <f t="shared" si="5"/>
        <v>4.9257500000000004E-3</v>
      </c>
      <c r="K31" s="77">
        <f t="shared" si="5"/>
        <v>5.0872500000000006E-3</v>
      </c>
      <c r="L31" s="77">
        <f t="shared" si="5"/>
        <v>0.18007250000000002</v>
      </c>
      <c r="M31" s="77">
        <f t="shared" si="5"/>
        <v>3.4722500000000003E-2</v>
      </c>
      <c r="N31" s="77">
        <f t="shared" si="5"/>
        <v>1647.3000000000002</v>
      </c>
      <c r="O31" s="77">
        <f t="shared" si="5"/>
        <v>49.580500000000008</v>
      </c>
      <c r="P31" s="77">
        <f t="shared" si="5"/>
        <v>0</v>
      </c>
      <c r="Q31" s="77">
        <f>(IF(Q$27="%w/w SAR",((Q$28*10)*$B31),IF(Q$27="%w/w DM",(((Q$28*10)*($B$28/100))*$B31),IF(Q$27="kg/t SAR",(Q$28*$B31),IF(Q$27="kg/t DM",((Q$28*($B$28/100))*$B31),IF(Q$27="mg/kg SAR",((Q$28*0.001)*$B31),IF(Q$27="mg/kg DM",(((Q$28*0.001)*($B$28/100))*$B31),0)))))))*2.5</f>
        <v>146.359375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0.19622250000000002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11</v>
      </c>
      <c r="B41" s="15">
        <v>230</v>
      </c>
      <c r="C41" s="77">
        <f t="shared" si="6"/>
        <v>94.348300000000009</v>
      </c>
      <c r="D41" s="77">
        <f t="shared" si="7"/>
        <v>63.824396250000007</v>
      </c>
      <c r="E41" s="77">
        <f t="shared" si="8"/>
        <v>1.4233592550000003</v>
      </c>
      <c r="F41" s="77">
        <f t="shared" si="9"/>
        <v>4.8160572620000002</v>
      </c>
      <c r="G41" s="77">
        <f t="shared" si="5"/>
        <v>0.58317649999999999</v>
      </c>
      <c r="H41" s="77">
        <f t="shared" si="5"/>
        <v>2.4292830000000003</v>
      </c>
      <c r="I41" s="77">
        <f t="shared" si="5"/>
        <v>3.0087450000000002E-2</v>
      </c>
      <c r="J41" s="77">
        <f t="shared" si="5"/>
        <v>4.5316900000000005E-3</v>
      </c>
      <c r="K41" s="77">
        <f t="shared" si="5"/>
        <v>4.6802700000000003E-3</v>
      </c>
      <c r="L41" s="77">
        <f t="shared" si="5"/>
        <v>0.1656667</v>
      </c>
      <c r="M41" s="77">
        <f t="shared" si="5"/>
        <v>3.1944700000000006E-2</v>
      </c>
      <c r="N41" s="77">
        <f t="shared" si="5"/>
        <v>1515.5160000000003</v>
      </c>
      <c r="O41" s="77">
        <f t="shared" si="5"/>
        <v>45.614060000000009</v>
      </c>
      <c r="P41" s="77">
        <f t="shared" si="5"/>
        <v>0</v>
      </c>
      <c r="Q41" s="77">
        <f t="shared" si="10"/>
        <v>134.65062500000002</v>
      </c>
      <c r="R41" s="77">
        <f t="shared" si="11"/>
        <v>0</v>
      </c>
      <c r="S41" s="77">
        <f t="shared" si="11"/>
        <v>0.18052470000000004</v>
      </c>
      <c r="T41" s="77">
        <f t="shared" si="11"/>
        <v>0</v>
      </c>
      <c r="U41" s="77">
        <f t="shared" si="11"/>
        <v>0</v>
      </c>
      <c r="AB41" s="59"/>
      <c r="AC41" s="59"/>
      <c r="AD41" s="59"/>
      <c r="AE41" s="59"/>
      <c r="AF41" s="59"/>
      <c r="AG41" s="59"/>
      <c r="AH41" s="59"/>
      <c r="AI41" s="59"/>
    </row>
    <row r="42" spans="1:35" s="72" customFormat="1" x14ac:dyDescent="0.3">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21</v>
      </c>
      <c r="B46" s="15">
        <v>250</v>
      </c>
      <c r="C46" s="77">
        <f t="shared" si="6"/>
        <v>102.55250000000001</v>
      </c>
      <c r="D46" s="77">
        <f t="shared" si="7"/>
        <v>69.374343750000008</v>
      </c>
      <c r="E46" s="77">
        <f t="shared" si="8"/>
        <v>1.5471296250000004</v>
      </c>
      <c r="F46" s="77">
        <f t="shared" si="9"/>
        <v>5.23484485</v>
      </c>
      <c r="G46" s="77">
        <f t="shared" si="5"/>
        <v>0.63388750000000005</v>
      </c>
      <c r="H46" s="77">
        <f t="shared" si="5"/>
        <v>2.6405250000000002</v>
      </c>
      <c r="I46" s="77">
        <f t="shared" si="5"/>
        <v>3.2703749999999997E-2</v>
      </c>
      <c r="J46" s="77">
        <f t="shared" si="5"/>
        <v>4.9257500000000004E-3</v>
      </c>
      <c r="K46" s="77">
        <f t="shared" si="5"/>
        <v>5.0872500000000006E-3</v>
      </c>
      <c r="L46" s="77">
        <f t="shared" si="5"/>
        <v>0.18007250000000002</v>
      </c>
      <c r="M46" s="77">
        <f t="shared" si="5"/>
        <v>3.4722500000000003E-2</v>
      </c>
      <c r="N46" s="77">
        <f t="shared" si="5"/>
        <v>1647.3000000000002</v>
      </c>
      <c r="O46" s="77">
        <f t="shared" si="5"/>
        <v>49.580500000000008</v>
      </c>
      <c r="P46" s="77">
        <f t="shared" si="5"/>
        <v>0</v>
      </c>
      <c r="Q46" s="77">
        <f t="shared" si="10"/>
        <v>146.359375</v>
      </c>
      <c r="R46" s="77">
        <f t="shared" si="11"/>
        <v>0</v>
      </c>
      <c r="S46" s="77">
        <f t="shared" si="11"/>
        <v>0.19622250000000002</v>
      </c>
      <c r="T46" s="77">
        <f t="shared" si="11"/>
        <v>0</v>
      </c>
      <c r="U46" s="77">
        <f t="shared" si="11"/>
        <v>0</v>
      </c>
      <c r="AB46" s="59"/>
      <c r="AC46" s="59"/>
      <c r="AD46" s="59"/>
      <c r="AE46" s="59"/>
      <c r="AF46" s="59"/>
      <c r="AG46" s="59"/>
      <c r="AH46" s="59"/>
      <c r="AI46" s="59"/>
    </row>
    <row r="47" spans="1:35" s="72" customFormat="1" x14ac:dyDescent="0.3">
      <c r="A47" s="13">
        <f>S8</f>
        <v>22</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23</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7078</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x14ac:dyDescent="0.25">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250</v>
      </c>
      <c r="C62" s="77">
        <f>B32</f>
        <v>0</v>
      </c>
      <c r="D62" s="77">
        <f>B33</f>
        <v>0</v>
      </c>
      <c r="E62" s="77">
        <f>B34</f>
        <v>0</v>
      </c>
      <c r="F62" s="77">
        <f>B35</f>
        <v>0</v>
      </c>
      <c r="G62" s="77">
        <f>B36</f>
        <v>0</v>
      </c>
      <c r="H62" s="77">
        <f>B37</f>
        <v>0</v>
      </c>
      <c r="I62" s="77">
        <f>B38</f>
        <v>0</v>
      </c>
      <c r="J62" s="77">
        <f>B39</f>
        <v>0</v>
      </c>
      <c r="K62" s="77">
        <f>B40</f>
        <v>0</v>
      </c>
      <c r="L62" s="77">
        <f>B41</f>
        <v>230</v>
      </c>
      <c r="M62" s="77">
        <f>B42</f>
        <v>0</v>
      </c>
      <c r="N62" s="77">
        <f>B43</f>
        <v>0</v>
      </c>
      <c r="O62" s="77">
        <f>B44</f>
        <v>0</v>
      </c>
      <c r="P62" s="77">
        <f>B45</f>
        <v>0</v>
      </c>
      <c r="Q62" s="77">
        <f>B46</f>
        <v>250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4"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8" t="s">
        <v>41</v>
      </c>
      <c r="B1" s="128"/>
      <c r="C1" s="141" t="str">
        <f>'DCWW ALAW'!C1:D1</f>
        <v>PAN-023343</v>
      </c>
      <c r="D1" s="142"/>
      <c r="E1" s="93" t="s">
        <v>45</v>
      </c>
      <c r="F1" s="39" t="str">
        <f>'DCWW ALAW'!F1</f>
        <v>49.6 ha</v>
      </c>
      <c r="G1" s="124" t="s">
        <v>43</v>
      </c>
      <c r="H1" s="125"/>
      <c r="I1" s="118">
        <v>5.5</v>
      </c>
      <c r="J1" s="128" t="s">
        <v>153</v>
      </c>
      <c r="K1" s="128"/>
      <c r="L1" s="97">
        <v>77.7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8" t="s">
        <v>87</v>
      </c>
      <c r="B2" s="128"/>
      <c r="C2" s="143" t="str">
        <f>'DCWW ALAW'!C2:D2</f>
        <v>EPR/GP3792SK</v>
      </c>
      <c r="D2" s="144"/>
      <c r="E2" s="93" t="s">
        <v>109</v>
      </c>
      <c r="F2" s="119" t="s">
        <v>173</v>
      </c>
      <c r="G2" s="126" t="s">
        <v>110</v>
      </c>
      <c r="H2" s="127"/>
      <c r="I2" s="118"/>
      <c r="J2" s="128" t="s">
        <v>158</v>
      </c>
      <c r="K2" s="128"/>
      <c r="L2" s="97">
        <v>0.83499999999999996</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3" t="str">
        <f>'DCWW ALAW'!C3:D3</f>
        <v xml:space="preserve">ByProduct recovery limited </v>
      </c>
      <c r="D3" s="144"/>
      <c r="E3" s="93" t="s">
        <v>108</v>
      </c>
      <c r="F3" s="31" t="s">
        <v>76</v>
      </c>
      <c r="G3" s="128" t="s">
        <v>159</v>
      </c>
      <c r="H3" s="128"/>
      <c r="I3" s="118"/>
      <c r="J3" s="124" t="s">
        <v>154</v>
      </c>
      <c r="K3" s="125"/>
      <c r="L3" s="97">
        <f>(L1/(L2*10000))*100</f>
        <v>0.93053892215568867</v>
      </c>
      <c r="AB3" s="30" t="s">
        <v>57</v>
      </c>
      <c r="AC3" s="17"/>
      <c r="AD3" s="30" t="s">
        <v>71</v>
      </c>
      <c r="AE3" s="17"/>
      <c r="AF3" s="17"/>
      <c r="AG3" s="44" t="s">
        <v>77</v>
      </c>
      <c r="AH3" s="18"/>
      <c r="AI3" s="48" t="s">
        <v>113</v>
      </c>
      <c r="AJ3" s="49">
        <v>1.7</v>
      </c>
      <c r="AK3" s="50">
        <v>6</v>
      </c>
      <c r="AL3" s="51">
        <v>1</v>
      </c>
      <c r="AM3" s="11">
        <v>6.2</v>
      </c>
      <c r="AN3" s="11" t="s">
        <v>112</v>
      </c>
    </row>
    <row r="4" spans="1:41" x14ac:dyDescent="0.25">
      <c r="A4" s="128" t="s">
        <v>0</v>
      </c>
      <c r="B4" s="128"/>
      <c r="C4" s="141" t="str">
        <f>'DCWW ALAW'!C4:D4</f>
        <v>Farchwel, Talybont, Conwy, LL32 8UY</v>
      </c>
      <c r="D4" s="142"/>
      <c r="E4" s="94" t="s">
        <v>1</v>
      </c>
      <c r="F4" s="119" t="s">
        <v>170</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8" t="s">
        <v>47</v>
      </c>
      <c r="B5" s="128"/>
      <c r="C5" s="141" t="str">
        <f>'DCWW ALAW'!C5:D5</f>
        <v>Owen Clee</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8" t="s">
        <v>2</v>
      </c>
      <c r="B8" s="128"/>
      <c r="C8" s="60">
        <f>'DCWW ALAW'!C8</f>
        <v>1</v>
      </c>
      <c r="D8" s="60">
        <f>'DCWW ALAW'!D8</f>
        <v>2</v>
      </c>
      <c r="E8" s="60">
        <f>'DCWW ALAW'!E8</f>
        <v>3</v>
      </c>
      <c r="F8" s="60">
        <f>'DCWW ALAW'!F8</f>
        <v>4</v>
      </c>
      <c r="G8" s="60">
        <f>'DCWW ALAW'!G8</f>
        <v>5</v>
      </c>
      <c r="H8" s="60">
        <f>'DCWW ALAW'!H8</f>
        <v>6</v>
      </c>
      <c r="I8" s="60">
        <f>'DCWW ALAW'!I8</f>
        <v>7</v>
      </c>
      <c r="J8" s="60">
        <f>'DCWW ALAW'!J8</f>
        <v>8</v>
      </c>
      <c r="K8" s="60">
        <f>'DCWW ALAW'!K8</f>
        <v>9</v>
      </c>
      <c r="L8" s="60">
        <f>'DCWW ALAW'!L8</f>
        <v>10</v>
      </c>
      <c r="M8" s="60">
        <f>'DCWW ALAW'!M8</f>
        <v>11</v>
      </c>
      <c r="N8" s="60">
        <f>'DCWW ALAW'!N8</f>
        <v>12</v>
      </c>
      <c r="O8" s="60">
        <f>'DCWW ALAW'!O8</f>
        <v>13</v>
      </c>
      <c r="P8" s="60">
        <f>'DCWW ALAW'!P8</f>
        <v>15</v>
      </c>
      <c r="Q8" s="60">
        <f>'DCWW ALAW'!Q8</f>
        <v>16</v>
      </c>
      <c r="R8" s="60">
        <f>'DCWW ALAW'!R8</f>
        <v>21</v>
      </c>
      <c r="S8" s="60">
        <f>'DCWW ALAW'!S8</f>
        <v>22</v>
      </c>
      <c r="T8" s="60">
        <f>'DCWW ALAW'!T8</f>
        <v>23</v>
      </c>
      <c r="U8" s="60">
        <f>'DCWW ALAW'!U8</f>
        <v>7078</v>
      </c>
      <c r="V8" s="60">
        <f>'DCWW ALAW'!V8</f>
        <v>7058</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8" t="s">
        <v>3</v>
      </c>
      <c r="B9" s="128"/>
      <c r="C9" s="60" t="str">
        <f>'DCWW ALAW'!C9</f>
        <v xml:space="preserve">Moderate </v>
      </c>
      <c r="D9" s="60" t="str">
        <f>'DCWW ALAW'!D9</f>
        <v xml:space="preserve">Moderate </v>
      </c>
      <c r="E9" s="60" t="str">
        <f>'DCWW ALAW'!E9</f>
        <v xml:space="preserve">Moderate </v>
      </c>
      <c r="F9" s="60" t="str">
        <f>'DCWW ALAW'!F9</f>
        <v xml:space="preserve">Moderate </v>
      </c>
      <c r="G9" s="60" t="str">
        <f>'DCWW ALAW'!G9</f>
        <v xml:space="preserve">Moderate </v>
      </c>
      <c r="H9" s="60" t="str">
        <f>'DCWW ALAW'!H9</f>
        <v xml:space="preserve">Moderate </v>
      </c>
      <c r="I9" s="60" t="str">
        <f>'DCWW ALAW'!I9</f>
        <v xml:space="preserve">Moderate </v>
      </c>
      <c r="J9" s="60" t="str">
        <f>'DCWW ALAW'!J9</f>
        <v xml:space="preserve">Moderate </v>
      </c>
      <c r="K9" s="60" t="str">
        <f>'DCWW ALAW'!K9</f>
        <v xml:space="preserve">Moderate </v>
      </c>
      <c r="L9" s="60" t="str">
        <f>'DCWW ALAW'!L9</f>
        <v xml:space="preserve">Moderate </v>
      </c>
      <c r="M9" s="60" t="str">
        <f>'DCWW ALAW'!M9</f>
        <v xml:space="preserve">Moderate </v>
      </c>
      <c r="N9" s="60" t="str">
        <f>'DCWW ALAW'!N9</f>
        <v xml:space="preserve">Moderate </v>
      </c>
      <c r="O9" s="60" t="str">
        <f>'DCWW ALAW'!O9</f>
        <v xml:space="preserve">Moderate </v>
      </c>
      <c r="P9" s="60" t="str">
        <f>'DCWW ALAW'!P9</f>
        <v xml:space="preserve">Moderate </v>
      </c>
      <c r="Q9" s="60" t="str">
        <f>'DCWW ALAW'!Q9</f>
        <v xml:space="preserve">Moderate </v>
      </c>
      <c r="R9" s="60" t="str">
        <f>'DCWW ALAW'!R9</f>
        <v xml:space="preserve">Moderate </v>
      </c>
      <c r="S9" s="60" t="str">
        <f>'DCWW ALAW'!S9</f>
        <v xml:space="preserve">Moderate </v>
      </c>
      <c r="T9" s="60" t="str">
        <f>'DCWW ALAW'!T9</f>
        <v xml:space="preserve">Moderate </v>
      </c>
      <c r="U9" s="60" t="str">
        <f>'DCWW ALAW'!U9</f>
        <v xml:space="preserve">Moderate </v>
      </c>
      <c r="V9" s="60" t="str">
        <f>'DCWW ALAW'!V9</f>
        <v xml:space="preserve">Moderate </v>
      </c>
      <c r="AB9" s="17"/>
      <c r="AC9" s="17"/>
      <c r="AD9" s="30" t="s">
        <v>137</v>
      </c>
      <c r="AE9" s="30">
        <v>4.5</v>
      </c>
      <c r="AF9" s="17"/>
      <c r="AG9" s="18"/>
      <c r="AH9" s="18"/>
      <c r="AI9" s="63" t="s">
        <v>103</v>
      </c>
      <c r="AJ9" s="64">
        <v>0.7</v>
      </c>
      <c r="AK9" s="65">
        <v>4</v>
      </c>
      <c r="AL9" s="29">
        <v>7</v>
      </c>
      <c r="AM9" s="11">
        <v>6.7</v>
      </c>
      <c r="AN9" s="11" t="s">
        <v>135</v>
      </c>
      <c r="AO9" s="99"/>
    </row>
    <row r="10" spans="1:41" x14ac:dyDescent="0.25">
      <c r="A10" s="128" t="s">
        <v>4</v>
      </c>
      <c r="B10" s="128"/>
      <c r="C10" s="60">
        <f>'DCWW ALAW'!C10</f>
        <v>6.1</v>
      </c>
      <c r="D10" s="60">
        <f>'DCWW ALAW'!D10</f>
        <v>5.8</v>
      </c>
      <c r="E10" s="60">
        <f>'DCWW ALAW'!E10</f>
        <v>5.9</v>
      </c>
      <c r="F10" s="60">
        <f>'DCWW ALAW'!F10</f>
        <v>5.3</v>
      </c>
      <c r="G10" s="60">
        <f>'DCWW ALAW'!G10</f>
        <v>5.4</v>
      </c>
      <c r="H10" s="60">
        <f>'DCWW ALAW'!H10</f>
        <v>5.9</v>
      </c>
      <c r="I10" s="60">
        <f>'DCWW ALAW'!I10</f>
        <v>5.7</v>
      </c>
      <c r="J10" s="60">
        <f>'DCWW ALAW'!J10</f>
        <v>5.5</v>
      </c>
      <c r="K10" s="60">
        <f>'DCWW ALAW'!K10</f>
        <v>5.5</v>
      </c>
      <c r="L10" s="60">
        <f>'DCWW ALAW'!L10</f>
        <v>5.3</v>
      </c>
      <c r="M10" s="60">
        <f>'DCWW ALAW'!M10</f>
        <v>6.2</v>
      </c>
      <c r="N10" s="60">
        <f>'DCWW ALAW'!N10</f>
        <v>5.4</v>
      </c>
      <c r="O10" s="60">
        <f>'DCWW ALAW'!O10</f>
        <v>5.5</v>
      </c>
      <c r="P10" s="60">
        <f>'DCWW ALAW'!P10</f>
        <v>5.3</v>
      </c>
      <c r="Q10" s="60">
        <f>'DCWW ALAW'!Q10</f>
        <v>5.3</v>
      </c>
      <c r="R10" s="60">
        <f>'DCWW ALAW'!R10</f>
        <v>6.1</v>
      </c>
      <c r="S10" s="60">
        <f>'DCWW ALAW'!S10</f>
        <v>5.8</v>
      </c>
      <c r="T10" s="60">
        <f>'DCWW ALAW'!T10</f>
        <v>5.5</v>
      </c>
      <c r="U10" s="60">
        <f>'DCWW ALAW'!U10</f>
        <v>6.5</v>
      </c>
      <c r="V10" s="60">
        <f>'DCWW ALAW'!V10</f>
        <v>5.5</v>
      </c>
      <c r="AB10" s="17"/>
      <c r="AC10" s="17"/>
      <c r="AD10" s="30" t="s">
        <v>140</v>
      </c>
      <c r="AE10" s="30">
        <v>5</v>
      </c>
      <c r="AF10" s="17"/>
      <c r="AG10" s="18"/>
      <c r="AH10" s="18"/>
      <c r="AI10" s="53" t="s">
        <v>97</v>
      </c>
      <c r="AJ10" s="54">
        <v>9</v>
      </c>
      <c r="AK10" s="55">
        <v>16.5</v>
      </c>
      <c r="AL10" s="11">
        <v>8</v>
      </c>
      <c r="AM10" s="11">
        <v>6.7</v>
      </c>
      <c r="AN10" s="11" t="s">
        <v>135</v>
      </c>
    </row>
    <row r="11" spans="1:41" x14ac:dyDescent="0.25">
      <c r="A11" s="128" t="s">
        <v>5</v>
      </c>
      <c r="B11" s="128"/>
      <c r="C11" s="60">
        <f>'DCWW ALAW'!C11</f>
        <v>1</v>
      </c>
      <c r="D11" s="60">
        <f>'DCWW ALAW'!D11</f>
        <v>3</v>
      </c>
      <c r="E11" s="60">
        <f>'DCWW ALAW'!E11</f>
        <v>3</v>
      </c>
      <c r="F11" s="60">
        <f>'DCWW ALAW'!F11</f>
        <v>2</v>
      </c>
      <c r="G11" s="60">
        <f>'DCWW ALAW'!G11</f>
        <v>1</v>
      </c>
      <c r="H11" s="60">
        <f>'DCWW ALAW'!H11</f>
        <v>1</v>
      </c>
      <c r="I11" s="60">
        <f>'DCWW ALAW'!I11</f>
        <v>2</v>
      </c>
      <c r="J11" s="60">
        <f>'DCWW ALAW'!J11</f>
        <v>1</v>
      </c>
      <c r="K11" s="60">
        <f>'DCWW ALAW'!K11</f>
        <v>2</v>
      </c>
      <c r="L11" s="60">
        <f>'DCWW ALAW'!L11</f>
        <v>2</v>
      </c>
      <c r="M11" s="60">
        <f>'DCWW ALAW'!M11</f>
        <v>2</v>
      </c>
      <c r="N11" s="60">
        <f>'DCWW ALAW'!N11</f>
        <v>3</v>
      </c>
      <c r="O11" s="60">
        <f>'DCWW ALAW'!O11</f>
        <v>2</v>
      </c>
      <c r="P11" s="60">
        <f>'DCWW ALAW'!P11</f>
        <v>3</v>
      </c>
      <c r="Q11" s="60">
        <f>'DCWW ALAW'!Q11</f>
        <v>2</v>
      </c>
      <c r="R11" s="60">
        <f>'DCWW ALAW'!R11</f>
        <v>1</v>
      </c>
      <c r="S11" s="60">
        <f>'DCWW ALAW'!S11</f>
        <v>3</v>
      </c>
      <c r="T11" s="60">
        <f>'DCWW ALAW'!T11</f>
        <v>2</v>
      </c>
      <c r="U11" s="60">
        <f>'DCWW ALAW'!U11</f>
        <v>1</v>
      </c>
      <c r="V11" s="60">
        <f>'DCWW ALAW'!V11</f>
        <v>1</v>
      </c>
      <c r="AB11" s="17"/>
      <c r="AC11" s="17"/>
      <c r="AD11" s="52" t="s">
        <v>141</v>
      </c>
      <c r="AE11" s="30">
        <v>6</v>
      </c>
      <c r="AF11" s="17"/>
      <c r="AG11" s="18"/>
      <c r="AH11" s="18"/>
      <c r="AI11" s="53" t="s">
        <v>122</v>
      </c>
      <c r="AJ11" s="54">
        <v>15</v>
      </c>
      <c r="AK11" s="55">
        <v>17.5</v>
      </c>
      <c r="AL11" s="11">
        <v>9</v>
      </c>
      <c r="AM11" s="11">
        <v>7</v>
      </c>
      <c r="AN11" s="11" t="s">
        <v>135</v>
      </c>
    </row>
    <row r="12" spans="1:41" x14ac:dyDescent="0.25">
      <c r="A12" s="128" t="s">
        <v>6</v>
      </c>
      <c r="B12" s="128"/>
      <c r="C12" s="60">
        <f>'DCWW ALAW'!C12</f>
        <v>1</v>
      </c>
      <c r="D12" s="60">
        <f>'DCWW ALAW'!D12</f>
        <v>2</v>
      </c>
      <c r="E12" s="60">
        <f>'DCWW ALAW'!E12</f>
        <v>2</v>
      </c>
      <c r="F12" s="60">
        <f>'DCWW ALAW'!F12</f>
        <v>1</v>
      </c>
      <c r="G12" s="60">
        <f>'DCWW ALAW'!G12</f>
        <v>0</v>
      </c>
      <c r="H12" s="60">
        <f>'DCWW ALAW'!H12</f>
        <v>0</v>
      </c>
      <c r="I12" s="60">
        <f>'DCWW ALAW'!I12</f>
        <v>2</v>
      </c>
      <c r="J12" s="60">
        <f>'DCWW ALAW'!J12</f>
        <v>1</v>
      </c>
      <c r="K12" s="60">
        <f>'DCWW ALAW'!K12</f>
        <v>2</v>
      </c>
      <c r="L12" s="60">
        <f>'DCWW ALAW'!L12</f>
        <v>1</v>
      </c>
      <c r="M12" s="60">
        <f>'DCWW ALAW'!M12</f>
        <v>0</v>
      </c>
      <c r="N12" s="60">
        <f>'DCWW ALAW'!N12</f>
        <v>0</v>
      </c>
      <c r="O12" s="60">
        <f>'DCWW ALAW'!O12</f>
        <v>0</v>
      </c>
      <c r="P12" s="60">
        <f>'DCWW ALAW'!P12</f>
        <v>2</v>
      </c>
      <c r="Q12" s="60">
        <f>'DCWW ALAW'!Q12</f>
        <v>2</v>
      </c>
      <c r="R12" s="60">
        <f>'DCWW ALAW'!R12</f>
        <v>2</v>
      </c>
      <c r="S12" s="60">
        <f>'DCWW ALAW'!S12</f>
        <v>2</v>
      </c>
      <c r="T12" s="60">
        <f>'DCWW ALAW'!T12</f>
        <v>2</v>
      </c>
      <c r="U12" s="60">
        <f>'DCWW ALAW'!U12</f>
        <v>1</v>
      </c>
      <c r="V12" s="60">
        <f>'DCWW ALAW'!V12</f>
        <v>1</v>
      </c>
      <c r="AB12" s="17"/>
      <c r="AC12" s="17"/>
      <c r="AD12" s="52" t="s">
        <v>142</v>
      </c>
      <c r="AE12" s="30">
        <v>7.5</v>
      </c>
      <c r="AF12" s="17"/>
      <c r="AG12" s="18"/>
      <c r="AH12" s="18"/>
      <c r="AI12" s="53" t="s">
        <v>121</v>
      </c>
      <c r="AJ12" s="54">
        <v>14</v>
      </c>
      <c r="AK12" s="55">
        <v>11</v>
      </c>
      <c r="AL12" s="11">
        <v>10</v>
      </c>
      <c r="AM12" s="11">
        <v>7</v>
      </c>
      <c r="AN12" s="11" t="s">
        <v>135</v>
      </c>
    </row>
    <row r="13" spans="1:41" x14ac:dyDescent="0.25">
      <c r="A13" s="128" t="s">
        <v>7</v>
      </c>
      <c r="B13" s="128"/>
      <c r="C13" s="60">
        <f>'DCWW ALAW'!C13</f>
        <v>1</v>
      </c>
      <c r="D13" s="60">
        <f>'DCWW ALAW'!D13</f>
        <v>2</v>
      </c>
      <c r="E13" s="60">
        <f>'DCWW ALAW'!E13</f>
        <v>2</v>
      </c>
      <c r="F13" s="60">
        <f>'DCWW ALAW'!F13</f>
        <v>2</v>
      </c>
      <c r="G13" s="60">
        <f>'DCWW ALAW'!G13</f>
        <v>2</v>
      </c>
      <c r="H13" s="60">
        <f>'DCWW ALAW'!H13</f>
        <v>2</v>
      </c>
      <c r="I13" s="60">
        <f>'DCWW ALAW'!I13</f>
        <v>1</v>
      </c>
      <c r="J13" s="60">
        <f>'DCWW ALAW'!J13</f>
        <v>2</v>
      </c>
      <c r="K13" s="60">
        <f>'DCWW ALAW'!K13</f>
        <v>2</v>
      </c>
      <c r="L13" s="60">
        <f>'DCWW ALAW'!L13</f>
        <v>2</v>
      </c>
      <c r="M13" s="60">
        <f>'DCWW ALAW'!M13</f>
        <v>1</v>
      </c>
      <c r="N13" s="60">
        <f>'DCWW ALAW'!N13</f>
        <v>1</v>
      </c>
      <c r="O13" s="60">
        <f>'DCWW ALAW'!O13</f>
        <v>2</v>
      </c>
      <c r="P13" s="60">
        <f>'DCWW ALAW'!P13</f>
        <v>2</v>
      </c>
      <c r="Q13" s="60">
        <f>'DCWW ALAW'!Q13</f>
        <v>2</v>
      </c>
      <c r="R13" s="60">
        <f>'DCWW ALAW'!R13</f>
        <v>2</v>
      </c>
      <c r="S13" s="60">
        <f>'DCWW ALAW'!S13</f>
        <v>3</v>
      </c>
      <c r="T13" s="60">
        <f>'DCWW ALAW'!T13</f>
        <v>2</v>
      </c>
      <c r="U13" s="60">
        <f>'DCWW ALAW'!U13</f>
        <v>2</v>
      </c>
      <c r="V13" s="60">
        <f>'DCWW ALAW'!V13</f>
        <v>2</v>
      </c>
      <c r="AB13" s="17"/>
      <c r="AC13" s="17"/>
      <c r="AD13" s="52" t="s">
        <v>143</v>
      </c>
      <c r="AE13" s="30">
        <v>12</v>
      </c>
      <c r="AF13" s="17"/>
      <c r="AG13" s="18"/>
      <c r="AH13" s="18"/>
      <c r="AI13" s="53" t="s">
        <v>120</v>
      </c>
      <c r="AJ13" s="54">
        <v>1.9</v>
      </c>
      <c r="AK13" s="55">
        <v>7.5</v>
      </c>
      <c r="AL13" s="11">
        <v>11</v>
      </c>
      <c r="AM13" s="11">
        <v>6.7</v>
      </c>
      <c r="AN13" s="11" t="s">
        <v>135</v>
      </c>
    </row>
    <row r="14" spans="1:41" x14ac:dyDescent="0.25">
      <c r="A14" s="137" t="s">
        <v>8</v>
      </c>
      <c r="B14" s="137"/>
      <c r="C14" s="102" t="str">
        <f>'DCWW ALAW'!C14</f>
        <v xml:space="preserve">Grass Silage (25% DM) </v>
      </c>
      <c r="D14" s="102" t="str">
        <f>'DCWW ALAW'!D14</f>
        <v xml:space="preserve">Grass Silage (25% DM) </v>
      </c>
      <c r="E14" s="102" t="str">
        <f>'DCWW ALAW'!E14</f>
        <v xml:space="preserve">Grass Silage (25% DM) </v>
      </c>
      <c r="F14" s="102" t="str">
        <f>'DCWW ALAW'!F14</f>
        <v xml:space="preserve">Grass Silage (25% DM) </v>
      </c>
      <c r="G14" s="102" t="str">
        <f>'DCWW ALAW'!G14</f>
        <v xml:space="preserve">Grass Silage (25% DM) </v>
      </c>
      <c r="H14" s="102" t="str">
        <f>'DCWW ALAW'!H14</f>
        <v xml:space="preserve">Grass Silage (25% DM) </v>
      </c>
      <c r="I14" s="102" t="str">
        <f>'DCWW ALAW'!I14</f>
        <v xml:space="preserve">Grass Silage (25% DM) </v>
      </c>
      <c r="J14" s="102" t="str">
        <f>'DCWW ALAW'!J14</f>
        <v xml:space="preserve">Grass Silage (25% DM) </v>
      </c>
      <c r="K14" s="102" t="str">
        <f>'DCWW ALAW'!K14</f>
        <v xml:space="preserve">Grass Silage (25% DM) </v>
      </c>
      <c r="L14" s="102" t="str">
        <f>'DCWW ALAW'!L14</f>
        <v xml:space="preserve">Grass Silage (25% DM) </v>
      </c>
      <c r="M14" s="102" t="str">
        <f>'DCWW ALAW'!M14</f>
        <v xml:space="preserve">Grass Silage (25% DM) </v>
      </c>
      <c r="N14" s="102" t="str">
        <f>'DCWW ALAW'!N14</f>
        <v xml:space="preserve">Grass Silage (25% DM) </v>
      </c>
      <c r="O14" s="102" t="str">
        <f>'DCWW ALAW'!O14</f>
        <v xml:space="preserve">Grass Silage (25% DM) </v>
      </c>
      <c r="P14" s="102" t="str">
        <f>'DCWW ALAW'!P14</f>
        <v xml:space="preserve">Grass Silage (25% DM) </v>
      </c>
      <c r="Q14" s="102" t="str">
        <f>'DCWW ALAW'!Q14</f>
        <v xml:space="preserve">Grass Silage (25% DM) </v>
      </c>
      <c r="R14" s="102" t="str">
        <f>'DCWW ALAW'!R14</f>
        <v xml:space="preserve">Grass Silage (25% DM) </v>
      </c>
      <c r="S14" s="102" t="str">
        <f>'DCWW ALAW'!S14</f>
        <v xml:space="preserve">Grass Silage (25% DM) </v>
      </c>
      <c r="T14" s="102" t="str">
        <f>'DCWW ALAW'!T14</f>
        <v xml:space="preserve">Grass Silage (25% DM) </v>
      </c>
      <c r="U14" s="102" t="str">
        <f>'DCWW ALAW'!U14</f>
        <v xml:space="preserve">Grass Silage (25% DM) </v>
      </c>
      <c r="V14" s="102" t="str">
        <f>'DCWW ALAW'!V14</f>
        <v xml:space="preserve">Grass Silage (25% DM) </v>
      </c>
      <c r="AD14" s="30" t="s">
        <v>138</v>
      </c>
      <c r="AE14" s="30">
        <v>6</v>
      </c>
      <c r="AI14" s="53" t="s">
        <v>119</v>
      </c>
      <c r="AJ14" s="54">
        <v>0.8</v>
      </c>
      <c r="AK14" s="55">
        <v>1.7</v>
      </c>
      <c r="AL14" s="11">
        <v>12</v>
      </c>
      <c r="AM14" s="11">
        <v>6.7</v>
      </c>
      <c r="AN14" s="11" t="s">
        <v>135</v>
      </c>
    </row>
    <row r="15" spans="1:41" x14ac:dyDescent="0.25">
      <c r="A15" s="136" t="s">
        <v>9</v>
      </c>
      <c r="B15" s="136"/>
      <c r="C15" s="60">
        <f>'DCWW ALAW'!C15</f>
        <v>38</v>
      </c>
      <c r="D15" s="60">
        <f>'DCWW ALAW'!D15</f>
        <v>38</v>
      </c>
      <c r="E15" s="60">
        <f>'DCWW ALAW'!E15</f>
        <v>38</v>
      </c>
      <c r="F15" s="60">
        <f>'DCWW ALAW'!F15</f>
        <v>38</v>
      </c>
      <c r="G15" s="60">
        <f>'DCWW ALAW'!G15</f>
        <v>38</v>
      </c>
      <c r="H15" s="60">
        <f>'DCWW ALAW'!H15</f>
        <v>38</v>
      </c>
      <c r="I15" s="60">
        <f>'DCWW ALAW'!I15</f>
        <v>38</v>
      </c>
      <c r="J15" s="60">
        <f>'DCWW ALAW'!J15</f>
        <v>38</v>
      </c>
      <c r="K15" s="60">
        <f>'DCWW ALAW'!K15</f>
        <v>38</v>
      </c>
      <c r="L15" s="60">
        <f>'DCWW ALAW'!L15</f>
        <v>38</v>
      </c>
      <c r="M15" s="60">
        <f>'DCWW ALAW'!M15</f>
        <v>38</v>
      </c>
      <c r="N15" s="60">
        <f>'DCWW ALAW'!N15</f>
        <v>38</v>
      </c>
      <c r="O15" s="60">
        <f>'DCWW ALAW'!O15</f>
        <v>38</v>
      </c>
      <c r="P15" s="60">
        <f>'DCWW ALAW'!P15</f>
        <v>38</v>
      </c>
      <c r="Q15" s="60">
        <f>'DCWW ALAW'!Q15</f>
        <v>38</v>
      </c>
      <c r="R15" s="60">
        <f>'DCWW ALAW'!R15</f>
        <v>38</v>
      </c>
      <c r="S15" s="60">
        <f>'DCWW ALAW'!S15</f>
        <v>38</v>
      </c>
      <c r="T15" s="60">
        <f>'DCWW ALAW'!T15</f>
        <v>38</v>
      </c>
      <c r="U15" s="60">
        <f>'DCWW ALAW'!U15</f>
        <v>38</v>
      </c>
      <c r="V15" s="60">
        <f>'DCWW ALAW'!V15</f>
        <v>38</v>
      </c>
      <c r="AD15" s="30" t="s">
        <v>144</v>
      </c>
      <c r="AE15" s="30">
        <v>7</v>
      </c>
      <c r="AI15" s="53" t="s">
        <v>101</v>
      </c>
      <c r="AJ15" s="62">
        <v>1.8</v>
      </c>
      <c r="AK15" s="55">
        <v>5.4</v>
      </c>
      <c r="AL15" s="11">
        <v>13</v>
      </c>
      <c r="AM15" s="11">
        <v>6.7</v>
      </c>
      <c r="AN15" s="11" t="s">
        <v>135</v>
      </c>
    </row>
    <row r="16" spans="1:41" ht="13.8" thickBot="1" x14ac:dyDescent="0.3">
      <c r="A16" s="138" t="s">
        <v>44</v>
      </c>
      <c r="B16" s="138"/>
      <c r="C16" s="103" t="str">
        <f>'DCWW ALAW'!C16</f>
        <v>Medium/Clay</v>
      </c>
      <c r="D16" s="103" t="str">
        <f>'DCWW ALAW'!D16</f>
        <v>Medium/Clay</v>
      </c>
      <c r="E16" s="103" t="str">
        <f>'DCWW ALAW'!E16</f>
        <v>Medium/Clay</v>
      </c>
      <c r="F16" s="103" t="str">
        <f>'DCWW ALAW'!F16</f>
        <v>Medium/Clay</v>
      </c>
      <c r="G16" s="103" t="str">
        <f>'DCWW ALAW'!G16</f>
        <v>Medium/Clay</v>
      </c>
      <c r="H16" s="103" t="str">
        <f>'DCWW ALAW'!H16</f>
        <v>Medium/Clay</v>
      </c>
      <c r="I16" s="103" t="str">
        <f>'DCWW ALAW'!I16</f>
        <v>Medium/Clay</v>
      </c>
      <c r="J16" s="103" t="str">
        <f>'DCWW ALAW'!J16</f>
        <v>Medium/Clay</v>
      </c>
      <c r="K16" s="103" t="str">
        <f>'DCWW ALAW'!K16</f>
        <v>Medium/Clay</v>
      </c>
      <c r="L16" s="103" t="str">
        <f>'DCWW ALAW'!L16</f>
        <v>Medium/Clay</v>
      </c>
      <c r="M16" s="103" t="str">
        <f>'DCWW ALAW'!M16</f>
        <v>Medium/Clay</v>
      </c>
      <c r="N16" s="103" t="str">
        <f>'DCWW ALAW'!N16</f>
        <v>Medium/Clay</v>
      </c>
      <c r="O16" s="103" t="str">
        <f>'DCWW ALAW'!O16</f>
        <v>Medium/Clay</v>
      </c>
      <c r="P16" s="103" t="str">
        <f>'DCWW ALAW'!P16</f>
        <v>Medium/Clay</v>
      </c>
      <c r="Q16" s="103" t="str">
        <f>'DCWW ALAW'!Q16</f>
        <v>Medium/Clay</v>
      </c>
      <c r="R16" s="103" t="str">
        <f>'DCWW ALAW'!R16</f>
        <v>Medium/Clay</v>
      </c>
      <c r="S16" s="103" t="str">
        <f>'DCWW ALAW'!S16</f>
        <v>Medium/Clay</v>
      </c>
      <c r="T16" s="103" t="str">
        <f>'DCWW ALAW'!T16</f>
        <v>Medium/Clay</v>
      </c>
      <c r="U16" s="103" t="str">
        <f>'DCWW ALAW'!U16</f>
        <v>Medium/Clay</v>
      </c>
      <c r="V16" s="103" t="str">
        <f>'DCWW ALAW'!V16</f>
        <v>Medium/Clay</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112.78077524999999</v>
      </c>
      <c r="D18" s="16">
        <f>$D32</f>
        <v>20.242703250000002</v>
      </c>
      <c r="E18" s="16">
        <f>$D33</f>
        <v>20.242703250000002</v>
      </c>
      <c r="F18" s="16">
        <f>$D34</f>
        <v>63.619924499999996</v>
      </c>
      <c r="G18" s="16">
        <f>$D35</f>
        <v>112.78077524999999</v>
      </c>
      <c r="H18" s="16">
        <f>$D36</f>
        <v>112.78077524999999</v>
      </c>
      <c r="I18" s="16">
        <f>$D37</f>
        <v>63.619924499999996</v>
      </c>
      <c r="J18" s="16">
        <f>$D38</f>
        <v>112.78077524999999</v>
      </c>
      <c r="K18" s="16">
        <f>$D39</f>
        <v>63.619924499999996</v>
      </c>
      <c r="L18" s="16">
        <f>$D40</f>
        <v>63.619924499999996</v>
      </c>
      <c r="M18" s="16">
        <f>$D41</f>
        <v>63.619924499999996</v>
      </c>
      <c r="N18" s="16">
        <f>$D42</f>
        <v>20.242703250000002</v>
      </c>
      <c r="O18" s="16">
        <f>$D43</f>
        <v>63.619924499999996</v>
      </c>
      <c r="P18" s="16">
        <f>$D44</f>
        <v>20.242703250000002</v>
      </c>
      <c r="Q18" s="16">
        <f>$D45</f>
        <v>63.619924499999996</v>
      </c>
      <c r="R18" s="16">
        <f>$D46</f>
        <v>112.78077524999999</v>
      </c>
      <c r="S18" s="16">
        <f>$D47</f>
        <v>20.242703250000002</v>
      </c>
      <c r="T18" s="16">
        <f>$D48</f>
        <v>63.619924499999996</v>
      </c>
      <c r="U18" s="16">
        <f>$D49</f>
        <v>112.78077524999999</v>
      </c>
      <c r="V18" s="25">
        <f>$D50</f>
        <v>112.78077524999999</v>
      </c>
      <c r="AD18" s="52" t="s">
        <v>147</v>
      </c>
      <c r="AE18" s="30">
        <v>16</v>
      </c>
      <c r="AI18" s="48" t="s">
        <v>106</v>
      </c>
      <c r="AJ18" s="49">
        <v>5.9</v>
      </c>
      <c r="AK18" s="50">
        <v>18</v>
      </c>
      <c r="AL18" s="51">
        <v>16</v>
      </c>
      <c r="AM18" s="11">
        <v>6.2</v>
      </c>
      <c r="AN18" s="11" t="s">
        <v>112</v>
      </c>
    </row>
    <row r="19" spans="1:40" x14ac:dyDescent="0.25">
      <c r="A19" s="132" t="s">
        <v>90</v>
      </c>
      <c r="B19" s="133"/>
      <c r="C19" s="16">
        <f>C18-C17</f>
        <v>48.180775249999996</v>
      </c>
      <c r="D19" s="16">
        <f t="shared" ref="D19:V19" si="1">D18-D17</f>
        <v>-44.357296749999989</v>
      </c>
      <c r="E19" s="16">
        <f t="shared" si="1"/>
        <v>-44.357296749999989</v>
      </c>
      <c r="F19" s="16">
        <f t="shared" si="1"/>
        <v>-0.9800754999999981</v>
      </c>
      <c r="G19" s="16">
        <f t="shared" si="1"/>
        <v>48.180775249999996</v>
      </c>
      <c r="H19" s="16">
        <f t="shared" si="1"/>
        <v>48.180775249999996</v>
      </c>
      <c r="I19" s="16">
        <f t="shared" si="1"/>
        <v>-0.9800754999999981</v>
      </c>
      <c r="J19" s="16">
        <f t="shared" si="1"/>
        <v>48.180775249999996</v>
      </c>
      <c r="K19" s="16">
        <f t="shared" si="1"/>
        <v>-0.9800754999999981</v>
      </c>
      <c r="L19" s="16">
        <f t="shared" si="1"/>
        <v>-0.9800754999999981</v>
      </c>
      <c r="M19" s="16">
        <f t="shared" si="1"/>
        <v>-0.9800754999999981</v>
      </c>
      <c r="N19" s="16">
        <f t="shared" si="1"/>
        <v>-44.357296749999989</v>
      </c>
      <c r="O19" s="16">
        <f t="shared" si="1"/>
        <v>-0.9800754999999981</v>
      </c>
      <c r="P19" s="16">
        <f t="shared" si="1"/>
        <v>-44.357296749999989</v>
      </c>
      <c r="Q19" s="16">
        <f t="shared" si="1"/>
        <v>-0.9800754999999981</v>
      </c>
      <c r="R19" s="16">
        <f t="shared" si="1"/>
        <v>48.180775249999996</v>
      </c>
      <c r="S19" s="16">
        <f t="shared" si="1"/>
        <v>-44.357296749999989</v>
      </c>
      <c r="T19" s="16">
        <f t="shared" si="1"/>
        <v>-0.9800754999999981</v>
      </c>
      <c r="U19" s="16">
        <f t="shared" si="1"/>
        <v>48.180775249999996</v>
      </c>
      <c r="V19" s="25">
        <f t="shared" si="1"/>
        <v>48.180775249999996</v>
      </c>
      <c r="AI19" s="48" t="s">
        <v>107</v>
      </c>
      <c r="AJ19" s="49">
        <v>3.2</v>
      </c>
      <c r="AK19" s="50">
        <v>10.5</v>
      </c>
      <c r="AL19" s="51">
        <v>17</v>
      </c>
      <c r="AM19" s="11">
        <v>6.2</v>
      </c>
      <c r="AN19" s="11" t="s">
        <v>112</v>
      </c>
    </row>
    <row r="20" spans="1:40" ht="13.8" thickBot="1" x14ac:dyDescent="0.3">
      <c r="A20" s="130" t="s">
        <v>91</v>
      </c>
      <c r="B20" s="131"/>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INCREASE</v>
      </c>
      <c r="S20" s="26" t="str">
        <f>IF($B47="","",IF(S$19&gt;=0,"INCREASE","DECREASE"))</f>
        <v>DECREASE</v>
      </c>
      <c r="T20" s="26" t="str">
        <f>IF($B48="","",IF(T$19&gt;=0,"INCREASE","DECREASE"))</f>
        <v>DECREASE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6.1476509250000007</v>
      </c>
      <c r="D22" s="16">
        <f>$E32</f>
        <v>1.1034245250000001</v>
      </c>
      <c r="E22" s="16">
        <f>$E33</f>
        <v>1.1034245250000001</v>
      </c>
      <c r="F22" s="16">
        <f>$E34</f>
        <v>3.4679056500000005</v>
      </c>
      <c r="G22" s="16">
        <f>$E35</f>
        <v>6.1476509250000007</v>
      </c>
      <c r="H22" s="16">
        <f>$E36</f>
        <v>6.1476509250000007</v>
      </c>
      <c r="I22" s="16">
        <f>$E37</f>
        <v>3.4679056500000005</v>
      </c>
      <c r="J22" s="16">
        <f>$E38</f>
        <v>6.1476509250000007</v>
      </c>
      <c r="K22" s="16">
        <f>$E39</f>
        <v>3.4679056500000005</v>
      </c>
      <c r="L22" s="16">
        <f>$E40</f>
        <v>3.4679056500000005</v>
      </c>
      <c r="M22" s="16">
        <f>$E41</f>
        <v>3.4679056500000005</v>
      </c>
      <c r="N22" s="16">
        <f>$E42</f>
        <v>1.1034245250000001</v>
      </c>
      <c r="O22" s="16">
        <f>$E43</f>
        <v>3.4679056500000005</v>
      </c>
      <c r="P22" s="16">
        <f>$E44</f>
        <v>1.1034245250000001</v>
      </c>
      <c r="Q22" s="16">
        <f>$E45</f>
        <v>3.4679056500000005</v>
      </c>
      <c r="R22" s="16">
        <f>$E46</f>
        <v>6.1476509250000007</v>
      </c>
      <c r="S22" s="16">
        <f>$E47</f>
        <v>1.1034245250000001</v>
      </c>
      <c r="T22" s="16">
        <f>$E48</f>
        <v>3.4679056500000005</v>
      </c>
      <c r="U22" s="16">
        <f>$E49</f>
        <v>6.1476509250000007</v>
      </c>
      <c r="V22" s="16">
        <f>$E50</f>
        <v>6.1476509250000007</v>
      </c>
      <c r="AI22" s="63" t="s">
        <v>102</v>
      </c>
      <c r="AJ22" s="64">
        <v>1.2</v>
      </c>
      <c r="AK22" s="65">
        <v>5</v>
      </c>
      <c r="AL22" s="29">
        <v>20</v>
      </c>
      <c r="AM22" s="11">
        <v>6.7</v>
      </c>
      <c r="AN22" s="11" t="s">
        <v>135</v>
      </c>
    </row>
    <row r="23" spans="1:40" x14ac:dyDescent="0.25">
      <c r="A23" s="132" t="s">
        <v>92</v>
      </c>
      <c r="B23" s="133"/>
      <c r="C23" s="16">
        <f>C22-C21</f>
        <v>-221.85234907500001</v>
      </c>
      <c r="D23" s="16">
        <f t="shared" ref="D23:V23" si="3">D22-D21</f>
        <v>-226.89657547499999</v>
      </c>
      <c r="E23" s="16">
        <f t="shared" si="3"/>
        <v>-226.89657547499999</v>
      </c>
      <c r="F23" s="16">
        <f t="shared" si="3"/>
        <v>-224.53209434999999</v>
      </c>
      <c r="G23" s="16">
        <f t="shared" si="3"/>
        <v>-221.85234907500001</v>
      </c>
      <c r="H23" s="16">
        <f t="shared" si="3"/>
        <v>-221.85234907500001</v>
      </c>
      <c r="I23" s="16">
        <f t="shared" si="3"/>
        <v>-224.53209434999999</v>
      </c>
      <c r="J23" s="16">
        <f t="shared" si="3"/>
        <v>-221.85234907500001</v>
      </c>
      <c r="K23" s="16">
        <f t="shared" si="3"/>
        <v>-224.53209434999999</v>
      </c>
      <c r="L23" s="16">
        <f t="shared" si="3"/>
        <v>-224.53209434999999</v>
      </c>
      <c r="M23" s="16">
        <f t="shared" si="3"/>
        <v>-224.53209434999999</v>
      </c>
      <c r="N23" s="16">
        <f t="shared" si="3"/>
        <v>-226.89657547499999</v>
      </c>
      <c r="O23" s="16">
        <f t="shared" si="3"/>
        <v>-224.53209434999999</v>
      </c>
      <c r="P23" s="16">
        <f t="shared" si="3"/>
        <v>-226.89657547499999</v>
      </c>
      <c r="Q23" s="16">
        <f t="shared" si="3"/>
        <v>-224.53209434999999</v>
      </c>
      <c r="R23" s="16">
        <f t="shared" si="3"/>
        <v>-221.85234907500001</v>
      </c>
      <c r="S23" s="16">
        <f t="shared" si="3"/>
        <v>-226.89657547499999</v>
      </c>
      <c r="T23" s="16">
        <f t="shared" si="3"/>
        <v>-224.53209434999999</v>
      </c>
      <c r="U23" s="16">
        <f t="shared" si="3"/>
        <v>-221.85234907500001</v>
      </c>
      <c r="V23" s="16">
        <f t="shared" si="3"/>
        <v>-221.85234907500001</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15.3</v>
      </c>
      <c r="C28" s="15">
        <v>0.83499999999999996</v>
      </c>
      <c r="D28" s="15">
        <v>0.16500000000000001</v>
      </c>
      <c r="E28" s="15">
        <v>1.7100000000000001E-2</v>
      </c>
      <c r="F28" s="15">
        <v>680</v>
      </c>
      <c r="G28" s="15">
        <v>24.4</v>
      </c>
      <c r="H28" s="15">
        <v>127</v>
      </c>
      <c r="I28" s="15">
        <v>38.5</v>
      </c>
      <c r="J28" s="15">
        <v>0.15</v>
      </c>
      <c r="K28" s="23">
        <v>0.32</v>
      </c>
      <c r="L28" s="15">
        <v>34.4</v>
      </c>
      <c r="M28" s="15">
        <v>7.47</v>
      </c>
      <c r="N28" s="15">
        <v>2560</v>
      </c>
      <c r="O28" s="15">
        <v>432000</v>
      </c>
      <c r="P28" s="15"/>
      <c r="Q28" s="15">
        <v>5140</v>
      </c>
      <c r="R28" s="15"/>
      <c r="S28" s="15">
        <v>9.6</v>
      </c>
      <c r="T28" s="15"/>
      <c r="U28" s="15"/>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195</v>
      </c>
      <c r="C31" s="77">
        <f>IF(C$27="%w/w SAR",((C$28*10)*$B31),IF(C$27="%w/w DM",(((C$28*10)*($B$28/100))*$B31),IF(C$27="kg/t SAR",(C$28*$B31),IF(C$27="kg/t DM",((C$28*($B$28/100))*$B31),IF(C$27="mg/kg SAR",((C$28*0.001)*$B31),IF(C$27="mg/kg DM",(((C$28*0.001)*($B$28/100))*$B31),0))))))</f>
        <v>249.12224999999998</v>
      </c>
      <c r="D31" s="77">
        <f>(IF(D$27="%w/w SAR",((D$28*10)*$B31),IF(D$27="%w/w DM",(((D$28*10)*($B$28/100))*$B31),IF(D$27="kg/t SAR",(D$28*$B31),IF(D$27="kg/t DM",((D$28*($B$28/100))*$B31),IF(D$27="mg/kg SAR",((D$28*0.001)*$B31),IF(D$27="mg/kg DM",(((D$28*0.001)*($B$28/100))*$B31),"0")))))))*2.291</f>
        <v>112.78077524999999</v>
      </c>
      <c r="E31" s="77">
        <f>(IF(E$27="%w/w SAR",((E$28*10)*$B31),IF(E$27="%w/w DM",(((E$28*10)*($B$28/100))*$B31),IF(E$27="kg/t SAR",(E$28*$B31),IF(E$27="kg/t DM",((E$28*($B$28/100))*$B31),IF(E$27="mg/kg SAR",((E$28*0.001)*$B31),IF(E$27="mg/kg DM",(((E$28*0.001)*($B$28/100))*$B31),"0")))))))*1.205</f>
        <v>6.1476509250000007</v>
      </c>
      <c r="F31" s="77">
        <f>(IF(F$27="%w/w SAR",((F$28*10)*$B31),IF(F$27="%w/w DM",(((F$28*10)*($B$28/100))*$B31),IF(F$27="kg/t SAR",(F$28*$B31),IF(F$27="kg/t DM",((F$28*($B$28/100))*$B31),IF(F$27="mg/kg SAR",((F$28*0.001)*$B31),IF(F$27="mg/kg DM",(((F$28*0.001)*($B$28/100))*$B31),"0")))))))*1.658</f>
        <v>33.637172399999997</v>
      </c>
      <c r="G31" s="77">
        <f t="shared" ref="G31:P46" si="5">IF(G$27="%w/w SAR",((G$28*10)*$B31),IF(G$27="%w/w DM",(((G$28*10)*($B$28/100))*$B31),IF(G$27="kg/t SAR",(G$28*$B31),IF(G$27="kg/t DM",((G$28*($B$28/100))*$B31),IF(G$27="mg/kg SAR",((G$28*0.001)*$B31),IF(G$27="mg/kg DM",(((G$28*0.001)*($B$28/100))*$B31),0))))))</f>
        <v>0.7279739999999999</v>
      </c>
      <c r="H31" s="77">
        <f t="shared" si="5"/>
        <v>3.7890450000000002</v>
      </c>
      <c r="I31" s="77">
        <f t="shared" si="5"/>
        <v>1.1486475</v>
      </c>
      <c r="J31" s="77">
        <f t="shared" si="5"/>
        <v>4.4752500000000001E-3</v>
      </c>
      <c r="K31" s="77">
        <f t="shared" si="5"/>
        <v>9.5472000000000005E-3</v>
      </c>
      <c r="L31" s="77">
        <f t="shared" si="5"/>
        <v>1.026324</v>
      </c>
      <c r="M31" s="77">
        <f t="shared" si="5"/>
        <v>0.22286744999999999</v>
      </c>
      <c r="N31" s="77">
        <f t="shared" si="5"/>
        <v>76.377600000000001</v>
      </c>
      <c r="O31" s="77">
        <f t="shared" si="5"/>
        <v>12888.720000000001</v>
      </c>
      <c r="P31" s="77">
        <f t="shared" si="5"/>
        <v>0</v>
      </c>
      <c r="Q31" s="77">
        <f>(IF(Q$27="%w/w SAR",((Q$28*10)*$B31),IF(Q$27="%w/w DM",(((Q$28*10)*($B$28/100))*$B31),IF(Q$27="kg/t SAR",(Q$28*$B31),IF(Q$27="kg/t DM",((Q$28*($B$28/100))*$B31),IF(Q$27="mg/kg SAR",((Q$28*0.001)*$B31),IF(Q$27="mg/kg DM",(((Q$28*0.001)*($B$28/100))*$B31),0)))))))*2.5</f>
        <v>383.37974999999994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0.286416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35</v>
      </c>
      <c r="C32" s="77">
        <f t="shared" ref="C32:C50" si="6">IF(C$27="%w/w SAR",((C$28*10)*$B32),IF(C$27="%w/w DM",(((C$28*10)*($B$28/100))*$B32),IF(C$27="kg/t SAR",(C$28*$B32),IF(C$27="kg/t DM",((C$28*($B$28/100))*$B32),IF(C$27="mg/kg SAR",((C$28*0.001)*$B32),IF(C$27="mg/kg DM",(((C$28*0.001)*($B$28/100))*$B32),0))))))</f>
        <v>44.71425</v>
      </c>
      <c r="D32" s="77">
        <f t="shared" ref="D32:D50" si="7">(IF(D$27="%w/w SAR",((D$28*10)*$B32),IF(D$27="%w/w DM",(((D$28*10)*($B$28/100))*$B32),IF(D$27="kg/t SAR",(D$28*$B32),IF(D$27="kg/t DM",((D$28*($B$28/100))*$B32),IF(D$27="mg/kg SAR",((D$28*0.001)*$B32),IF(D$27="mg/kg DM",(((D$28*0.001)*($B$28/100))*$B32),"0")))))))*2.291</f>
        <v>20.242703250000002</v>
      </c>
      <c r="E32" s="77">
        <f t="shared" ref="E32:E50" si="8">(IF(E$27="%w/w SAR",((E$28*10)*$B32),IF(E$27="%w/w DM",(((E$28*10)*($B$28/100))*$B32),IF(E$27="kg/t SAR",(E$28*$B32),IF(E$27="kg/t DM",((E$28*($B$28/100))*$B32),IF(E$27="mg/kg SAR",((E$28*0.001)*$B32),IF(E$27="mg/kg DM",(((E$28*0.001)*($B$28/100))*$B32),"0")))))))*1.205</f>
        <v>1.1034245250000001</v>
      </c>
      <c r="F32" s="77">
        <f t="shared" ref="F32:F50" si="9">(IF(F$27="%w/w SAR",((F$28*10)*$B32),IF(F$27="%w/w DM",(((F$28*10)*($B$28/100))*$B32),IF(F$27="kg/t SAR",(F$28*$B32),IF(F$27="kg/t DM",((F$28*($B$28/100))*$B32),IF(F$27="mg/kg SAR",((F$28*0.001)*$B32),IF(F$27="mg/kg DM",(((F$28*0.001)*($B$28/100))*$B32),"0")))))))*1.658</f>
        <v>6.0374412</v>
      </c>
      <c r="G32" s="77">
        <f t="shared" si="5"/>
        <v>0.13066199999999997</v>
      </c>
      <c r="H32" s="77">
        <f t="shared" si="5"/>
        <v>0.68008500000000005</v>
      </c>
      <c r="I32" s="77">
        <f t="shared" si="5"/>
        <v>0.2061675</v>
      </c>
      <c r="J32" s="77">
        <f t="shared" si="5"/>
        <v>8.0324999999999993E-4</v>
      </c>
      <c r="K32" s="77">
        <f t="shared" si="5"/>
        <v>1.7136000000000002E-3</v>
      </c>
      <c r="L32" s="77">
        <f t="shared" si="5"/>
        <v>0.18421199999999999</v>
      </c>
      <c r="M32" s="77">
        <f t="shared" si="5"/>
        <v>4.0001849999999999E-2</v>
      </c>
      <c r="N32" s="77">
        <f t="shared" si="5"/>
        <v>13.7088</v>
      </c>
      <c r="O32" s="77">
        <f t="shared" si="5"/>
        <v>2313.36</v>
      </c>
      <c r="P32" s="77">
        <f t="shared" si="5"/>
        <v>0</v>
      </c>
      <c r="Q32" s="77">
        <f t="shared" ref="Q32:Q50" si="10">(IF(Q$27="%w/w SAR",((Q$28*10)*$B32),IF(Q$27="%w/w DM",(((Q$28*10)*($B$28/100))*$B32),IF(Q$27="kg/t SAR",(Q$28*$B32),IF(Q$27="kg/t DM",((Q$28*($B$28/100))*$B32),IF(Q$27="mg/kg SAR",((Q$28*0.001)*$B32),IF(Q$27="mg/kg DM",(((Q$28*0.001)*($B$28/100))*$B32),0)))))))*2.5</f>
        <v>68.811749999999989</v>
      </c>
      <c r="R32" s="77">
        <f t="shared" ref="R32:U50" si="11">IF(R$27="%w/w SAR",((R$28*10)*$B32),IF(R$27="%w/w DM",(((R$28*10)*($B$28/100))*$B32),IF(R$27="kg/t SAR",(R$28*$B32),IF(R$27="kg/t DM",((R$28*($B$28/100))*$B32),IF(R$27="mg/kg SAR",((R$28*0.001)*$B32),IF(R$27="mg/kg DM",(((R$28*0.001)*($B$28/100))*$B32),0))))))</f>
        <v>0</v>
      </c>
      <c r="S32" s="77">
        <f t="shared" si="11"/>
        <v>5.1407999999999995E-2</v>
      </c>
      <c r="T32" s="77">
        <f t="shared" si="11"/>
        <v>0</v>
      </c>
      <c r="U32" s="77">
        <f t="shared" si="11"/>
        <v>0</v>
      </c>
      <c r="AB32" s="59"/>
      <c r="AC32" s="59"/>
      <c r="AD32" s="59"/>
      <c r="AE32" s="59"/>
      <c r="AF32" s="59"/>
      <c r="AG32" s="59"/>
      <c r="AH32" s="59"/>
      <c r="AI32" s="59"/>
    </row>
    <row r="33" spans="1:35" s="72" customFormat="1" x14ac:dyDescent="0.3">
      <c r="A33" s="13">
        <f>E8</f>
        <v>3</v>
      </c>
      <c r="B33" s="15">
        <v>35</v>
      </c>
      <c r="C33" s="77">
        <f t="shared" si="6"/>
        <v>44.71425</v>
      </c>
      <c r="D33" s="77">
        <f t="shared" si="7"/>
        <v>20.242703250000002</v>
      </c>
      <c r="E33" s="77">
        <f t="shared" si="8"/>
        <v>1.1034245250000001</v>
      </c>
      <c r="F33" s="77">
        <f t="shared" si="9"/>
        <v>6.0374412</v>
      </c>
      <c r="G33" s="77">
        <f t="shared" si="5"/>
        <v>0.13066199999999997</v>
      </c>
      <c r="H33" s="77">
        <f t="shared" si="5"/>
        <v>0.68008500000000005</v>
      </c>
      <c r="I33" s="77">
        <f t="shared" si="5"/>
        <v>0.2061675</v>
      </c>
      <c r="J33" s="77">
        <f t="shared" si="5"/>
        <v>8.0324999999999993E-4</v>
      </c>
      <c r="K33" s="77">
        <f t="shared" si="5"/>
        <v>1.7136000000000002E-3</v>
      </c>
      <c r="L33" s="77">
        <f t="shared" si="5"/>
        <v>0.18421199999999999</v>
      </c>
      <c r="M33" s="77">
        <f t="shared" si="5"/>
        <v>4.0001849999999999E-2</v>
      </c>
      <c r="N33" s="77">
        <f t="shared" si="5"/>
        <v>13.7088</v>
      </c>
      <c r="O33" s="77">
        <f t="shared" si="5"/>
        <v>2313.36</v>
      </c>
      <c r="P33" s="77">
        <f t="shared" si="5"/>
        <v>0</v>
      </c>
      <c r="Q33" s="77">
        <f t="shared" si="10"/>
        <v>68.811749999999989</v>
      </c>
      <c r="R33" s="77">
        <f t="shared" si="11"/>
        <v>0</v>
      </c>
      <c r="S33" s="77">
        <f t="shared" si="11"/>
        <v>5.1407999999999995E-2</v>
      </c>
      <c r="T33" s="77">
        <f t="shared" si="11"/>
        <v>0</v>
      </c>
      <c r="U33" s="77">
        <f t="shared" si="11"/>
        <v>0</v>
      </c>
      <c r="AB33" s="59"/>
      <c r="AC33" s="59"/>
      <c r="AD33" s="59"/>
      <c r="AE33" s="59"/>
      <c r="AF33" s="59"/>
      <c r="AG33" s="59"/>
      <c r="AH33" s="59"/>
      <c r="AI33" s="59"/>
    </row>
    <row r="34" spans="1:35" s="72" customFormat="1" x14ac:dyDescent="0.3">
      <c r="A34" s="13">
        <f>F8</f>
        <v>4</v>
      </c>
      <c r="B34" s="15">
        <v>110</v>
      </c>
      <c r="C34" s="77">
        <f t="shared" si="6"/>
        <v>140.53049999999999</v>
      </c>
      <c r="D34" s="77">
        <f t="shared" si="7"/>
        <v>63.619924499999996</v>
      </c>
      <c r="E34" s="77">
        <f t="shared" si="8"/>
        <v>3.4679056500000005</v>
      </c>
      <c r="F34" s="77">
        <f t="shared" si="9"/>
        <v>18.974815200000002</v>
      </c>
      <c r="G34" s="77">
        <f t="shared" si="5"/>
        <v>0.41065199999999996</v>
      </c>
      <c r="H34" s="77">
        <f t="shared" si="5"/>
        <v>2.13741</v>
      </c>
      <c r="I34" s="77">
        <f t="shared" si="5"/>
        <v>0.64795499999999995</v>
      </c>
      <c r="J34" s="77">
        <f t="shared" si="5"/>
        <v>2.5244999999999998E-3</v>
      </c>
      <c r="K34" s="77">
        <f t="shared" si="5"/>
        <v>5.3856000000000008E-3</v>
      </c>
      <c r="L34" s="77">
        <f t="shared" si="5"/>
        <v>0.57895200000000002</v>
      </c>
      <c r="M34" s="77">
        <f t="shared" si="5"/>
        <v>0.1257201</v>
      </c>
      <c r="N34" s="77">
        <f t="shared" si="5"/>
        <v>43.084800000000001</v>
      </c>
      <c r="O34" s="77">
        <f t="shared" si="5"/>
        <v>7270.56</v>
      </c>
      <c r="P34" s="77">
        <f t="shared" si="5"/>
        <v>0</v>
      </c>
      <c r="Q34" s="77">
        <f t="shared" si="10"/>
        <v>216.26549999999997</v>
      </c>
      <c r="R34" s="77">
        <f t="shared" si="11"/>
        <v>0</v>
      </c>
      <c r="S34" s="77">
        <f t="shared" si="11"/>
        <v>0.16156799999999999</v>
      </c>
      <c r="T34" s="77">
        <f t="shared" si="11"/>
        <v>0</v>
      </c>
      <c r="U34" s="77">
        <f t="shared" si="11"/>
        <v>0</v>
      </c>
      <c r="AB34" s="59"/>
      <c r="AC34" s="59"/>
      <c r="AD34" s="59"/>
      <c r="AE34" s="59"/>
      <c r="AF34" s="59"/>
      <c r="AG34" s="59"/>
      <c r="AH34" s="59"/>
      <c r="AI34" s="59"/>
    </row>
    <row r="35" spans="1:35" s="72" customFormat="1" x14ac:dyDescent="0.3">
      <c r="A35" s="13">
        <f>G8</f>
        <v>5</v>
      </c>
      <c r="B35" s="15">
        <v>195</v>
      </c>
      <c r="C35" s="77">
        <f t="shared" si="6"/>
        <v>249.12224999999998</v>
      </c>
      <c r="D35" s="77">
        <f t="shared" si="7"/>
        <v>112.78077524999999</v>
      </c>
      <c r="E35" s="77">
        <f t="shared" si="8"/>
        <v>6.1476509250000007</v>
      </c>
      <c r="F35" s="77">
        <f t="shared" si="9"/>
        <v>33.637172399999997</v>
      </c>
      <c r="G35" s="77">
        <f t="shared" si="5"/>
        <v>0.7279739999999999</v>
      </c>
      <c r="H35" s="77">
        <f t="shared" si="5"/>
        <v>3.7890450000000002</v>
      </c>
      <c r="I35" s="77">
        <f t="shared" si="5"/>
        <v>1.1486475</v>
      </c>
      <c r="J35" s="77">
        <f t="shared" si="5"/>
        <v>4.4752500000000001E-3</v>
      </c>
      <c r="K35" s="77">
        <f t="shared" si="5"/>
        <v>9.5472000000000005E-3</v>
      </c>
      <c r="L35" s="77">
        <f t="shared" si="5"/>
        <v>1.026324</v>
      </c>
      <c r="M35" s="77">
        <f t="shared" si="5"/>
        <v>0.22286744999999999</v>
      </c>
      <c r="N35" s="77">
        <f t="shared" si="5"/>
        <v>76.377600000000001</v>
      </c>
      <c r="O35" s="77">
        <f t="shared" si="5"/>
        <v>12888.720000000001</v>
      </c>
      <c r="P35" s="77">
        <f t="shared" si="5"/>
        <v>0</v>
      </c>
      <c r="Q35" s="77">
        <f t="shared" si="10"/>
        <v>383.37974999999994</v>
      </c>
      <c r="R35" s="77">
        <f t="shared" si="11"/>
        <v>0</v>
      </c>
      <c r="S35" s="77">
        <f t="shared" si="11"/>
        <v>0.286416</v>
      </c>
      <c r="T35" s="77">
        <f t="shared" si="11"/>
        <v>0</v>
      </c>
      <c r="U35" s="77">
        <f t="shared" si="11"/>
        <v>0</v>
      </c>
      <c r="AB35" s="59"/>
      <c r="AC35" s="59"/>
      <c r="AD35" s="59"/>
      <c r="AE35" s="59"/>
      <c r="AF35" s="59"/>
      <c r="AG35" s="59"/>
      <c r="AH35" s="59"/>
      <c r="AI35" s="59"/>
    </row>
    <row r="36" spans="1:35" s="72" customFormat="1" x14ac:dyDescent="0.3">
      <c r="A36" s="13">
        <f>H8</f>
        <v>6</v>
      </c>
      <c r="B36" s="15">
        <v>195</v>
      </c>
      <c r="C36" s="77">
        <f t="shared" si="6"/>
        <v>249.12224999999998</v>
      </c>
      <c r="D36" s="77">
        <f t="shared" si="7"/>
        <v>112.78077524999999</v>
      </c>
      <c r="E36" s="77">
        <f t="shared" si="8"/>
        <v>6.1476509250000007</v>
      </c>
      <c r="F36" s="77">
        <f t="shared" si="9"/>
        <v>33.637172399999997</v>
      </c>
      <c r="G36" s="77">
        <f t="shared" si="5"/>
        <v>0.7279739999999999</v>
      </c>
      <c r="H36" s="77">
        <f t="shared" si="5"/>
        <v>3.7890450000000002</v>
      </c>
      <c r="I36" s="77">
        <f t="shared" si="5"/>
        <v>1.1486475</v>
      </c>
      <c r="J36" s="77">
        <f t="shared" si="5"/>
        <v>4.4752500000000001E-3</v>
      </c>
      <c r="K36" s="77">
        <f t="shared" si="5"/>
        <v>9.5472000000000005E-3</v>
      </c>
      <c r="L36" s="77">
        <f t="shared" si="5"/>
        <v>1.026324</v>
      </c>
      <c r="M36" s="77">
        <f t="shared" si="5"/>
        <v>0.22286744999999999</v>
      </c>
      <c r="N36" s="77">
        <f t="shared" si="5"/>
        <v>76.377600000000001</v>
      </c>
      <c r="O36" s="77">
        <f t="shared" si="5"/>
        <v>12888.720000000001</v>
      </c>
      <c r="P36" s="77">
        <f t="shared" si="5"/>
        <v>0</v>
      </c>
      <c r="Q36" s="77">
        <f t="shared" si="10"/>
        <v>383.37974999999994</v>
      </c>
      <c r="R36" s="77">
        <f t="shared" si="11"/>
        <v>0</v>
      </c>
      <c r="S36" s="77">
        <f t="shared" si="11"/>
        <v>0.286416</v>
      </c>
      <c r="T36" s="77">
        <f t="shared" si="11"/>
        <v>0</v>
      </c>
      <c r="U36" s="77">
        <f t="shared" si="11"/>
        <v>0</v>
      </c>
      <c r="AB36" s="59"/>
      <c r="AC36" s="59"/>
      <c r="AD36" s="59"/>
      <c r="AE36" s="59"/>
      <c r="AF36" s="59"/>
      <c r="AG36" s="59"/>
      <c r="AH36" s="59"/>
      <c r="AI36" s="59"/>
    </row>
    <row r="37" spans="1:35" s="72" customFormat="1" x14ac:dyDescent="0.3">
      <c r="A37" s="13">
        <f>I8</f>
        <v>7</v>
      </c>
      <c r="B37" s="15">
        <v>110</v>
      </c>
      <c r="C37" s="77">
        <f t="shared" si="6"/>
        <v>140.53049999999999</v>
      </c>
      <c r="D37" s="77">
        <f t="shared" si="7"/>
        <v>63.619924499999996</v>
      </c>
      <c r="E37" s="77">
        <f t="shared" si="8"/>
        <v>3.4679056500000005</v>
      </c>
      <c r="F37" s="77">
        <f t="shared" si="9"/>
        <v>18.974815200000002</v>
      </c>
      <c r="G37" s="77">
        <f t="shared" si="5"/>
        <v>0.41065199999999996</v>
      </c>
      <c r="H37" s="77">
        <f t="shared" si="5"/>
        <v>2.13741</v>
      </c>
      <c r="I37" s="77">
        <f t="shared" si="5"/>
        <v>0.64795499999999995</v>
      </c>
      <c r="J37" s="77">
        <f t="shared" si="5"/>
        <v>2.5244999999999998E-3</v>
      </c>
      <c r="K37" s="77">
        <f t="shared" si="5"/>
        <v>5.3856000000000008E-3</v>
      </c>
      <c r="L37" s="77">
        <f t="shared" si="5"/>
        <v>0.57895200000000002</v>
      </c>
      <c r="M37" s="77">
        <f t="shared" si="5"/>
        <v>0.1257201</v>
      </c>
      <c r="N37" s="77">
        <f t="shared" si="5"/>
        <v>43.084800000000001</v>
      </c>
      <c r="O37" s="77">
        <f t="shared" si="5"/>
        <v>7270.56</v>
      </c>
      <c r="P37" s="77">
        <f t="shared" si="5"/>
        <v>0</v>
      </c>
      <c r="Q37" s="77">
        <f t="shared" si="10"/>
        <v>216.26549999999997</v>
      </c>
      <c r="R37" s="77">
        <f t="shared" si="11"/>
        <v>0</v>
      </c>
      <c r="S37" s="77">
        <f t="shared" si="11"/>
        <v>0.16156799999999999</v>
      </c>
      <c r="T37" s="77">
        <f t="shared" si="11"/>
        <v>0</v>
      </c>
      <c r="U37" s="77">
        <f t="shared" si="11"/>
        <v>0</v>
      </c>
      <c r="AB37" s="59"/>
      <c r="AC37" s="59"/>
      <c r="AD37" s="59"/>
      <c r="AE37" s="59"/>
      <c r="AF37" s="59"/>
      <c r="AG37" s="59"/>
      <c r="AH37" s="59"/>
      <c r="AI37" s="59"/>
    </row>
    <row r="38" spans="1:35" s="72" customFormat="1" x14ac:dyDescent="0.3">
      <c r="A38" s="13">
        <f>J8</f>
        <v>8</v>
      </c>
      <c r="B38" s="15">
        <v>195</v>
      </c>
      <c r="C38" s="77">
        <f t="shared" si="6"/>
        <v>249.12224999999998</v>
      </c>
      <c r="D38" s="77">
        <f t="shared" si="7"/>
        <v>112.78077524999999</v>
      </c>
      <c r="E38" s="77">
        <f t="shared" si="8"/>
        <v>6.1476509250000007</v>
      </c>
      <c r="F38" s="77">
        <f t="shared" si="9"/>
        <v>33.637172399999997</v>
      </c>
      <c r="G38" s="77">
        <f t="shared" si="5"/>
        <v>0.7279739999999999</v>
      </c>
      <c r="H38" s="77">
        <f t="shared" si="5"/>
        <v>3.7890450000000002</v>
      </c>
      <c r="I38" s="77">
        <f t="shared" si="5"/>
        <v>1.1486475</v>
      </c>
      <c r="J38" s="77">
        <f t="shared" si="5"/>
        <v>4.4752500000000001E-3</v>
      </c>
      <c r="K38" s="77">
        <f t="shared" si="5"/>
        <v>9.5472000000000005E-3</v>
      </c>
      <c r="L38" s="77">
        <f t="shared" si="5"/>
        <v>1.026324</v>
      </c>
      <c r="M38" s="77">
        <f t="shared" si="5"/>
        <v>0.22286744999999999</v>
      </c>
      <c r="N38" s="77">
        <f t="shared" si="5"/>
        <v>76.377600000000001</v>
      </c>
      <c r="O38" s="77">
        <f t="shared" si="5"/>
        <v>12888.720000000001</v>
      </c>
      <c r="P38" s="77">
        <f t="shared" si="5"/>
        <v>0</v>
      </c>
      <c r="Q38" s="77">
        <f t="shared" si="10"/>
        <v>383.37974999999994</v>
      </c>
      <c r="R38" s="77">
        <f t="shared" si="11"/>
        <v>0</v>
      </c>
      <c r="S38" s="77">
        <f t="shared" si="11"/>
        <v>0.286416</v>
      </c>
      <c r="T38" s="77">
        <f t="shared" si="11"/>
        <v>0</v>
      </c>
      <c r="U38" s="77">
        <f t="shared" si="11"/>
        <v>0</v>
      </c>
      <c r="AB38" s="59"/>
      <c r="AC38" s="59"/>
      <c r="AD38" s="59"/>
      <c r="AE38" s="59"/>
      <c r="AF38" s="59"/>
      <c r="AG38" s="59"/>
      <c r="AH38" s="59"/>
      <c r="AI38" s="59"/>
    </row>
    <row r="39" spans="1:35" s="72" customFormat="1" x14ac:dyDescent="0.3">
      <c r="A39" s="13">
        <f>K8</f>
        <v>9</v>
      </c>
      <c r="B39" s="15">
        <v>110</v>
      </c>
      <c r="C39" s="77">
        <f t="shared" si="6"/>
        <v>140.53049999999999</v>
      </c>
      <c r="D39" s="77">
        <f t="shared" si="7"/>
        <v>63.619924499999996</v>
      </c>
      <c r="E39" s="77">
        <f t="shared" si="8"/>
        <v>3.4679056500000005</v>
      </c>
      <c r="F39" s="77">
        <f t="shared" si="9"/>
        <v>18.974815200000002</v>
      </c>
      <c r="G39" s="77">
        <f t="shared" si="5"/>
        <v>0.41065199999999996</v>
      </c>
      <c r="H39" s="77">
        <f t="shared" si="5"/>
        <v>2.13741</v>
      </c>
      <c r="I39" s="77">
        <f t="shared" si="5"/>
        <v>0.64795499999999995</v>
      </c>
      <c r="J39" s="77">
        <f t="shared" si="5"/>
        <v>2.5244999999999998E-3</v>
      </c>
      <c r="K39" s="77">
        <f t="shared" si="5"/>
        <v>5.3856000000000008E-3</v>
      </c>
      <c r="L39" s="77">
        <f t="shared" si="5"/>
        <v>0.57895200000000002</v>
      </c>
      <c r="M39" s="77">
        <f t="shared" si="5"/>
        <v>0.1257201</v>
      </c>
      <c r="N39" s="77">
        <f t="shared" si="5"/>
        <v>43.084800000000001</v>
      </c>
      <c r="O39" s="77">
        <f t="shared" si="5"/>
        <v>7270.56</v>
      </c>
      <c r="P39" s="77">
        <f t="shared" si="5"/>
        <v>0</v>
      </c>
      <c r="Q39" s="77">
        <f t="shared" si="10"/>
        <v>216.26549999999997</v>
      </c>
      <c r="R39" s="77">
        <f t="shared" si="11"/>
        <v>0</v>
      </c>
      <c r="S39" s="77">
        <f t="shared" si="11"/>
        <v>0.16156799999999999</v>
      </c>
      <c r="T39" s="77">
        <f t="shared" si="11"/>
        <v>0</v>
      </c>
      <c r="U39" s="77">
        <f t="shared" si="11"/>
        <v>0</v>
      </c>
      <c r="AB39" s="59"/>
      <c r="AC39" s="59"/>
      <c r="AD39" s="59"/>
      <c r="AE39" s="59"/>
      <c r="AF39" s="59"/>
      <c r="AG39" s="59"/>
      <c r="AH39" s="59"/>
      <c r="AI39" s="59"/>
    </row>
    <row r="40" spans="1:35" s="72" customFormat="1" x14ac:dyDescent="0.3">
      <c r="A40" s="13">
        <f>L8</f>
        <v>10</v>
      </c>
      <c r="B40" s="15">
        <v>110</v>
      </c>
      <c r="C40" s="77">
        <f t="shared" si="6"/>
        <v>140.53049999999999</v>
      </c>
      <c r="D40" s="77">
        <f t="shared" si="7"/>
        <v>63.619924499999996</v>
      </c>
      <c r="E40" s="77">
        <f t="shared" si="8"/>
        <v>3.4679056500000005</v>
      </c>
      <c r="F40" s="77">
        <f t="shared" si="9"/>
        <v>18.974815200000002</v>
      </c>
      <c r="G40" s="77">
        <f t="shared" si="5"/>
        <v>0.41065199999999996</v>
      </c>
      <c r="H40" s="77">
        <f t="shared" si="5"/>
        <v>2.13741</v>
      </c>
      <c r="I40" s="77">
        <f t="shared" si="5"/>
        <v>0.64795499999999995</v>
      </c>
      <c r="J40" s="77">
        <f t="shared" si="5"/>
        <v>2.5244999999999998E-3</v>
      </c>
      <c r="K40" s="77">
        <f t="shared" si="5"/>
        <v>5.3856000000000008E-3</v>
      </c>
      <c r="L40" s="77">
        <f t="shared" si="5"/>
        <v>0.57895200000000002</v>
      </c>
      <c r="M40" s="77">
        <f t="shared" si="5"/>
        <v>0.1257201</v>
      </c>
      <c r="N40" s="77">
        <f t="shared" si="5"/>
        <v>43.084800000000001</v>
      </c>
      <c r="O40" s="77">
        <f t="shared" si="5"/>
        <v>7270.56</v>
      </c>
      <c r="P40" s="77">
        <f t="shared" si="5"/>
        <v>0</v>
      </c>
      <c r="Q40" s="77">
        <f t="shared" si="10"/>
        <v>216.26549999999997</v>
      </c>
      <c r="R40" s="77">
        <f t="shared" si="11"/>
        <v>0</v>
      </c>
      <c r="S40" s="77">
        <f t="shared" si="11"/>
        <v>0.16156799999999999</v>
      </c>
      <c r="T40" s="77">
        <f t="shared" si="11"/>
        <v>0</v>
      </c>
      <c r="U40" s="77">
        <f t="shared" si="11"/>
        <v>0</v>
      </c>
      <c r="AB40" s="59"/>
      <c r="AC40" s="59"/>
      <c r="AD40" s="59"/>
      <c r="AE40" s="59"/>
      <c r="AF40" s="59"/>
      <c r="AG40" s="59"/>
      <c r="AH40" s="59"/>
      <c r="AI40" s="59"/>
    </row>
    <row r="41" spans="1:35" s="72" customFormat="1" x14ac:dyDescent="0.3">
      <c r="A41" s="13">
        <f>M8</f>
        <v>11</v>
      </c>
      <c r="B41" s="15">
        <v>110</v>
      </c>
      <c r="C41" s="77">
        <f t="shared" si="6"/>
        <v>140.53049999999999</v>
      </c>
      <c r="D41" s="77">
        <f t="shared" si="7"/>
        <v>63.619924499999996</v>
      </c>
      <c r="E41" s="77">
        <f t="shared" si="8"/>
        <v>3.4679056500000005</v>
      </c>
      <c r="F41" s="77">
        <f t="shared" si="9"/>
        <v>18.974815200000002</v>
      </c>
      <c r="G41" s="77">
        <f t="shared" si="5"/>
        <v>0.41065199999999996</v>
      </c>
      <c r="H41" s="77">
        <f t="shared" si="5"/>
        <v>2.13741</v>
      </c>
      <c r="I41" s="77">
        <f t="shared" si="5"/>
        <v>0.64795499999999995</v>
      </c>
      <c r="J41" s="77">
        <f t="shared" si="5"/>
        <v>2.5244999999999998E-3</v>
      </c>
      <c r="K41" s="77">
        <f t="shared" si="5"/>
        <v>5.3856000000000008E-3</v>
      </c>
      <c r="L41" s="77">
        <f t="shared" si="5"/>
        <v>0.57895200000000002</v>
      </c>
      <c r="M41" s="77">
        <f t="shared" si="5"/>
        <v>0.1257201</v>
      </c>
      <c r="N41" s="77">
        <f t="shared" si="5"/>
        <v>43.084800000000001</v>
      </c>
      <c r="O41" s="77">
        <f t="shared" si="5"/>
        <v>7270.56</v>
      </c>
      <c r="P41" s="77">
        <f t="shared" si="5"/>
        <v>0</v>
      </c>
      <c r="Q41" s="77">
        <f t="shared" si="10"/>
        <v>216.26549999999997</v>
      </c>
      <c r="R41" s="77">
        <f t="shared" si="11"/>
        <v>0</v>
      </c>
      <c r="S41" s="77">
        <f t="shared" si="11"/>
        <v>0.16156799999999999</v>
      </c>
      <c r="T41" s="77">
        <f t="shared" si="11"/>
        <v>0</v>
      </c>
      <c r="U41" s="77">
        <f t="shared" si="11"/>
        <v>0</v>
      </c>
      <c r="AB41" s="59"/>
      <c r="AC41" s="59"/>
      <c r="AD41" s="59"/>
      <c r="AE41" s="59"/>
      <c r="AF41" s="59"/>
      <c r="AG41" s="59"/>
      <c r="AH41" s="59"/>
      <c r="AI41" s="59"/>
    </row>
    <row r="42" spans="1:35" s="72" customFormat="1" x14ac:dyDescent="0.3">
      <c r="A42" s="13">
        <f>N8</f>
        <v>12</v>
      </c>
      <c r="B42" s="15">
        <v>35</v>
      </c>
      <c r="C42" s="77">
        <f t="shared" si="6"/>
        <v>44.71425</v>
      </c>
      <c r="D42" s="77">
        <f t="shared" si="7"/>
        <v>20.242703250000002</v>
      </c>
      <c r="E42" s="77">
        <f t="shared" si="8"/>
        <v>1.1034245250000001</v>
      </c>
      <c r="F42" s="77">
        <f t="shared" si="9"/>
        <v>6.0374412</v>
      </c>
      <c r="G42" s="77">
        <f t="shared" si="5"/>
        <v>0.13066199999999997</v>
      </c>
      <c r="H42" s="77">
        <f t="shared" si="5"/>
        <v>0.68008500000000005</v>
      </c>
      <c r="I42" s="77">
        <f t="shared" si="5"/>
        <v>0.2061675</v>
      </c>
      <c r="J42" s="77">
        <f t="shared" si="5"/>
        <v>8.0324999999999993E-4</v>
      </c>
      <c r="K42" s="77">
        <f t="shared" si="5"/>
        <v>1.7136000000000002E-3</v>
      </c>
      <c r="L42" s="77">
        <f t="shared" si="5"/>
        <v>0.18421199999999999</v>
      </c>
      <c r="M42" s="77">
        <f t="shared" si="5"/>
        <v>4.0001849999999999E-2</v>
      </c>
      <c r="N42" s="77">
        <f t="shared" si="5"/>
        <v>13.7088</v>
      </c>
      <c r="O42" s="77">
        <f t="shared" si="5"/>
        <v>2313.36</v>
      </c>
      <c r="P42" s="77">
        <f t="shared" si="5"/>
        <v>0</v>
      </c>
      <c r="Q42" s="77">
        <f t="shared" si="10"/>
        <v>68.811749999999989</v>
      </c>
      <c r="R42" s="77">
        <f t="shared" si="11"/>
        <v>0</v>
      </c>
      <c r="S42" s="77">
        <f t="shared" si="11"/>
        <v>5.1407999999999995E-2</v>
      </c>
      <c r="T42" s="77">
        <f t="shared" si="11"/>
        <v>0</v>
      </c>
      <c r="U42" s="77">
        <f t="shared" si="11"/>
        <v>0</v>
      </c>
      <c r="AB42" s="59"/>
      <c r="AC42" s="59"/>
      <c r="AD42" s="59"/>
      <c r="AE42" s="59"/>
      <c r="AF42" s="59"/>
      <c r="AG42" s="59"/>
      <c r="AH42" s="59"/>
      <c r="AI42" s="59"/>
    </row>
    <row r="43" spans="1:35" s="72" customFormat="1" x14ac:dyDescent="0.3">
      <c r="A43" s="13">
        <f>O8</f>
        <v>13</v>
      </c>
      <c r="B43" s="15">
        <v>110</v>
      </c>
      <c r="C43" s="77">
        <f t="shared" si="6"/>
        <v>140.53049999999999</v>
      </c>
      <c r="D43" s="77">
        <f t="shared" si="7"/>
        <v>63.619924499999996</v>
      </c>
      <c r="E43" s="77">
        <f t="shared" si="8"/>
        <v>3.4679056500000005</v>
      </c>
      <c r="F43" s="77">
        <f t="shared" si="9"/>
        <v>18.974815200000002</v>
      </c>
      <c r="G43" s="77">
        <f t="shared" si="5"/>
        <v>0.41065199999999996</v>
      </c>
      <c r="H43" s="77">
        <f t="shared" si="5"/>
        <v>2.13741</v>
      </c>
      <c r="I43" s="77">
        <f t="shared" si="5"/>
        <v>0.64795499999999995</v>
      </c>
      <c r="J43" s="77">
        <f t="shared" si="5"/>
        <v>2.5244999999999998E-3</v>
      </c>
      <c r="K43" s="77">
        <f t="shared" si="5"/>
        <v>5.3856000000000008E-3</v>
      </c>
      <c r="L43" s="77">
        <f t="shared" si="5"/>
        <v>0.57895200000000002</v>
      </c>
      <c r="M43" s="77">
        <f t="shared" si="5"/>
        <v>0.1257201</v>
      </c>
      <c r="N43" s="77">
        <f t="shared" si="5"/>
        <v>43.084800000000001</v>
      </c>
      <c r="O43" s="77">
        <f t="shared" si="5"/>
        <v>7270.56</v>
      </c>
      <c r="P43" s="77">
        <f t="shared" si="5"/>
        <v>0</v>
      </c>
      <c r="Q43" s="77">
        <f t="shared" si="10"/>
        <v>216.26549999999997</v>
      </c>
      <c r="R43" s="77">
        <f t="shared" si="11"/>
        <v>0</v>
      </c>
      <c r="S43" s="77">
        <f t="shared" si="11"/>
        <v>0.16156799999999999</v>
      </c>
      <c r="T43" s="77">
        <f t="shared" si="11"/>
        <v>0</v>
      </c>
      <c r="U43" s="77">
        <f t="shared" si="11"/>
        <v>0</v>
      </c>
      <c r="AB43" s="59"/>
      <c r="AC43" s="59"/>
      <c r="AD43" s="59"/>
      <c r="AE43" s="59"/>
      <c r="AF43" s="59"/>
      <c r="AG43" s="59"/>
      <c r="AH43" s="59"/>
      <c r="AI43" s="59"/>
    </row>
    <row r="44" spans="1:35" s="72" customFormat="1" x14ac:dyDescent="0.3">
      <c r="A44" s="13">
        <f>P8</f>
        <v>15</v>
      </c>
      <c r="B44" s="15">
        <v>35</v>
      </c>
      <c r="C44" s="77">
        <f t="shared" si="6"/>
        <v>44.71425</v>
      </c>
      <c r="D44" s="77">
        <f t="shared" si="7"/>
        <v>20.242703250000002</v>
      </c>
      <c r="E44" s="77">
        <f t="shared" si="8"/>
        <v>1.1034245250000001</v>
      </c>
      <c r="F44" s="77">
        <f t="shared" si="9"/>
        <v>6.0374412</v>
      </c>
      <c r="G44" s="77">
        <f t="shared" si="5"/>
        <v>0.13066199999999997</v>
      </c>
      <c r="H44" s="77">
        <f t="shared" si="5"/>
        <v>0.68008500000000005</v>
      </c>
      <c r="I44" s="77">
        <f t="shared" si="5"/>
        <v>0.2061675</v>
      </c>
      <c r="J44" s="77">
        <f t="shared" si="5"/>
        <v>8.0324999999999993E-4</v>
      </c>
      <c r="K44" s="77">
        <f t="shared" si="5"/>
        <v>1.7136000000000002E-3</v>
      </c>
      <c r="L44" s="77">
        <f t="shared" si="5"/>
        <v>0.18421199999999999</v>
      </c>
      <c r="M44" s="77">
        <f t="shared" si="5"/>
        <v>4.0001849999999999E-2</v>
      </c>
      <c r="N44" s="77">
        <f t="shared" si="5"/>
        <v>13.7088</v>
      </c>
      <c r="O44" s="77">
        <f t="shared" si="5"/>
        <v>2313.36</v>
      </c>
      <c r="P44" s="77">
        <f t="shared" si="5"/>
        <v>0</v>
      </c>
      <c r="Q44" s="77">
        <f t="shared" si="10"/>
        <v>68.811749999999989</v>
      </c>
      <c r="R44" s="77">
        <f t="shared" si="11"/>
        <v>0</v>
      </c>
      <c r="S44" s="77">
        <f t="shared" si="11"/>
        <v>5.1407999999999995E-2</v>
      </c>
      <c r="T44" s="77">
        <f t="shared" si="11"/>
        <v>0</v>
      </c>
      <c r="U44" s="77">
        <f t="shared" si="11"/>
        <v>0</v>
      </c>
      <c r="AB44" s="59"/>
      <c r="AC44" s="59"/>
      <c r="AD44" s="59"/>
      <c r="AE44" s="59"/>
      <c r="AF44" s="59"/>
      <c r="AG44" s="59"/>
      <c r="AH44" s="59"/>
      <c r="AI44" s="59"/>
    </row>
    <row r="45" spans="1:35" s="72" customFormat="1" x14ac:dyDescent="0.3">
      <c r="A45" s="13">
        <f>Q8</f>
        <v>16</v>
      </c>
      <c r="B45" s="15">
        <v>110</v>
      </c>
      <c r="C45" s="77">
        <f t="shared" si="6"/>
        <v>140.53049999999999</v>
      </c>
      <c r="D45" s="77">
        <f t="shared" si="7"/>
        <v>63.619924499999996</v>
      </c>
      <c r="E45" s="77">
        <f t="shared" si="8"/>
        <v>3.4679056500000005</v>
      </c>
      <c r="F45" s="77">
        <f t="shared" si="9"/>
        <v>18.974815200000002</v>
      </c>
      <c r="G45" s="77">
        <f t="shared" si="5"/>
        <v>0.41065199999999996</v>
      </c>
      <c r="H45" s="77">
        <f t="shared" si="5"/>
        <v>2.13741</v>
      </c>
      <c r="I45" s="77">
        <f t="shared" si="5"/>
        <v>0.64795499999999995</v>
      </c>
      <c r="J45" s="77">
        <f t="shared" si="5"/>
        <v>2.5244999999999998E-3</v>
      </c>
      <c r="K45" s="77">
        <f t="shared" si="5"/>
        <v>5.3856000000000008E-3</v>
      </c>
      <c r="L45" s="77">
        <f t="shared" si="5"/>
        <v>0.57895200000000002</v>
      </c>
      <c r="M45" s="77">
        <f t="shared" si="5"/>
        <v>0.1257201</v>
      </c>
      <c r="N45" s="77">
        <f t="shared" si="5"/>
        <v>43.084800000000001</v>
      </c>
      <c r="O45" s="77">
        <f t="shared" si="5"/>
        <v>7270.56</v>
      </c>
      <c r="P45" s="77">
        <f t="shared" si="5"/>
        <v>0</v>
      </c>
      <c r="Q45" s="77">
        <f t="shared" si="10"/>
        <v>216.26549999999997</v>
      </c>
      <c r="R45" s="77">
        <f t="shared" si="11"/>
        <v>0</v>
      </c>
      <c r="S45" s="77">
        <f t="shared" si="11"/>
        <v>0.16156799999999999</v>
      </c>
      <c r="T45" s="77">
        <f t="shared" si="11"/>
        <v>0</v>
      </c>
      <c r="U45" s="77">
        <f t="shared" si="11"/>
        <v>0</v>
      </c>
      <c r="AB45" s="59"/>
      <c r="AC45" s="59"/>
      <c r="AD45" s="59"/>
      <c r="AE45" s="59"/>
      <c r="AF45" s="59"/>
      <c r="AG45" s="59"/>
      <c r="AH45" s="59"/>
      <c r="AI45" s="59"/>
    </row>
    <row r="46" spans="1:35" s="72" customFormat="1" x14ac:dyDescent="0.3">
      <c r="A46" s="13">
        <f>R8</f>
        <v>21</v>
      </c>
      <c r="B46" s="15">
        <v>195</v>
      </c>
      <c r="C46" s="77">
        <f t="shared" si="6"/>
        <v>249.12224999999998</v>
      </c>
      <c r="D46" s="77">
        <f t="shared" si="7"/>
        <v>112.78077524999999</v>
      </c>
      <c r="E46" s="77">
        <f t="shared" si="8"/>
        <v>6.1476509250000007</v>
      </c>
      <c r="F46" s="77">
        <f t="shared" si="9"/>
        <v>33.637172399999997</v>
      </c>
      <c r="G46" s="77">
        <f t="shared" si="5"/>
        <v>0.7279739999999999</v>
      </c>
      <c r="H46" s="77">
        <f t="shared" si="5"/>
        <v>3.7890450000000002</v>
      </c>
      <c r="I46" s="77">
        <f t="shared" si="5"/>
        <v>1.1486475</v>
      </c>
      <c r="J46" s="77">
        <f t="shared" si="5"/>
        <v>4.4752500000000001E-3</v>
      </c>
      <c r="K46" s="77">
        <f t="shared" si="5"/>
        <v>9.5472000000000005E-3</v>
      </c>
      <c r="L46" s="77">
        <f t="shared" si="5"/>
        <v>1.026324</v>
      </c>
      <c r="M46" s="77">
        <f t="shared" si="5"/>
        <v>0.22286744999999999</v>
      </c>
      <c r="N46" s="77">
        <f t="shared" si="5"/>
        <v>76.377600000000001</v>
      </c>
      <c r="O46" s="77">
        <f t="shared" si="5"/>
        <v>12888.720000000001</v>
      </c>
      <c r="P46" s="77">
        <f t="shared" si="5"/>
        <v>0</v>
      </c>
      <c r="Q46" s="77">
        <f t="shared" si="10"/>
        <v>383.37974999999994</v>
      </c>
      <c r="R46" s="77">
        <f t="shared" si="11"/>
        <v>0</v>
      </c>
      <c r="S46" s="77">
        <f t="shared" si="11"/>
        <v>0.286416</v>
      </c>
      <c r="T46" s="77">
        <f t="shared" si="11"/>
        <v>0</v>
      </c>
      <c r="U46" s="77">
        <f t="shared" si="11"/>
        <v>0</v>
      </c>
      <c r="AB46" s="59"/>
      <c r="AC46" s="59"/>
      <c r="AD46" s="59"/>
      <c r="AE46" s="59"/>
      <c r="AF46" s="59"/>
      <c r="AG46" s="59"/>
      <c r="AH46" s="59"/>
      <c r="AI46" s="59"/>
    </row>
    <row r="47" spans="1:35" s="72" customFormat="1" x14ac:dyDescent="0.3">
      <c r="A47" s="13">
        <f>S8</f>
        <v>22</v>
      </c>
      <c r="B47" s="15">
        <v>35</v>
      </c>
      <c r="C47" s="77">
        <f t="shared" si="6"/>
        <v>44.71425</v>
      </c>
      <c r="D47" s="77">
        <f t="shared" si="7"/>
        <v>20.242703250000002</v>
      </c>
      <c r="E47" s="77">
        <f t="shared" si="8"/>
        <v>1.1034245250000001</v>
      </c>
      <c r="F47" s="77">
        <f t="shared" si="9"/>
        <v>6.0374412</v>
      </c>
      <c r="G47" s="77">
        <f t="shared" ref="G47:P50" si="12">IF(G$27="%w/w SAR",((G$28*10)*$B47),IF(G$27="%w/w DM",(((G$28*10)*($B$28/100))*$B47),IF(G$27="kg/t SAR",(G$28*$B47),IF(G$27="kg/t DM",((G$28*($B$28/100))*$B47),IF(G$27="mg/kg SAR",((G$28*0.001)*$B47),IF(G$27="mg/kg DM",(((G$28*0.001)*($B$28/100))*$B47),0))))))</f>
        <v>0.13066199999999997</v>
      </c>
      <c r="H47" s="77">
        <f t="shared" si="12"/>
        <v>0.68008500000000005</v>
      </c>
      <c r="I47" s="77">
        <f t="shared" si="12"/>
        <v>0.2061675</v>
      </c>
      <c r="J47" s="77">
        <f t="shared" si="12"/>
        <v>8.0324999999999993E-4</v>
      </c>
      <c r="K47" s="77">
        <f t="shared" si="12"/>
        <v>1.7136000000000002E-3</v>
      </c>
      <c r="L47" s="77">
        <f t="shared" si="12"/>
        <v>0.18421199999999999</v>
      </c>
      <c r="M47" s="77">
        <f t="shared" si="12"/>
        <v>4.0001849999999999E-2</v>
      </c>
      <c r="N47" s="77">
        <f t="shared" si="12"/>
        <v>13.7088</v>
      </c>
      <c r="O47" s="77">
        <f t="shared" si="12"/>
        <v>2313.36</v>
      </c>
      <c r="P47" s="77">
        <f t="shared" si="12"/>
        <v>0</v>
      </c>
      <c r="Q47" s="77">
        <f t="shared" si="10"/>
        <v>68.811749999999989</v>
      </c>
      <c r="R47" s="77">
        <f t="shared" si="11"/>
        <v>0</v>
      </c>
      <c r="S47" s="77">
        <f t="shared" si="11"/>
        <v>5.1407999999999995E-2</v>
      </c>
      <c r="T47" s="77">
        <f t="shared" si="11"/>
        <v>0</v>
      </c>
      <c r="U47" s="77">
        <f t="shared" si="11"/>
        <v>0</v>
      </c>
      <c r="AB47" s="59"/>
      <c r="AC47" s="59"/>
      <c r="AD47" s="59"/>
      <c r="AE47" s="59"/>
      <c r="AF47" s="59"/>
      <c r="AG47" s="59"/>
      <c r="AH47" s="59"/>
      <c r="AI47" s="59"/>
    </row>
    <row r="48" spans="1:35" s="72" customFormat="1" x14ac:dyDescent="0.3">
      <c r="A48" s="13">
        <f>T8</f>
        <v>23</v>
      </c>
      <c r="B48" s="15">
        <v>110</v>
      </c>
      <c r="C48" s="77">
        <f t="shared" si="6"/>
        <v>140.53049999999999</v>
      </c>
      <c r="D48" s="77">
        <f t="shared" si="7"/>
        <v>63.619924499999996</v>
      </c>
      <c r="E48" s="77">
        <f t="shared" si="8"/>
        <v>3.4679056500000005</v>
      </c>
      <c r="F48" s="77">
        <f t="shared" si="9"/>
        <v>18.974815200000002</v>
      </c>
      <c r="G48" s="77">
        <f t="shared" si="12"/>
        <v>0.41065199999999996</v>
      </c>
      <c r="H48" s="77">
        <f t="shared" si="12"/>
        <v>2.13741</v>
      </c>
      <c r="I48" s="77">
        <f t="shared" si="12"/>
        <v>0.64795499999999995</v>
      </c>
      <c r="J48" s="77">
        <f t="shared" si="12"/>
        <v>2.5244999999999998E-3</v>
      </c>
      <c r="K48" s="77">
        <f t="shared" si="12"/>
        <v>5.3856000000000008E-3</v>
      </c>
      <c r="L48" s="77">
        <f t="shared" si="12"/>
        <v>0.57895200000000002</v>
      </c>
      <c r="M48" s="77">
        <f t="shared" si="12"/>
        <v>0.1257201</v>
      </c>
      <c r="N48" s="77">
        <f t="shared" si="12"/>
        <v>43.084800000000001</v>
      </c>
      <c r="O48" s="77">
        <f t="shared" si="12"/>
        <v>7270.56</v>
      </c>
      <c r="P48" s="77">
        <f t="shared" si="12"/>
        <v>0</v>
      </c>
      <c r="Q48" s="77">
        <f t="shared" si="10"/>
        <v>216.26549999999997</v>
      </c>
      <c r="R48" s="77">
        <f t="shared" si="11"/>
        <v>0</v>
      </c>
      <c r="S48" s="77">
        <f t="shared" si="11"/>
        <v>0.16156799999999999</v>
      </c>
      <c r="T48" s="77">
        <f t="shared" si="11"/>
        <v>0</v>
      </c>
      <c r="U48" s="77">
        <f t="shared" si="11"/>
        <v>0</v>
      </c>
      <c r="AB48" s="59"/>
      <c r="AC48" s="59"/>
      <c r="AD48" s="59"/>
      <c r="AE48" s="59"/>
      <c r="AF48" s="59"/>
      <c r="AG48" s="59"/>
      <c r="AH48" s="59"/>
      <c r="AI48" s="59"/>
    </row>
    <row r="49" spans="1:35" s="72" customFormat="1" x14ac:dyDescent="0.3">
      <c r="A49" s="13">
        <f>U8</f>
        <v>7078</v>
      </c>
      <c r="B49" s="15">
        <v>195</v>
      </c>
      <c r="C49" s="77">
        <f t="shared" si="6"/>
        <v>249.12224999999998</v>
      </c>
      <c r="D49" s="77">
        <f t="shared" si="7"/>
        <v>112.78077524999999</v>
      </c>
      <c r="E49" s="77">
        <f t="shared" si="8"/>
        <v>6.1476509250000007</v>
      </c>
      <c r="F49" s="77">
        <f t="shared" si="9"/>
        <v>33.637172399999997</v>
      </c>
      <c r="G49" s="77">
        <f t="shared" si="12"/>
        <v>0.7279739999999999</v>
      </c>
      <c r="H49" s="77">
        <f t="shared" si="12"/>
        <v>3.7890450000000002</v>
      </c>
      <c r="I49" s="77">
        <f t="shared" si="12"/>
        <v>1.1486475</v>
      </c>
      <c r="J49" s="77">
        <f t="shared" si="12"/>
        <v>4.4752500000000001E-3</v>
      </c>
      <c r="K49" s="77">
        <f t="shared" si="12"/>
        <v>9.5472000000000005E-3</v>
      </c>
      <c r="L49" s="77">
        <f t="shared" si="12"/>
        <v>1.026324</v>
      </c>
      <c r="M49" s="77">
        <f t="shared" si="12"/>
        <v>0.22286744999999999</v>
      </c>
      <c r="N49" s="77">
        <f t="shared" si="12"/>
        <v>76.377600000000001</v>
      </c>
      <c r="O49" s="77">
        <f t="shared" si="12"/>
        <v>12888.720000000001</v>
      </c>
      <c r="P49" s="77">
        <f t="shared" si="12"/>
        <v>0</v>
      </c>
      <c r="Q49" s="77">
        <f t="shared" si="10"/>
        <v>383.37974999999994</v>
      </c>
      <c r="R49" s="77">
        <f t="shared" si="11"/>
        <v>0</v>
      </c>
      <c r="S49" s="77">
        <f t="shared" si="11"/>
        <v>0.286416</v>
      </c>
      <c r="T49" s="77">
        <f t="shared" si="11"/>
        <v>0</v>
      </c>
      <c r="U49" s="77">
        <f t="shared" si="11"/>
        <v>0</v>
      </c>
      <c r="AB49" s="59"/>
      <c r="AC49" s="59"/>
      <c r="AD49" s="59"/>
      <c r="AE49" s="59"/>
      <c r="AF49" s="59"/>
      <c r="AG49" s="59"/>
      <c r="AH49" s="59"/>
      <c r="AI49" s="59"/>
    </row>
    <row r="50" spans="1:35" s="72" customFormat="1" ht="13.8" thickBot="1" x14ac:dyDescent="0.35">
      <c r="A50" s="14">
        <f>V8</f>
        <v>7058</v>
      </c>
      <c r="B50" s="15">
        <v>195</v>
      </c>
      <c r="C50" s="98">
        <f t="shared" si="6"/>
        <v>249.12224999999998</v>
      </c>
      <c r="D50" s="98">
        <f t="shared" si="7"/>
        <v>112.78077524999999</v>
      </c>
      <c r="E50" s="98">
        <f t="shared" si="8"/>
        <v>6.1476509250000007</v>
      </c>
      <c r="F50" s="98">
        <f t="shared" si="9"/>
        <v>33.637172399999997</v>
      </c>
      <c r="G50" s="98">
        <f t="shared" si="12"/>
        <v>0.7279739999999999</v>
      </c>
      <c r="H50" s="98">
        <f t="shared" si="12"/>
        <v>3.7890450000000002</v>
      </c>
      <c r="I50" s="98">
        <f t="shared" si="12"/>
        <v>1.1486475</v>
      </c>
      <c r="J50" s="98">
        <f t="shared" si="12"/>
        <v>4.4752500000000001E-3</v>
      </c>
      <c r="K50" s="98">
        <f t="shared" si="12"/>
        <v>9.5472000000000005E-3</v>
      </c>
      <c r="L50" s="98">
        <f t="shared" si="12"/>
        <v>1.026324</v>
      </c>
      <c r="M50" s="98">
        <f t="shared" si="12"/>
        <v>0.22286744999999999</v>
      </c>
      <c r="N50" s="98">
        <f t="shared" si="12"/>
        <v>76.377600000000001</v>
      </c>
      <c r="O50" s="98">
        <f t="shared" si="12"/>
        <v>12888.720000000001</v>
      </c>
      <c r="P50" s="98">
        <f t="shared" si="12"/>
        <v>0</v>
      </c>
      <c r="Q50" s="98">
        <f t="shared" si="10"/>
        <v>383.37974999999994</v>
      </c>
      <c r="R50" s="98">
        <f t="shared" si="11"/>
        <v>0</v>
      </c>
      <c r="S50" s="98">
        <f t="shared" si="11"/>
        <v>0.286416</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x14ac:dyDescent="0.25">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195</v>
      </c>
      <c r="C62" s="77">
        <f>B32</f>
        <v>35</v>
      </c>
      <c r="D62" s="77">
        <f>B33</f>
        <v>35</v>
      </c>
      <c r="E62" s="77">
        <f>B34</f>
        <v>110</v>
      </c>
      <c r="F62" s="77">
        <f>B35</f>
        <v>195</v>
      </c>
      <c r="G62" s="77">
        <f>B36</f>
        <v>195</v>
      </c>
      <c r="H62" s="77">
        <f>B37</f>
        <v>110</v>
      </c>
      <c r="I62" s="77">
        <f>B38</f>
        <v>195</v>
      </c>
      <c r="J62" s="77">
        <f>B39</f>
        <v>110</v>
      </c>
      <c r="K62" s="77">
        <f>B40</f>
        <v>110</v>
      </c>
      <c r="L62" s="77">
        <f>B41</f>
        <v>110</v>
      </c>
      <c r="M62" s="77">
        <f>B42</f>
        <v>35</v>
      </c>
      <c r="N62" s="77">
        <f>B43</f>
        <v>110</v>
      </c>
      <c r="O62" s="77">
        <f>B44</f>
        <v>35</v>
      </c>
      <c r="P62" s="77">
        <f>B45</f>
        <v>110</v>
      </c>
      <c r="Q62" s="77">
        <f>B46</f>
        <v>195</v>
      </c>
      <c r="R62" s="77">
        <f>B47</f>
        <v>35</v>
      </c>
      <c r="S62" s="77">
        <f>B48</f>
        <v>110</v>
      </c>
      <c r="T62" s="77">
        <f>B49</f>
        <v>195</v>
      </c>
      <c r="U62" s="77">
        <f>B50</f>
        <v>195</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3" zoomScale="90" zoomScaleNormal="90" workbookViewId="0">
      <selection activeCell="V28" sqref="V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8" t="s">
        <v>41</v>
      </c>
      <c r="B1" s="128"/>
      <c r="C1" s="141" t="str">
        <f>'DCWW ALAW'!C1:D1</f>
        <v>PAN-023343</v>
      </c>
      <c r="D1" s="142"/>
      <c r="E1" s="93" t="s">
        <v>45</v>
      </c>
      <c r="F1" s="39" t="str">
        <f>'DCWW ALAW'!F1</f>
        <v>49.6 ha</v>
      </c>
      <c r="G1" s="124" t="s">
        <v>43</v>
      </c>
      <c r="H1" s="125"/>
      <c r="I1" s="118">
        <v>5.8</v>
      </c>
      <c r="J1" s="128" t="s">
        <v>153</v>
      </c>
      <c r="K1" s="128"/>
      <c r="L1" s="97">
        <v>153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8" t="s">
        <v>87</v>
      </c>
      <c r="B2" s="128"/>
      <c r="C2" s="143" t="str">
        <f>'DCWW ALAW'!C2:D2</f>
        <v>EPR/GP3792SK</v>
      </c>
      <c r="D2" s="144"/>
      <c r="E2" s="93" t="s">
        <v>109</v>
      </c>
      <c r="F2" s="119" t="s">
        <v>173</v>
      </c>
      <c r="G2" s="126" t="s">
        <v>110</v>
      </c>
      <c r="H2" s="127"/>
      <c r="I2" s="118"/>
      <c r="J2" s="128" t="s">
        <v>158</v>
      </c>
      <c r="K2" s="128"/>
      <c r="L2" s="97">
        <v>0.63100000000000001</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3" t="str">
        <f>'DCWW ALAW'!C3:D3</f>
        <v xml:space="preserve">ByProduct recovery limited </v>
      </c>
      <c r="D3" s="144"/>
      <c r="E3" s="93" t="s">
        <v>108</v>
      </c>
      <c r="F3" s="31" t="s">
        <v>77</v>
      </c>
      <c r="G3" s="128" t="s">
        <v>159</v>
      </c>
      <c r="H3" s="128"/>
      <c r="I3" s="118"/>
      <c r="J3" s="124" t="s">
        <v>154</v>
      </c>
      <c r="K3" s="125"/>
      <c r="L3" s="97">
        <f>(L1/(L2*10000))*100</f>
        <v>2.4247226624405704</v>
      </c>
      <c r="AB3" s="30" t="s">
        <v>57</v>
      </c>
      <c r="AC3" s="17"/>
      <c r="AD3" s="30" t="s">
        <v>71</v>
      </c>
      <c r="AE3" s="17"/>
      <c r="AF3" s="17"/>
      <c r="AG3" s="44" t="s">
        <v>77</v>
      </c>
      <c r="AH3" s="18"/>
      <c r="AI3" s="48" t="s">
        <v>113</v>
      </c>
      <c r="AJ3" s="49">
        <v>1.7</v>
      </c>
      <c r="AK3" s="50">
        <v>6</v>
      </c>
      <c r="AL3" s="51">
        <v>1</v>
      </c>
      <c r="AM3" s="11">
        <v>6.2</v>
      </c>
      <c r="AN3" s="11" t="s">
        <v>112</v>
      </c>
    </row>
    <row r="4" spans="1:41" x14ac:dyDescent="0.25">
      <c r="A4" s="128" t="s">
        <v>0</v>
      </c>
      <c r="B4" s="128"/>
      <c r="C4" s="141" t="str">
        <f>'DCWW ALAW'!C4:D4</f>
        <v>Farchwel, Talybont, Conwy, LL32 8UY</v>
      </c>
      <c r="D4" s="142"/>
      <c r="E4" s="94" t="s">
        <v>1</v>
      </c>
      <c r="F4" s="96" t="s">
        <v>171</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8" t="s">
        <v>47</v>
      </c>
      <c r="B5" s="128"/>
      <c r="C5" s="141" t="str">
        <f>'DCWW ALAW'!C5:D5</f>
        <v>Owen Clee</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8" t="s">
        <v>2</v>
      </c>
      <c r="B8" s="128"/>
      <c r="C8" s="60">
        <f>'DCWW ALAW'!C8</f>
        <v>1</v>
      </c>
      <c r="D8" s="60">
        <f>'DCWW ALAW'!D8</f>
        <v>2</v>
      </c>
      <c r="E8" s="60">
        <f>'DCWW ALAW'!E8</f>
        <v>3</v>
      </c>
      <c r="F8" s="60">
        <f>'DCWW ALAW'!F8</f>
        <v>4</v>
      </c>
      <c r="G8" s="60">
        <f>'DCWW ALAW'!G8</f>
        <v>5</v>
      </c>
      <c r="H8" s="60">
        <f>'DCWW ALAW'!H8</f>
        <v>6</v>
      </c>
      <c r="I8" s="60">
        <f>'DCWW ALAW'!I8</f>
        <v>7</v>
      </c>
      <c r="J8" s="60">
        <f>'DCWW ALAW'!J8</f>
        <v>8</v>
      </c>
      <c r="K8" s="60">
        <f>'DCWW ALAW'!K8</f>
        <v>9</v>
      </c>
      <c r="L8" s="60">
        <f>'DCWW ALAW'!L8</f>
        <v>10</v>
      </c>
      <c r="M8" s="60">
        <f>'DCWW ALAW'!M8</f>
        <v>11</v>
      </c>
      <c r="N8" s="60">
        <f>'DCWW ALAW'!N8</f>
        <v>12</v>
      </c>
      <c r="O8" s="60">
        <f>'DCWW ALAW'!O8</f>
        <v>13</v>
      </c>
      <c r="P8" s="60">
        <f>'DCWW ALAW'!P8</f>
        <v>15</v>
      </c>
      <c r="Q8" s="60">
        <f>'DCWW ALAW'!Q8</f>
        <v>16</v>
      </c>
      <c r="R8" s="60">
        <f>'DCWW ALAW'!R8</f>
        <v>21</v>
      </c>
      <c r="S8" s="60">
        <f>'DCWW ALAW'!S8</f>
        <v>22</v>
      </c>
      <c r="T8" s="60">
        <f>'DCWW ALAW'!T8</f>
        <v>23</v>
      </c>
      <c r="U8" s="60">
        <f>'DCWW ALAW'!U8</f>
        <v>7078</v>
      </c>
      <c r="V8" s="60">
        <f>'DCWW ALAW'!V8</f>
        <v>7058</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8" t="s">
        <v>3</v>
      </c>
      <c r="B9" s="128"/>
      <c r="C9" s="60" t="str">
        <f>'DCWW ALAW'!C9</f>
        <v xml:space="preserve">Moderate </v>
      </c>
      <c r="D9" s="60" t="str">
        <f>'DCWW ALAW'!D9</f>
        <v xml:space="preserve">Moderate </v>
      </c>
      <c r="E9" s="60" t="str">
        <f>'DCWW ALAW'!E9</f>
        <v xml:space="preserve">Moderate </v>
      </c>
      <c r="F9" s="60" t="str">
        <f>'DCWW ALAW'!F9</f>
        <v xml:space="preserve">Moderate </v>
      </c>
      <c r="G9" s="60" t="str">
        <f>'DCWW ALAW'!G9</f>
        <v xml:space="preserve">Moderate </v>
      </c>
      <c r="H9" s="60" t="str">
        <f>'DCWW ALAW'!H9</f>
        <v xml:space="preserve">Moderate </v>
      </c>
      <c r="I9" s="60" t="str">
        <f>'DCWW ALAW'!I9</f>
        <v xml:space="preserve">Moderate </v>
      </c>
      <c r="J9" s="60" t="str">
        <f>'DCWW ALAW'!J9</f>
        <v xml:space="preserve">Moderate </v>
      </c>
      <c r="K9" s="60" t="str">
        <f>'DCWW ALAW'!K9</f>
        <v xml:space="preserve">Moderate </v>
      </c>
      <c r="L9" s="60" t="str">
        <f>'DCWW ALAW'!L9</f>
        <v xml:space="preserve">Moderate </v>
      </c>
      <c r="M9" s="60" t="str">
        <f>'DCWW ALAW'!M9</f>
        <v xml:space="preserve">Moderate </v>
      </c>
      <c r="N9" s="60" t="str">
        <f>'DCWW ALAW'!N9</f>
        <v xml:space="preserve">Moderate </v>
      </c>
      <c r="O9" s="60" t="str">
        <f>'DCWW ALAW'!O9</f>
        <v xml:space="preserve">Moderate </v>
      </c>
      <c r="P9" s="60" t="str">
        <f>'DCWW ALAW'!P9</f>
        <v xml:space="preserve">Moderate </v>
      </c>
      <c r="Q9" s="60" t="str">
        <f>'DCWW ALAW'!Q9</f>
        <v xml:space="preserve">Moderate </v>
      </c>
      <c r="R9" s="60" t="str">
        <f>'DCWW ALAW'!R9</f>
        <v xml:space="preserve">Moderate </v>
      </c>
      <c r="S9" s="60" t="str">
        <f>'DCWW ALAW'!S9</f>
        <v xml:space="preserve">Moderate </v>
      </c>
      <c r="T9" s="60" t="str">
        <f>'DCWW ALAW'!T9</f>
        <v xml:space="preserve">Moderate </v>
      </c>
      <c r="U9" s="60" t="str">
        <f>'DCWW ALAW'!U9</f>
        <v xml:space="preserve">Moderate </v>
      </c>
      <c r="V9" s="60" t="str">
        <f>'DCWW ALAW'!V9</f>
        <v xml:space="preserve">Moderate </v>
      </c>
      <c r="AB9" s="17"/>
      <c r="AC9" s="17"/>
      <c r="AD9" s="30" t="s">
        <v>137</v>
      </c>
      <c r="AE9" s="30">
        <v>4.5</v>
      </c>
      <c r="AF9" s="17"/>
      <c r="AG9" s="18"/>
      <c r="AH9" s="18"/>
      <c r="AI9" s="63" t="s">
        <v>103</v>
      </c>
      <c r="AJ9" s="64">
        <v>0.7</v>
      </c>
      <c r="AK9" s="65">
        <v>4</v>
      </c>
      <c r="AL9" s="29">
        <v>7</v>
      </c>
      <c r="AM9" s="11">
        <v>6.7</v>
      </c>
      <c r="AN9" s="11" t="s">
        <v>135</v>
      </c>
      <c r="AO9" s="99"/>
    </row>
    <row r="10" spans="1:41" x14ac:dyDescent="0.25">
      <c r="A10" s="128" t="s">
        <v>4</v>
      </c>
      <c r="B10" s="128"/>
      <c r="C10" s="60">
        <f>'DCWW ALAW'!C10</f>
        <v>6.1</v>
      </c>
      <c r="D10" s="60">
        <f>'DCWW ALAW'!D10</f>
        <v>5.8</v>
      </c>
      <c r="E10" s="60">
        <f>'DCWW ALAW'!E10</f>
        <v>5.9</v>
      </c>
      <c r="F10" s="60">
        <f>'DCWW ALAW'!F10</f>
        <v>5.3</v>
      </c>
      <c r="G10" s="60">
        <f>'DCWW ALAW'!G10</f>
        <v>5.4</v>
      </c>
      <c r="H10" s="60">
        <f>'DCWW ALAW'!H10</f>
        <v>5.9</v>
      </c>
      <c r="I10" s="60">
        <f>'DCWW ALAW'!I10</f>
        <v>5.7</v>
      </c>
      <c r="J10" s="60">
        <f>'DCWW ALAW'!J10</f>
        <v>5.5</v>
      </c>
      <c r="K10" s="60">
        <f>'DCWW ALAW'!K10</f>
        <v>5.5</v>
      </c>
      <c r="L10" s="60">
        <f>'DCWW ALAW'!L10</f>
        <v>5.3</v>
      </c>
      <c r="M10" s="60">
        <f>'DCWW ALAW'!M10</f>
        <v>6.2</v>
      </c>
      <c r="N10" s="60">
        <f>'DCWW ALAW'!N10</f>
        <v>5.4</v>
      </c>
      <c r="O10" s="60">
        <f>'DCWW ALAW'!O10</f>
        <v>5.5</v>
      </c>
      <c r="P10" s="60">
        <f>'DCWW ALAW'!P10</f>
        <v>5.3</v>
      </c>
      <c r="Q10" s="60">
        <f>'DCWW ALAW'!Q10</f>
        <v>5.3</v>
      </c>
      <c r="R10" s="60">
        <f>'DCWW ALAW'!R10</f>
        <v>6.1</v>
      </c>
      <c r="S10" s="60">
        <f>'DCWW ALAW'!S10</f>
        <v>5.8</v>
      </c>
      <c r="T10" s="60">
        <f>'DCWW ALAW'!T10</f>
        <v>5.5</v>
      </c>
      <c r="U10" s="60">
        <f>'DCWW ALAW'!U10</f>
        <v>6.5</v>
      </c>
      <c r="V10" s="60">
        <f>'DCWW ALAW'!V10</f>
        <v>5.5</v>
      </c>
      <c r="AB10" s="17"/>
      <c r="AC10" s="17"/>
      <c r="AD10" s="30" t="s">
        <v>140</v>
      </c>
      <c r="AE10" s="30">
        <v>5</v>
      </c>
      <c r="AF10" s="17"/>
      <c r="AG10" s="18"/>
      <c r="AH10" s="18"/>
      <c r="AI10" s="53" t="s">
        <v>97</v>
      </c>
      <c r="AJ10" s="54">
        <v>9</v>
      </c>
      <c r="AK10" s="55">
        <v>16.5</v>
      </c>
      <c r="AL10" s="11">
        <v>8</v>
      </c>
      <c r="AM10" s="11">
        <v>6.7</v>
      </c>
      <c r="AN10" s="11" t="s">
        <v>135</v>
      </c>
    </row>
    <row r="11" spans="1:41" x14ac:dyDescent="0.25">
      <c r="A11" s="128" t="s">
        <v>5</v>
      </c>
      <c r="B11" s="128"/>
      <c r="C11" s="60">
        <f>'DCWW ALAW'!C11</f>
        <v>1</v>
      </c>
      <c r="D11" s="60">
        <f>'DCWW ALAW'!D11</f>
        <v>3</v>
      </c>
      <c r="E11" s="60">
        <f>'DCWW ALAW'!E11</f>
        <v>3</v>
      </c>
      <c r="F11" s="60">
        <f>'DCWW ALAW'!F11</f>
        <v>2</v>
      </c>
      <c r="G11" s="60">
        <f>'DCWW ALAW'!G11</f>
        <v>1</v>
      </c>
      <c r="H11" s="60">
        <f>'DCWW ALAW'!H11</f>
        <v>1</v>
      </c>
      <c r="I11" s="60">
        <f>'DCWW ALAW'!I11</f>
        <v>2</v>
      </c>
      <c r="J11" s="60">
        <f>'DCWW ALAW'!J11</f>
        <v>1</v>
      </c>
      <c r="K11" s="60">
        <f>'DCWW ALAW'!K11</f>
        <v>2</v>
      </c>
      <c r="L11" s="60">
        <f>'DCWW ALAW'!L11</f>
        <v>2</v>
      </c>
      <c r="M11" s="60">
        <f>'DCWW ALAW'!M11</f>
        <v>2</v>
      </c>
      <c r="N11" s="60">
        <f>'DCWW ALAW'!N11</f>
        <v>3</v>
      </c>
      <c r="O11" s="60">
        <f>'DCWW ALAW'!O11</f>
        <v>2</v>
      </c>
      <c r="P11" s="60">
        <f>'DCWW ALAW'!P11</f>
        <v>3</v>
      </c>
      <c r="Q11" s="60">
        <f>'DCWW ALAW'!Q11</f>
        <v>2</v>
      </c>
      <c r="R11" s="60">
        <f>'DCWW ALAW'!R11</f>
        <v>1</v>
      </c>
      <c r="S11" s="60">
        <f>'DCWW ALAW'!S11</f>
        <v>3</v>
      </c>
      <c r="T11" s="60">
        <f>'DCWW ALAW'!T11</f>
        <v>2</v>
      </c>
      <c r="U11" s="60">
        <f>'DCWW ALAW'!U11</f>
        <v>1</v>
      </c>
      <c r="V11" s="60">
        <f>'DCWW ALAW'!V11</f>
        <v>1</v>
      </c>
      <c r="AB11" s="17"/>
      <c r="AC11" s="17"/>
      <c r="AD11" s="52" t="s">
        <v>141</v>
      </c>
      <c r="AE11" s="30">
        <v>6</v>
      </c>
      <c r="AF11" s="17"/>
      <c r="AG11" s="18"/>
      <c r="AH11" s="18"/>
      <c r="AI11" s="53" t="s">
        <v>122</v>
      </c>
      <c r="AJ11" s="54">
        <v>15</v>
      </c>
      <c r="AK11" s="55">
        <v>17.5</v>
      </c>
      <c r="AL11" s="11">
        <v>9</v>
      </c>
      <c r="AM11" s="11">
        <v>7</v>
      </c>
      <c r="AN11" s="11" t="s">
        <v>135</v>
      </c>
    </row>
    <row r="12" spans="1:41" x14ac:dyDescent="0.25">
      <c r="A12" s="128" t="s">
        <v>6</v>
      </c>
      <c r="B12" s="128"/>
      <c r="C12" s="60">
        <f>'DCWW ALAW'!C12</f>
        <v>1</v>
      </c>
      <c r="D12" s="60">
        <f>'DCWW ALAW'!D12</f>
        <v>2</v>
      </c>
      <c r="E12" s="60">
        <f>'DCWW ALAW'!E12</f>
        <v>2</v>
      </c>
      <c r="F12" s="60">
        <f>'DCWW ALAW'!F12</f>
        <v>1</v>
      </c>
      <c r="G12" s="60">
        <f>'DCWW ALAW'!G12</f>
        <v>0</v>
      </c>
      <c r="H12" s="60">
        <f>'DCWW ALAW'!H12</f>
        <v>0</v>
      </c>
      <c r="I12" s="60">
        <f>'DCWW ALAW'!I12</f>
        <v>2</v>
      </c>
      <c r="J12" s="60">
        <f>'DCWW ALAW'!J12</f>
        <v>1</v>
      </c>
      <c r="K12" s="60">
        <f>'DCWW ALAW'!K12</f>
        <v>2</v>
      </c>
      <c r="L12" s="60">
        <f>'DCWW ALAW'!L12</f>
        <v>1</v>
      </c>
      <c r="M12" s="60">
        <f>'DCWW ALAW'!M12</f>
        <v>0</v>
      </c>
      <c r="N12" s="60">
        <f>'DCWW ALAW'!N12</f>
        <v>0</v>
      </c>
      <c r="O12" s="60">
        <f>'DCWW ALAW'!O12</f>
        <v>0</v>
      </c>
      <c r="P12" s="60">
        <f>'DCWW ALAW'!P12</f>
        <v>2</v>
      </c>
      <c r="Q12" s="60">
        <f>'DCWW ALAW'!Q12</f>
        <v>2</v>
      </c>
      <c r="R12" s="60">
        <f>'DCWW ALAW'!R12</f>
        <v>2</v>
      </c>
      <c r="S12" s="60">
        <f>'DCWW ALAW'!S12</f>
        <v>2</v>
      </c>
      <c r="T12" s="60">
        <f>'DCWW ALAW'!T12</f>
        <v>2</v>
      </c>
      <c r="U12" s="60">
        <f>'DCWW ALAW'!U12</f>
        <v>1</v>
      </c>
      <c r="V12" s="60">
        <f>'DCWW ALAW'!V12</f>
        <v>1</v>
      </c>
      <c r="AB12" s="17"/>
      <c r="AC12" s="17"/>
      <c r="AD12" s="52" t="s">
        <v>142</v>
      </c>
      <c r="AE12" s="30">
        <v>7.5</v>
      </c>
      <c r="AF12" s="17"/>
      <c r="AG12" s="18"/>
      <c r="AH12" s="18"/>
      <c r="AI12" s="53" t="s">
        <v>121</v>
      </c>
      <c r="AJ12" s="54">
        <v>14</v>
      </c>
      <c r="AK12" s="55">
        <v>11</v>
      </c>
      <c r="AL12" s="11">
        <v>10</v>
      </c>
      <c r="AM12" s="11">
        <v>7</v>
      </c>
      <c r="AN12" s="11" t="s">
        <v>135</v>
      </c>
    </row>
    <row r="13" spans="1:41" x14ac:dyDescent="0.25">
      <c r="A13" s="128" t="s">
        <v>7</v>
      </c>
      <c r="B13" s="128"/>
      <c r="C13" s="60">
        <f>'DCWW ALAW'!C13</f>
        <v>1</v>
      </c>
      <c r="D13" s="60">
        <f>'DCWW ALAW'!D13</f>
        <v>2</v>
      </c>
      <c r="E13" s="60">
        <f>'DCWW ALAW'!E13</f>
        <v>2</v>
      </c>
      <c r="F13" s="60">
        <f>'DCWW ALAW'!F13</f>
        <v>2</v>
      </c>
      <c r="G13" s="60">
        <f>'DCWW ALAW'!G13</f>
        <v>2</v>
      </c>
      <c r="H13" s="60">
        <f>'DCWW ALAW'!H13</f>
        <v>2</v>
      </c>
      <c r="I13" s="60">
        <f>'DCWW ALAW'!I13</f>
        <v>1</v>
      </c>
      <c r="J13" s="60">
        <f>'DCWW ALAW'!J13</f>
        <v>2</v>
      </c>
      <c r="K13" s="60">
        <f>'DCWW ALAW'!K13</f>
        <v>2</v>
      </c>
      <c r="L13" s="60">
        <f>'DCWW ALAW'!L13</f>
        <v>2</v>
      </c>
      <c r="M13" s="60">
        <f>'DCWW ALAW'!M13</f>
        <v>1</v>
      </c>
      <c r="N13" s="60">
        <f>'DCWW ALAW'!N13</f>
        <v>1</v>
      </c>
      <c r="O13" s="60">
        <f>'DCWW ALAW'!O13</f>
        <v>2</v>
      </c>
      <c r="P13" s="60">
        <f>'DCWW ALAW'!P13</f>
        <v>2</v>
      </c>
      <c r="Q13" s="60">
        <f>'DCWW ALAW'!Q13</f>
        <v>2</v>
      </c>
      <c r="R13" s="60">
        <f>'DCWW ALAW'!R13</f>
        <v>2</v>
      </c>
      <c r="S13" s="60">
        <f>'DCWW ALAW'!S13</f>
        <v>3</v>
      </c>
      <c r="T13" s="60">
        <f>'DCWW ALAW'!T13</f>
        <v>2</v>
      </c>
      <c r="U13" s="60">
        <f>'DCWW ALAW'!U13</f>
        <v>2</v>
      </c>
      <c r="V13" s="60">
        <f>'DCWW ALAW'!V13</f>
        <v>2</v>
      </c>
      <c r="AB13" s="17"/>
      <c r="AC13" s="17"/>
      <c r="AD13" s="52" t="s">
        <v>143</v>
      </c>
      <c r="AE13" s="30">
        <v>12</v>
      </c>
      <c r="AF13" s="17"/>
      <c r="AG13" s="18"/>
      <c r="AH13" s="18"/>
      <c r="AI13" s="53" t="s">
        <v>120</v>
      </c>
      <c r="AJ13" s="54">
        <v>1.9</v>
      </c>
      <c r="AK13" s="55">
        <v>7.5</v>
      </c>
      <c r="AL13" s="11">
        <v>11</v>
      </c>
      <c r="AM13" s="11">
        <v>6.7</v>
      </c>
      <c r="AN13" s="11" t="s">
        <v>135</v>
      </c>
    </row>
    <row r="14" spans="1:41" x14ac:dyDescent="0.25">
      <c r="A14" s="137" t="s">
        <v>8</v>
      </c>
      <c r="B14" s="137"/>
      <c r="C14" s="102" t="str">
        <f>'DCWW ALAW'!C14</f>
        <v xml:space="preserve">Grass Silage (25% DM) </v>
      </c>
      <c r="D14" s="102" t="str">
        <f>'DCWW ALAW'!D14</f>
        <v xml:space="preserve">Grass Silage (25% DM) </v>
      </c>
      <c r="E14" s="102" t="str">
        <f>'DCWW ALAW'!E14</f>
        <v xml:space="preserve">Grass Silage (25% DM) </v>
      </c>
      <c r="F14" s="102" t="str">
        <f>'DCWW ALAW'!F14</f>
        <v xml:space="preserve">Grass Silage (25% DM) </v>
      </c>
      <c r="G14" s="102" t="str">
        <f>'DCWW ALAW'!G14</f>
        <v xml:space="preserve">Grass Silage (25% DM) </v>
      </c>
      <c r="H14" s="102" t="str">
        <f>'DCWW ALAW'!H14</f>
        <v xml:space="preserve">Grass Silage (25% DM) </v>
      </c>
      <c r="I14" s="102" t="str">
        <f>'DCWW ALAW'!I14</f>
        <v xml:space="preserve">Grass Silage (25% DM) </v>
      </c>
      <c r="J14" s="102" t="str">
        <f>'DCWW ALAW'!J14</f>
        <v xml:space="preserve">Grass Silage (25% DM) </v>
      </c>
      <c r="K14" s="102" t="str">
        <f>'DCWW ALAW'!K14</f>
        <v xml:space="preserve">Grass Silage (25% DM) </v>
      </c>
      <c r="L14" s="102" t="str">
        <f>'DCWW ALAW'!L14</f>
        <v xml:space="preserve">Grass Silage (25% DM) </v>
      </c>
      <c r="M14" s="102" t="str">
        <f>'DCWW ALAW'!M14</f>
        <v xml:space="preserve">Grass Silage (25% DM) </v>
      </c>
      <c r="N14" s="102" t="str">
        <f>'DCWW ALAW'!N14</f>
        <v xml:space="preserve">Grass Silage (25% DM) </v>
      </c>
      <c r="O14" s="102" t="str">
        <f>'DCWW ALAW'!O14</f>
        <v xml:space="preserve">Grass Silage (25% DM) </v>
      </c>
      <c r="P14" s="102" t="str">
        <f>'DCWW ALAW'!P14</f>
        <v xml:space="preserve">Grass Silage (25% DM) </v>
      </c>
      <c r="Q14" s="102" t="str">
        <f>'DCWW ALAW'!Q14</f>
        <v xml:space="preserve">Grass Silage (25% DM) </v>
      </c>
      <c r="R14" s="102" t="str">
        <f>'DCWW ALAW'!R14</f>
        <v xml:space="preserve">Grass Silage (25% DM) </v>
      </c>
      <c r="S14" s="102" t="str">
        <f>'DCWW ALAW'!S14</f>
        <v xml:space="preserve">Grass Silage (25% DM) </v>
      </c>
      <c r="T14" s="102" t="str">
        <f>'DCWW ALAW'!T14</f>
        <v xml:space="preserve">Grass Silage (25% DM) </v>
      </c>
      <c r="U14" s="102" t="str">
        <f>'DCWW ALAW'!U14</f>
        <v xml:space="preserve">Grass Silage (25% DM) </v>
      </c>
      <c r="V14" s="102" t="str">
        <f>'DCWW ALAW'!V14</f>
        <v xml:space="preserve">Grass Silage (25% DM) </v>
      </c>
      <c r="AD14" s="30" t="s">
        <v>138</v>
      </c>
      <c r="AE14" s="30">
        <v>6</v>
      </c>
      <c r="AI14" s="53" t="s">
        <v>119</v>
      </c>
      <c r="AJ14" s="54">
        <v>0.8</v>
      </c>
      <c r="AK14" s="55">
        <v>1.7</v>
      </c>
      <c r="AL14" s="11">
        <v>12</v>
      </c>
      <c r="AM14" s="11">
        <v>6.7</v>
      </c>
      <c r="AN14" s="11" t="s">
        <v>135</v>
      </c>
    </row>
    <row r="15" spans="1:41" x14ac:dyDescent="0.25">
      <c r="A15" s="136" t="s">
        <v>9</v>
      </c>
      <c r="B15" s="136"/>
      <c r="C15" s="60">
        <f>'DCWW ALAW'!C15</f>
        <v>38</v>
      </c>
      <c r="D15" s="60">
        <f>'DCWW ALAW'!D15</f>
        <v>38</v>
      </c>
      <c r="E15" s="60">
        <f>'DCWW ALAW'!E15</f>
        <v>38</v>
      </c>
      <c r="F15" s="60">
        <f>'DCWW ALAW'!F15</f>
        <v>38</v>
      </c>
      <c r="G15" s="60">
        <f>'DCWW ALAW'!G15</f>
        <v>38</v>
      </c>
      <c r="H15" s="60">
        <f>'DCWW ALAW'!H15</f>
        <v>38</v>
      </c>
      <c r="I15" s="60">
        <f>'DCWW ALAW'!I15</f>
        <v>38</v>
      </c>
      <c r="J15" s="60">
        <f>'DCWW ALAW'!J15</f>
        <v>38</v>
      </c>
      <c r="K15" s="60">
        <f>'DCWW ALAW'!K15</f>
        <v>38</v>
      </c>
      <c r="L15" s="60">
        <f>'DCWW ALAW'!L15</f>
        <v>38</v>
      </c>
      <c r="M15" s="60">
        <f>'DCWW ALAW'!M15</f>
        <v>38</v>
      </c>
      <c r="N15" s="60">
        <f>'DCWW ALAW'!N15</f>
        <v>38</v>
      </c>
      <c r="O15" s="60">
        <f>'DCWW ALAW'!O15</f>
        <v>38</v>
      </c>
      <c r="P15" s="60">
        <f>'DCWW ALAW'!P15</f>
        <v>38</v>
      </c>
      <c r="Q15" s="60">
        <f>'DCWW ALAW'!Q15</f>
        <v>38</v>
      </c>
      <c r="R15" s="60">
        <f>'DCWW ALAW'!R15</f>
        <v>38</v>
      </c>
      <c r="S15" s="60">
        <f>'DCWW ALAW'!S15</f>
        <v>38</v>
      </c>
      <c r="T15" s="60">
        <f>'DCWW ALAW'!T15</f>
        <v>38</v>
      </c>
      <c r="U15" s="60">
        <f>'DCWW ALAW'!U15</f>
        <v>38</v>
      </c>
      <c r="V15" s="60">
        <f>'DCWW ALAW'!V15</f>
        <v>38</v>
      </c>
      <c r="AD15" s="30" t="s">
        <v>144</v>
      </c>
      <c r="AE15" s="30">
        <v>7</v>
      </c>
      <c r="AI15" s="53" t="s">
        <v>101</v>
      </c>
      <c r="AJ15" s="62">
        <v>1.8</v>
      </c>
      <c r="AK15" s="55">
        <v>5.4</v>
      </c>
      <c r="AL15" s="11">
        <v>13</v>
      </c>
      <c r="AM15" s="11">
        <v>6.7</v>
      </c>
      <c r="AN15" s="11" t="s">
        <v>135</v>
      </c>
    </row>
    <row r="16" spans="1:41" ht="13.8" thickBot="1" x14ac:dyDescent="0.3">
      <c r="A16" s="138" t="s">
        <v>44</v>
      </c>
      <c r="B16" s="138"/>
      <c r="C16" s="103" t="str">
        <f>'DCWW ALAW'!C16</f>
        <v>Medium/Clay</v>
      </c>
      <c r="D16" s="103" t="str">
        <f>'DCWW ALAW'!D16</f>
        <v>Medium/Clay</v>
      </c>
      <c r="E16" s="103" t="str">
        <f>'DCWW ALAW'!E16</f>
        <v>Medium/Clay</v>
      </c>
      <c r="F16" s="103" t="str">
        <f>'DCWW ALAW'!F16</f>
        <v>Medium/Clay</v>
      </c>
      <c r="G16" s="103" t="str">
        <f>'DCWW ALAW'!G16</f>
        <v>Medium/Clay</v>
      </c>
      <c r="H16" s="103" t="str">
        <f>'DCWW ALAW'!H16</f>
        <v>Medium/Clay</v>
      </c>
      <c r="I16" s="103" t="str">
        <f>'DCWW ALAW'!I16</f>
        <v>Medium/Clay</v>
      </c>
      <c r="J16" s="103" t="str">
        <f>'DCWW ALAW'!J16</f>
        <v>Medium/Clay</v>
      </c>
      <c r="K16" s="103" t="str">
        <f>'DCWW ALAW'!K16</f>
        <v>Medium/Clay</v>
      </c>
      <c r="L16" s="103" t="str">
        <f>'DCWW ALAW'!L16</f>
        <v>Medium/Clay</v>
      </c>
      <c r="M16" s="103" t="str">
        <f>'DCWW ALAW'!M16</f>
        <v>Medium/Clay</v>
      </c>
      <c r="N16" s="103" t="str">
        <f>'DCWW ALAW'!N16</f>
        <v>Medium/Clay</v>
      </c>
      <c r="O16" s="103" t="str">
        <f>'DCWW ALAW'!O16</f>
        <v>Medium/Clay</v>
      </c>
      <c r="P16" s="103" t="str">
        <f>'DCWW ALAW'!P16</f>
        <v>Medium/Clay</v>
      </c>
      <c r="Q16" s="103" t="str">
        <f>'DCWW ALAW'!Q16</f>
        <v>Medium/Clay</v>
      </c>
      <c r="R16" s="103" t="str">
        <f>'DCWW ALAW'!R16</f>
        <v>Medium/Clay</v>
      </c>
      <c r="S16" s="103" t="str">
        <f>'DCWW ALAW'!S16</f>
        <v>Medium/Clay</v>
      </c>
      <c r="T16" s="103" t="str">
        <f>'DCWW ALAW'!T16</f>
        <v>Medium/Clay</v>
      </c>
      <c r="U16" s="103" t="str">
        <f>'DCWW ALAW'!U16</f>
        <v>Medium/Clay</v>
      </c>
      <c r="V16" s="103" t="str">
        <f>'DCWW ALAW'!V16</f>
        <v>Medium/Clay</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18.571120919999998</v>
      </c>
      <c r="D18" s="16">
        <f>$D32</f>
        <v>18.571120919999998</v>
      </c>
      <c r="E18" s="16">
        <f>$D33</f>
        <v>18.571120919999998</v>
      </c>
      <c r="F18" s="16">
        <f>$D34</f>
        <v>18.571120919999998</v>
      </c>
      <c r="G18" s="16">
        <f>$D35</f>
        <v>18.571120919999998</v>
      </c>
      <c r="H18" s="16">
        <f>$D36</f>
        <v>18.571120919999998</v>
      </c>
      <c r="I18" s="16">
        <f>$D37</f>
        <v>18.571120919999998</v>
      </c>
      <c r="J18" s="16">
        <f>$D38</f>
        <v>18.571120919999998</v>
      </c>
      <c r="K18" s="16">
        <f>$D39</f>
        <v>18.571120919999998</v>
      </c>
      <c r="L18" s="16">
        <f>$D40</f>
        <v>18.571120919999998</v>
      </c>
      <c r="M18" s="16">
        <f>$D41</f>
        <v>18.571120919999998</v>
      </c>
      <c r="N18" s="16">
        <f>$D42</f>
        <v>18.571120919999998</v>
      </c>
      <c r="O18" s="16">
        <f>$D43</f>
        <v>18.571120919999998</v>
      </c>
      <c r="P18" s="16">
        <f>$D44</f>
        <v>18.571120919999998</v>
      </c>
      <c r="Q18" s="16">
        <f>$D45</f>
        <v>18.571120919999998</v>
      </c>
      <c r="R18" s="16">
        <f>$D46</f>
        <v>18.571120919999998</v>
      </c>
      <c r="S18" s="16">
        <f>$D47</f>
        <v>18.571120919999998</v>
      </c>
      <c r="T18" s="16">
        <f>$D48</f>
        <v>18.571120919999998</v>
      </c>
      <c r="U18" s="16">
        <f>$D49</f>
        <v>18.571120919999998</v>
      </c>
      <c r="V18" s="25">
        <f>$D50</f>
        <v>18.571120919999998</v>
      </c>
      <c r="AD18" s="52" t="s">
        <v>147</v>
      </c>
      <c r="AE18" s="30">
        <v>16</v>
      </c>
      <c r="AI18" s="48" t="s">
        <v>106</v>
      </c>
      <c r="AJ18" s="49">
        <v>5.9</v>
      </c>
      <c r="AK18" s="50">
        <v>18</v>
      </c>
      <c r="AL18" s="51">
        <v>16</v>
      </c>
      <c r="AM18" s="11">
        <v>6.2</v>
      </c>
      <c r="AN18" s="11" t="s">
        <v>112</v>
      </c>
    </row>
    <row r="19" spans="1:40" x14ac:dyDescent="0.25">
      <c r="A19" s="132" t="s">
        <v>90</v>
      </c>
      <c r="B19" s="133"/>
      <c r="C19" s="16">
        <f>C18-C17</f>
        <v>-46.028879079999996</v>
      </c>
      <c r="D19" s="16">
        <f t="shared" ref="D19:V19" si="1">D18-D17</f>
        <v>-46.028879079999996</v>
      </c>
      <c r="E19" s="16">
        <f t="shared" si="1"/>
        <v>-46.028879079999996</v>
      </c>
      <c r="F19" s="16">
        <f t="shared" si="1"/>
        <v>-46.028879079999996</v>
      </c>
      <c r="G19" s="16">
        <f t="shared" si="1"/>
        <v>-46.028879079999996</v>
      </c>
      <c r="H19" s="16">
        <f t="shared" si="1"/>
        <v>-46.028879079999996</v>
      </c>
      <c r="I19" s="16">
        <f t="shared" si="1"/>
        <v>-46.028879079999996</v>
      </c>
      <c r="J19" s="16">
        <f t="shared" si="1"/>
        <v>-46.028879079999996</v>
      </c>
      <c r="K19" s="16">
        <f t="shared" si="1"/>
        <v>-46.028879079999996</v>
      </c>
      <c r="L19" s="16">
        <f t="shared" si="1"/>
        <v>-46.028879079999996</v>
      </c>
      <c r="M19" s="16">
        <f t="shared" si="1"/>
        <v>-46.028879079999996</v>
      </c>
      <c r="N19" s="16">
        <f t="shared" si="1"/>
        <v>-46.028879079999996</v>
      </c>
      <c r="O19" s="16">
        <f t="shared" si="1"/>
        <v>-46.028879079999996</v>
      </c>
      <c r="P19" s="16">
        <f t="shared" si="1"/>
        <v>-46.028879079999996</v>
      </c>
      <c r="Q19" s="16">
        <f t="shared" si="1"/>
        <v>-46.028879079999996</v>
      </c>
      <c r="R19" s="16">
        <f t="shared" si="1"/>
        <v>-46.028879079999996</v>
      </c>
      <c r="S19" s="16">
        <f t="shared" si="1"/>
        <v>-46.028879079999996</v>
      </c>
      <c r="T19" s="16">
        <f t="shared" si="1"/>
        <v>-46.028879079999996</v>
      </c>
      <c r="U19" s="16">
        <f t="shared" si="1"/>
        <v>-46.028879079999996</v>
      </c>
      <c r="V19" s="25">
        <f t="shared" si="1"/>
        <v>-46.028879079999996</v>
      </c>
      <c r="AI19" s="48" t="s">
        <v>107</v>
      </c>
      <c r="AJ19" s="49">
        <v>3.2</v>
      </c>
      <c r="AK19" s="50">
        <v>10.5</v>
      </c>
      <c r="AL19" s="51">
        <v>17</v>
      </c>
      <c r="AM19" s="11">
        <v>6.2</v>
      </c>
      <c r="AN19" s="11" t="s">
        <v>112</v>
      </c>
    </row>
    <row r="20" spans="1:40" ht="13.8"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1.0378664999999998</v>
      </c>
      <c r="D22" s="16">
        <f>$E32</f>
        <v>1.0378664999999998</v>
      </c>
      <c r="E22" s="16">
        <f>$E33</f>
        <v>1.0378664999999998</v>
      </c>
      <c r="F22" s="16">
        <f>$E34</f>
        <v>1.0378664999999998</v>
      </c>
      <c r="G22" s="16">
        <f>$E35</f>
        <v>1.0378664999999998</v>
      </c>
      <c r="H22" s="16">
        <f>$E36</f>
        <v>1.0378664999999998</v>
      </c>
      <c r="I22" s="16">
        <f>$E37</f>
        <v>1.0378664999999998</v>
      </c>
      <c r="J22" s="16">
        <f>$E38</f>
        <v>1.0378664999999998</v>
      </c>
      <c r="K22" s="16">
        <f>$E39</f>
        <v>1.0378664999999998</v>
      </c>
      <c r="L22" s="16">
        <f>$E40</f>
        <v>1.0378664999999998</v>
      </c>
      <c r="M22" s="16">
        <f>$E41</f>
        <v>1.0378664999999998</v>
      </c>
      <c r="N22" s="16">
        <f>$E42</f>
        <v>1.0378664999999998</v>
      </c>
      <c r="O22" s="16">
        <f>$E43</f>
        <v>1.0378664999999998</v>
      </c>
      <c r="P22" s="16">
        <f>$E44</f>
        <v>1.0378664999999998</v>
      </c>
      <c r="Q22" s="16">
        <f>$E45</f>
        <v>1.0378664999999998</v>
      </c>
      <c r="R22" s="16">
        <f>$E46</f>
        <v>1.0378664999999998</v>
      </c>
      <c r="S22" s="16">
        <f>$E47</f>
        <v>1.0378664999999998</v>
      </c>
      <c r="T22" s="16">
        <f>$E48</f>
        <v>1.0378664999999998</v>
      </c>
      <c r="U22" s="16">
        <f>$E49</f>
        <v>1.0378664999999998</v>
      </c>
      <c r="V22" s="16">
        <f>$E50</f>
        <v>1.0378664999999998</v>
      </c>
      <c r="AI22" s="63" t="s">
        <v>102</v>
      </c>
      <c r="AJ22" s="64">
        <v>1.2</v>
      </c>
      <c r="AK22" s="65">
        <v>5</v>
      </c>
      <c r="AL22" s="29">
        <v>20</v>
      </c>
      <c r="AM22" s="11">
        <v>6.7</v>
      </c>
      <c r="AN22" s="11" t="s">
        <v>135</v>
      </c>
    </row>
    <row r="23" spans="1:40" x14ac:dyDescent="0.25">
      <c r="A23" s="132" t="s">
        <v>92</v>
      </c>
      <c r="B23" s="133"/>
      <c r="C23" s="16">
        <f>C22-C21</f>
        <v>-226.96213349999999</v>
      </c>
      <c r="D23" s="16">
        <f t="shared" ref="D23:V23" si="3">D22-D21</f>
        <v>-226.96213349999999</v>
      </c>
      <c r="E23" s="16">
        <f t="shared" si="3"/>
        <v>-226.96213349999999</v>
      </c>
      <c r="F23" s="16">
        <f t="shared" si="3"/>
        <v>-226.96213349999999</v>
      </c>
      <c r="G23" s="16">
        <f t="shared" si="3"/>
        <v>-226.96213349999999</v>
      </c>
      <c r="H23" s="16">
        <f t="shared" si="3"/>
        <v>-226.96213349999999</v>
      </c>
      <c r="I23" s="16">
        <f t="shared" si="3"/>
        <v>-226.96213349999999</v>
      </c>
      <c r="J23" s="16">
        <f t="shared" si="3"/>
        <v>-226.96213349999999</v>
      </c>
      <c r="K23" s="16">
        <f t="shared" si="3"/>
        <v>-226.96213349999999</v>
      </c>
      <c r="L23" s="16">
        <f t="shared" si="3"/>
        <v>-226.96213349999999</v>
      </c>
      <c r="M23" s="16">
        <f t="shared" si="3"/>
        <v>-226.96213349999999</v>
      </c>
      <c r="N23" s="16">
        <f t="shared" si="3"/>
        <v>-226.96213349999999</v>
      </c>
      <c r="O23" s="16">
        <f t="shared" si="3"/>
        <v>-226.96213349999999</v>
      </c>
      <c r="P23" s="16">
        <f t="shared" si="3"/>
        <v>-226.96213349999999</v>
      </c>
      <c r="Q23" s="16">
        <f t="shared" si="3"/>
        <v>-226.96213349999999</v>
      </c>
      <c r="R23" s="16">
        <f t="shared" si="3"/>
        <v>-226.96213349999999</v>
      </c>
      <c r="S23" s="16">
        <f t="shared" si="3"/>
        <v>-226.96213349999999</v>
      </c>
      <c r="T23" s="16">
        <f t="shared" si="3"/>
        <v>-226.96213349999999</v>
      </c>
      <c r="U23" s="16">
        <f t="shared" si="3"/>
        <v>-226.96213349999999</v>
      </c>
      <c r="V23" s="16">
        <f t="shared" si="3"/>
        <v>-226.96213349999999</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3.96</v>
      </c>
      <c r="C28" s="15">
        <v>0.63100000000000001</v>
      </c>
      <c r="D28" s="15">
        <v>8.1879999999999994E-2</v>
      </c>
      <c r="E28" s="15">
        <v>8.6999999999999994E-3</v>
      </c>
      <c r="F28" s="15">
        <v>320</v>
      </c>
      <c r="G28" s="15">
        <v>2.92</v>
      </c>
      <c r="H28" s="15">
        <v>337</v>
      </c>
      <c r="I28" s="15">
        <v>42.8</v>
      </c>
      <c r="J28" s="15">
        <v>0.68</v>
      </c>
      <c r="K28" s="23">
        <v>0.51</v>
      </c>
      <c r="L28" s="15">
        <v>57.2</v>
      </c>
      <c r="M28" s="15">
        <v>11.1</v>
      </c>
      <c r="N28" s="15">
        <v>2520</v>
      </c>
      <c r="O28" s="15">
        <v>574000</v>
      </c>
      <c r="P28" s="15"/>
      <c r="Q28" s="15">
        <v>3890</v>
      </c>
      <c r="R28" s="15"/>
      <c r="S28" s="15">
        <v>26.1</v>
      </c>
      <c r="T28" s="15"/>
      <c r="U28" s="15"/>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62.468999999999994</v>
      </c>
      <c r="D31" s="77">
        <f>(IF(D$27="%w/w SAR",((D$28*10)*$B31),IF(D$27="%w/w DM",(((D$28*10)*($B$28/100))*$B31),IF(D$27="kg/t SAR",(D$28*$B31),IF(D$27="kg/t DM",((D$28*($B$28/100))*$B31),IF(D$27="mg/kg SAR",((D$28*0.001)*$B31),IF(D$27="mg/kg DM",(((D$28*0.001)*($B$28/100))*$B31),"0")))))))*2.291</f>
        <v>18.571120919999998</v>
      </c>
      <c r="E31" s="77">
        <f>(IF(E$27="%w/w SAR",((E$28*10)*$B31),IF(E$27="%w/w DM",(((E$28*10)*($B$28/100))*$B31),IF(E$27="kg/t SAR",(E$28*$B31),IF(E$27="kg/t DM",((E$28*($B$28/100))*$B31),IF(E$27="mg/kg SAR",((E$28*0.001)*$B31),IF(E$27="mg/kg DM",(((E$28*0.001)*($B$28/100))*$B31),"0")))))))*1.205</f>
        <v>1.0378664999999998</v>
      </c>
      <c r="F31" s="77">
        <f>(IF(F$27="%w/w SAR",((F$28*10)*$B31),IF(F$27="%w/w DM",(((F$28*10)*($B$28/100))*$B31),IF(F$27="kg/t SAR",(F$28*$B31),IF(F$27="kg/t DM",((F$28*($B$28/100))*$B31),IF(F$27="mg/kg SAR",((F$28*0.001)*$B31),IF(F$27="mg/kg DM",(((F$28*0.001)*($B$28/100))*$B31),"0")))))))*1.658</f>
        <v>5.2525439999999994</v>
      </c>
      <c r="G31" s="77">
        <f t="shared" ref="G31:P46" si="5">IF(G$27="%w/w SAR",((G$28*10)*$B31),IF(G$27="%w/w DM",(((G$28*10)*($B$28/100))*$B31),IF(G$27="kg/t SAR",(G$28*$B31),IF(G$27="kg/t DM",((G$28*($B$28/100))*$B31),IF(G$27="mg/kg SAR",((G$28*0.001)*$B31),IF(G$27="mg/kg DM",(((G$28*0.001)*($B$28/100))*$B31),0))))))</f>
        <v>2.8907999999999996E-2</v>
      </c>
      <c r="H31" s="77">
        <f t="shared" si="5"/>
        <v>3.3363</v>
      </c>
      <c r="I31" s="77">
        <f t="shared" si="5"/>
        <v>0.42371999999999993</v>
      </c>
      <c r="J31" s="77">
        <f t="shared" si="5"/>
        <v>6.7320000000000001E-3</v>
      </c>
      <c r="K31" s="77">
        <f t="shared" si="5"/>
        <v>5.0490000000000005E-3</v>
      </c>
      <c r="L31" s="77">
        <f t="shared" si="5"/>
        <v>0.56628000000000001</v>
      </c>
      <c r="M31" s="77">
        <f t="shared" si="5"/>
        <v>0.10988999999999999</v>
      </c>
      <c r="N31" s="77">
        <f t="shared" si="5"/>
        <v>24.947999999999997</v>
      </c>
      <c r="O31" s="77">
        <f t="shared" si="5"/>
        <v>5682.5999999999995</v>
      </c>
      <c r="P31" s="77">
        <f t="shared" si="5"/>
        <v>0</v>
      </c>
      <c r="Q31" s="77">
        <f>(IF(Q$27="%w/w SAR",((Q$28*10)*$B31),IF(Q$27="%w/w DM",(((Q$28*10)*($B$28/100))*$B31),IF(Q$27="kg/t SAR",(Q$28*$B31),IF(Q$27="kg/t DM",((Q$28*($B$28/100))*$B31),IF(Q$27="mg/kg SAR",((Q$28*0.001)*$B31),IF(Q$27="mg/kg DM",(((Q$28*0.001)*($B$28/100))*$B31),0)))))))*2.5</f>
        <v>96.277499999999989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0.25839000000000001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62.468999999999994</v>
      </c>
      <c r="D32" s="77">
        <f t="shared" ref="D32:D50" si="7">(IF(D$27="%w/w SAR",((D$28*10)*$B32),IF(D$27="%w/w DM",(((D$28*10)*($B$28/100))*$B32),IF(D$27="kg/t SAR",(D$28*$B32),IF(D$27="kg/t DM",((D$28*($B$28/100))*$B32),IF(D$27="mg/kg SAR",((D$28*0.001)*$B32),IF(D$27="mg/kg DM",(((D$28*0.001)*($B$28/100))*$B32),"0")))))))*2.291</f>
        <v>18.571120919999998</v>
      </c>
      <c r="E32" s="77">
        <f t="shared" ref="E32:E50" si="8">(IF(E$27="%w/w SAR",((E$28*10)*$B32),IF(E$27="%w/w DM",(((E$28*10)*($B$28/100))*$B32),IF(E$27="kg/t SAR",(E$28*$B32),IF(E$27="kg/t DM",((E$28*($B$28/100))*$B32),IF(E$27="mg/kg SAR",((E$28*0.001)*$B32),IF(E$27="mg/kg DM",(((E$28*0.001)*($B$28/100))*$B32),"0")))))))*1.205</f>
        <v>1.0378664999999998</v>
      </c>
      <c r="F32" s="77">
        <f t="shared" ref="F32:F50" si="9">(IF(F$27="%w/w SAR",((F$28*10)*$B32),IF(F$27="%w/w DM",(((F$28*10)*($B$28/100))*$B32),IF(F$27="kg/t SAR",(F$28*$B32),IF(F$27="kg/t DM",((F$28*($B$28/100))*$B32),IF(F$27="mg/kg SAR",((F$28*0.001)*$B32),IF(F$27="mg/kg DM",(((F$28*0.001)*($B$28/100))*$B32),"0")))))))*1.658</f>
        <v>5.2525439999999994</v>
      </c>
      <c r="G32" s="77">
        <f t="shared" si="5"/>
        <v>2.8907999999999996E-2</v>
      </c>
      <c r="H32" s="77">
        <f t="shared" si="5"/>
        <v>3.3363</v>
      </c>
      <c r="I32" s="77">
        <f t="shared" si="5"/>
        <v>0.42371999999999993</v>
      </c>
      <c r="J32" s="77">
        <f t="shared" si="5"/>
        <v>6.7320000000000001E-3</v>
      </c>
      <c r="K32" s="77">
        <f t="shared" si="5"/>
        <v>5.0490000000000005E-3</v>
      </c>
      <c r="L32" s="77">
        <f t="shared" si="5"/>
        <v>0.56628000000000001</v>
      </c>
      <c r="M32" s="77">
        <f t="shared" si="5"/>
        <v>0.10988999999999999</v>
      </c>
      <c r="N32" s="77">
        <f t="shared" si="5"/>
        <v>24.947999999999997</v>
      </c>
      <c r="O32" s="77">
        <f t="shared" si="5"/>
        <v>5682.5999999999995</v>
      </c>
      <c r="P32" s="77">
        <f t="shared" si="5"/>
        <v>0</v>
      </c>
      <c r="Q32" s="77">
        <f t="shared" ref="Q32:Q50" si="10">(IF(Q$27="%w/w SAR",((Q$28*10)*$B32),IF(Q$27="%w/w DM",(((Q$28*10)*($B$28/100))*$B32),IF(Q$27="kg/t SAR",(Q$28*$B32),IF(Q$27="kg/t DM",((Q$28*($B$28/100))*$B32),IF(Q$27="mg/kg SAR",((Q$28*0.001)*$B32),IF(Q$27="mg/kg DM",(((Q$28*0.001)*($B$28/100))*$B32),0)))))))*2.5</f>
        <v>96.277499999999989</v>
      </c>
      <c r="R32" s="77">
        <f t="shared" ref="R32:U50" si="11">IF(R$27="%w/w SAR",((R$28*10)*$B32),IF(R$27="%w/w DM",(((R$28*10)*($B$28/100))*$B32),IF(R$27="kg/t SAR",(R$28*$B32),IF(R$27="kg/t DM",((R$28*($B$28/100))*$B32),IF(R$27="mg/kg SAR",((R$28*0.001)*$B32),IF(R$27="mg/kg DM",(((R$28*0.001)*($B$28/100))*$B32),0))))))</f>
        <v>0</v>
      </c>
      <c r="S32" s="77">
        <f t="shared" si="11"/>
        <v>0.25839000000000001</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62.468999999999994</v>
      </c>
      <c r="D33" s="77">
        <f t="shared" si="7"/>
        <v>18.571120919999998</v>
      </c>
      <c r="E33" s="77">
        <f t="shared" si="8"/>
        <v>1.0378664999999998</v>
      </c>
      <c r="F33" s="77">
        <f t="shared" si="9"/>
        <v>5.2525439999999994</v>
      </c>
      <c r="G33" s="77">
        <f t="shared" si="5"/>
        <v>2.8907999999999996E-2</v>
      </c>
      <c r="H33" s="77">
        <f t="shared" si="5"/>
        <v>3.3363</v>
      </c>
      <c r="I33" s="77">
        <f t="shared" si="5"/>
        <v>0.42371999999999993</v>
      </c>
      <c r="J33" s="77">
        <f t="shared" si="5"/>
        <v>6.7320000000000001E-3</v>
      </c>
      <c r="K33" s="77">
        <f t="shared" si="5"/>
        <v>5.0490000000000005E-3</v>
      </c>
      <c r="L33" s="77">
        <f t="shared" si="5"/>
        <v>0.56628000000000001</v>
      </c>
      <c r="M33" s="77">
        <f t="shared" si="5"/>
        <v>0.10988999999999999</v>
      </c>
      <c r="N33" s="77">
        <f t="shared" si="5"/>
        <v>24.947999999999997</v>
      </c>
      <c r="O33" s="77">
        <f t="shared" si="5"/>
        <v>5682.5999999999995</v>
      </c>
      <c r="P33" s="77">
        <f t="shared" si="5"/>
        <v>0</v>
      </c>
      <c r="Q33" s="77">
        <f t="shared" si="10"/>
        <v>96.277499999999989</v>
      </c>
      <c r="R33" s="77">
        <f t="shared" si="11"/>
        <v>0</v>
      </c>
      <c r="S33" s="77">
        <f t="shared" si="11"/>
        <v>0.25839000000000001</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62.468999999999994</v>
      </c>
      <c r="D34" s="77">
        <f t="shared" si="7"/>
        <v>18.571120919999998</v>
      </c>
      <c r="E34" s="77">
        <f t="shared" si="8"/>
        <v>1.0378664999999998</v>
      </c>
      <c r="F34" s="77">
        <f t="shared" si="9"/>
        <v>5.2525439999999994</v>
      </c>
      <c r="G34" s="77">
        <f t="shared" si="5"/>
        <v>2.8907999999999996E-2</v>
      </c>
      <c r="H34" s="77">
        <f t="shared" si="5"/>
        <v>3.3363</v>
      </c>
      <c r="I34" s="77">
        <f t="shared" si="5"/>
        <v>0.42371999999999993</v>
      </c>
      <c r="J34" s="77">
        <f t="shared" si="5"/>
        <v>6.7320000000000001E-3</v>
      </c>
      <c r="K34" s="77">
        <f t="shared" si="5"/>
        <v>5.0490000000000005E-3</v>
      </c>
      <c r="L34" s="77">
        <f t="shared" si="5"/>
        <v>0.56628000000000001</v>
      </c>
      <c r="M34" s="77">
        <f t="shared" si="5"/>
        <v>0.10988999999999999</v>
      </c>
      <c r="N34" s="77">
        <f t="shared" si="5"/>
        <v>24.947999999999997</v>
      </c>
      <c r="O34" s="77">
        <f t="shared" si="5"/>
        <v>5682.5999999999995</v>
      </c>
      <c r="P34" s="77">
        <f t="shared" si="5"/>
        <v>0</v>
      </c>
      <c r="Q34" s="77">
        <f t="shared" si="10"/>
        <v>96.277499999999989</v>
      </c>
      <c r="R34" s="77">
        <f t="shared" si="11"/>
        <v>0</v>
      </c>
      <c r="S34" s="77">
        <f t="shared" si="11"/>
        <v>0.25839000000000001</v>
      </c>
      <c r="T34" s="77">
        <f t="shared" si="11"/>
        <v>0</v>
      </c>
      <c r="U34" s="77">
        <f t="shared" si="11"/>
        <v>0</v>
      </c>
      <c r="AB34" s="59"/>
      <c r="AC34" s="59"/>
      <c r="AD34" s="59"/>
      <c r="AE34" s="59"/>
      <c r="AF34" s="59"/>
      <c r="AG34" s="59"/>
      <c r="AH34" s="59"/>
      <c r="AI34" s="59"/>
    </row>
    <row r="35" spans="1:35" s="72" customFormat="1" x14ac:dyDescent="0.3">
      <c r="A35" s="13">
        <f>G8</f>
        <v>5</v>
      </c>
      <c r="B35" s="15">
        <v>250</v>
      </c>
      <c r="C35" s="77">
        <f t="shared" si="6"/>
        <v>62.468999999999994</v>
      </c>
      <c r="D35" s="77">
        <f t="shared" si="7"/>
        <v>18.571120919999998</v>
      </c>
      <c r="E35" s="77">
        <f t="shared" si="8"/>
        <v>1.0378664999999998</v>
      </c>
      <c r="F35" s="77">
        <f t="shared" si="9"/>
        <v>5.2525439999999994</v>
      </c>
      <c r="G35" s="77">
        <f t="shared" si="5"/>
        <v>2.8907999999999996E-2</v>
      </c>
      <c r="H35" s="77">
        <f t="shared" si="5"/>
        <v>3.3363</v>
      </c>
      <c r="I35" s="77">
        <f t="shared" si="5"/>
        <v>0.42371999999999993</v>
      </c>
      <c r="J35" s="77">
        <f t="shared" si="5"/>
        <v>6.7320000000000001E-3</v>
      </c>
      <c r="K35" s="77">
        <f t="shared" si="5"/>
        <v>5.0490000000000005E-3</v>
      </c>
      <c r="L35" s="77">
        <f t="shared" si="5"/>
        <v>0.56628000000000001</v>
      </c>
      <c r="M35" s="77">
        <f t="shared" si="5"/>
        <v>0.10988999999999999</v>
      </c>
      <c r="N35" s="77">
        <f t="shared" si="5"/>
        <v>24.947999999999997</v>
      </c>
      <c r="O35" s="77">
        <f t="shared" si="5"/>
        <v>5682.5999999999995</v>
      </c>
      <c r="P35" s="77">
        <f t="shared" si="5"/>
        <v>0</v>
      </c>
      <c r="Q35" s="77">
        <f t="shared" si="10"/>
        <v>96.277499999999989</v>
      </c>
      <c r="R35" s="77">
        <f t="shared" si="11"/>
        <v>0</v>
      </c>
      <c r="S35" s="77">
        <f t="shared" si="11"/>
        <v>0.25839000000000001</v>
      </c>
      <c r="T35" s="77">
        <f t="shared" si="11"/>
        <v>0</v>
      </c>
      <c r="U35" s="77">
        <f t="shared" si="11"/>
        <v>0</v>
      </c>
      <c r="AB35" s="59"/>
      <c r="AC35" s="59"/>
      <c r="AD35" s="59"/>
      <c r="AE35" s="59"/>
      <c r="AF35" s="59"/>
      <c r="AG35" s="59"/>
      <c r="AH35" s="59"/>
      <c r="AI35" s="59"/>
    </row>
    <row r="36" spans="1:35" s="72" customFormat="1" x14ac:dyDescent="0.3">
      <c r="A36" s="13">
        <f>H8</f>
        <v>6</v>
      </c>
      <c r="B36" s="15">
        <v>250</v>
      </c>
      <c r="C36" s="77">
        <f t="shared" si="6"/>
        <v>62.468999999999994</v>
      </c>
      <c r="D36" s="77">
        <f t="shared" si="7"/>
        <v>18.571120919999998</v>
      </c>
      <c r="E36" s="77">
        <f t="shared" si="8"/>
        <v>1.0378664999999998</v>
      </c>
      <c r="F36" s="77">
        <f t="shared" si="9"/>
        <v>5.2525439999999994</v>
      </c>
      <c r="G36" s="77">
        <f t="shared" si="5"/>
        <v>2.8907999999999996E-2</v>
      </c>
      <c r="H36" s="77">
        <f t="shared" si="5"/>
        <v>3.3363</v>
      </c>
      <c r="I36" s="77">
        <f t="shared" si="5"/>
        <v>0.42371999999999993</v>
      </c>
      <c r="J36" s="77">
        <f t="shared" si="5"/>
        <v>6.7320000000000001E-3</v>
      </c>
      <c r="K36" s="77">
        <f t="shared" si="5"/>
        <v>5.0490000000000005E-3</v>
      </c>
      <c r="L36" s="77">
        <f t="shared" si="5"/>
        <v>0.56628000000000001</v>
      </c>
      <c r="M36" s="77">
        <f t="shared" si="5"/>
        <v>0.10988999999999999</v>
      </c>
      <c r="N36" s="77">
        <f t="shared" si="5"/>
        <v>24.947999999999997</v>
      </c>
      <c r="O36" s="77">
        <f t="shared" si="5"/>
        <v>5682.5999999999995</v>
      </c>
      <c r="P36" s="77">
        <f t="shared" si="5"/>
        <v>0</v>
      </c>
      <c r="Q36" s="77">
        <f t="shared" si="10"/>
        <v>96.277499999999989</v>
      </c>
      <c r="R36" s="77">
        <f t="shared" si="11"/>
        <v>0</v>
      </c>
      <c r="S36" s="77">
        <f t="shared" si="11"/>
        <v>0.25839000000000001</v>
      </c>
      <c r="T36" s="77">
        <f t="shared" si="11"/>
        <v>0</v>
      </c>
      <c r="U36" s="77">
        <f t="shared" si="11"/>
        <v>0</v>
      </c>
      <c r="AB36" s="59"/>
      <c r="AC36" s="59"/>
      <c r="AD36" s="59"/>
      <c r="AE36" s="59"/>
      <c r="AF36" s="59"/>
      <c r="AG36" s="59"/>
      <c r="AH36" s="59"/>
      <c r="AI36" s="59"/>
    </row>
    <row r="37" spans="1:35" s="72" customFormat="1" x14ac:dyDescent="0.3">
      <c r="A37" s="13">
        <f>I8</f>
        <v>7</v>
      </c>
      <c r="B37" s="15">
        <v>250</v>
      </c>
      <c r="C37" s="77">
        <f t="shared" si="6"/>
        <v>62.468999999999994</v>
      </c>
      <c r="D37" s="77">
        <f t="shared" si="7"/>
        <v>18.571120919999998</v>
      </c>
      <c r="E37" s="77">
        <f t="shared" si="8"/>
        <v>1.0378664999999998</v>
      </c>
      <c r="F37" s="77">
        <f t="shared" si="9"/>
        <v>5.2525439999999994</v>
      </c>
      <c r="G37" s="77">
        <f t="shared" si="5"/>
        <v>2.8907999999999996E-2</v>
      </c>
      <c r="H37" s="77">
        <f t="shared" si="5"/>
        <v>3.3363</v>
      </c>
      <c r="I37" s="77">
        <f t="shared" si="5"/>
        <v>0.42371999999999993</v>
      </c>
      <c r="J37" s="77">
        <f t="shared" si="5"/>
        <v>6.7320000000000001E-3</v>
      </c>
      <c r="K37" s="77">
        <f t="shared" si="5"/>
        <v>5.0490000000000005E-3</v>
      </c>
      <c r="L37" s="77">
        <f t="shared" si="5"/>
        <v>0.56628000000000001</v>
      </c>
      <c r="M37" s="77">
        <f t="shared" si="5"/>
        <v>0.10988999999999999</v>
      </c>
      <c r="N37" s="77">
        <f t="shared" si="5"/>
        <v>24.947999999999997</v>
      </c>
      <c r="O37" s="77">
        <f t="shared" si="5"/>
        <v>5682.5999999999995</v>
      </c>
      <c r="P37" s="77">
        <f t="shared" si="5"/>
        <v>0</v>
      </c>
      <c r="Q37" s="77">
        <f t="shared" si="10"/>
        <v>96.277499999999989</v>
      </c>
      <c r="R37" s="77">
        <f t="shared" si="11"/>
        <v>0</v>
      </c>
      <c r="S37" s="77">
        <f t="shared" si="11"/>
        <v>0.25839000000000001</v>
      </c>
      <c r="T37" s="77">
        <f t="shared" si="11"/>
        <v>0</v>
      </c>
      <c r="U37" s="77">
        <f t="shared" si="11"/>
        <v>0</v>
      </c>
      <c r="AB37" s="59"/>
      <c r="AC37" s="59"/>
      <c r="AD37" s="59"/>
      <c r="AE37" s="59"/>
      <c r="AF37" s="59"/>
      <c r="AG37" s="59"/>
      <c r="AH37" s="59"/>
      <c r="AI37" s="59"/>
    </row>
    <row r="38" spans="1:35" s="72" customFormat="1" x14ac:dyDescent="0.3">
      <c r="A38" s="13">
        <f>J8</f>
        <v>8</v>
      </c>
      <c r="B38" s="15">
        <v>250</v>
      </c>
      <c r="C38" s="77">
        <f t="shared" si="6"/>
        <v>62.468999999999994</v>
      </c>
      <c r="D38" s="77">
        <f t="shared" si="7"/>
        <v>18.571120919999998</v>
      </c>
      <c r="E38" s="77">
        <f t="shared" si="8"/>
        <v>1.0378664999999998</v>
      </c>
      <c r="F38" s="77">
        <f t="shared" si="9"/>
        <v>5.2525439999999994</v>
      </c>
      <c r="G38" s="77">
        <f t="shared" si="5"/>
        <v>2.8907999999999996E-2</v>
      </c>
      <c r="H38" s="77">
        <f t="shared" si="5"/>
        <v>3.3363</v>
      </c>
      <c r="I38" s="77">
        <f t="shared" si="5"/>
        <v>0.42371999999999993</v>
      </c>
      <c r="J38" s="77">
        <f t="shared" si="5"/>
        <v>6.7320000000000001E-3</v>
      </c>
      <c r="K38" s="77">
        <f t="shared" si="5"/>
        <v>5.0490000000000005E-3</v>
      </c>
      <c r="L38" s="77">
        <f t="shared" si="5"/>
        <v>0.56628000000000001</v>
      </c>
      <c r="M38" s="77">
        <f t="shared" si="5"/>
        <v>0.10988999999999999</v>
      </c>
      <c r="N38" s="77">
        <f t="shared" si="5"/>
        <v>24.947999999999997</v>
      </c>
      <c r="O38" s="77">
        <f t="shared" si="5"/>
        <v>5682.5999999999995</v>
      </c>
      <c r="P38" s="77">
        <f t="shared" si="5"/>
        <v>0</v>
      </c>
      <c r="Q38" s="77">
        <f t="shared" si="10"/>
        <v>96.277499999999989</v>
      </c>
      <c r="R38" s="77">
        <f t="shared" si="11"/>
        <v>0</v>
      </c>
      <c r="S38" s="77">
        <f t="shared" si="11"/>
        <v>0.25839000000000001</v>
      </c>
      <c r="T38" s="77">
        <f t="shared" si="11"/>
        <v>0</v>
      </c>
      <c r="U38" s="77">
        <f t="shared" si="11"/>
        <v>0</v>
      </c>
      <c r="AB38" s="59"/>
      <c r="AC38" s="59"/>
      <c r="AD38" s="59"/>
      <c r="AE38" s="59"/>
      <c r="AF38" s="59"/>
      <c r="AG38" s="59"/>
      <c r="AH38" s="59"/>
      <c r="AI38" s="59"/>
    </row>
    <row r="39" spans="1:35" s="72" customFormat="1" x14ac:dyDescent="0.3">
      <c r="A39" s="13">
        <f>K8</f>
        <v>9</v>
      </c>
      <c r="B39" s="15">
        <v>250</v>
      </c>
      <c r="C39" s="77">
        <f t="shared" si="6"/>
        <v>62.468999999999994</v>
      </c>
      <c r="D39" s="77">
        <f t="shared" si="7"/>
        <v>18.571120919999998</v>
      </c>
      <c r="E39" s="77">
        <f t="shared" si="8"/>
        <v>1.0378664999999998</v>
      </c>
      <c r="F39" s="77">
        <f t="shared" si="9"/>
        <v>5.2525439999999994</v>
      </c>
      <c r="G39" s="77">
        <f t="shared" si="5"/>
        <v>2.8907999999999996E-2</v>
      </c>
      <c r="H39" s="77">
        <f t="shared" si="5"/>
        <v>3.3363</v>
      </c>
      <c r="I39" s="77">
        <f t="shared" si="5"/>
        <v>0.42371999999999993</v>
      </c>
      <c r="J39" s="77">
        <f t="shared" si="5"/>
        <v>6.7320000000000001E-3</v>
      </c>
      <c r="K39" s="77">
        <f t="shared" si="5"/>
        <v>5.0490000000000005E-3</v>
      </c>
      <c r="L39" s="77">
        <f t="shared" si="5"/>
        <v>0.56628000000000001</v>
      </c>
      <c r="M39" s="77">
        <f t="shared" si="5"/>
        <v>0.10988999999999999</v>
      </c>
      <c r="N39" s="77">
        <f t="shared" si="5"/>
        <v>24.947999999999997</v>
      </c>
      <c r="O39" s="77">
        <f t="shared" si="5"/>
        <v>5682.5999999999995</v>
      </c>
      <c r="P39" s="77">
        <f t="shared" si="5"/>
        <v>0</v>
      </c>
      <c r="Q39" s="77">
        <f t="shared" si="10"/>
        <v>96.277499999999989</v>
      </c>
      <c r="R39" s="77">
        <f t="shared" si="11"/>
        <v>0</v>
      </c>
      <c r="S39" s="77">
        <f t="shared" si="11"/>
        <v>0.25839000000000001</v>
      </c>
      <c r="T39" s="77">
        <f t="shared" si="11"/>
        <v>0</v>
      </c>
      <c r="U39" s="77">
        <f t="shared" si="11"/>
        <v>0</v>
      </c>
      <c r="AB39" s="59"/>
      <c r="AC39" s="59"/>
      <c r="AD39" s="59"/>
      <c r="AE39" s="59"/>
      <c r="AF39" s="59"/>
      <c r="AG39" s="59"/>
      <c r="AH39" s="59"/>
      <c r="AI39" s="59"/>
    </row>
    <row r="40" spans="1:35" s="72" customFormat="1" x14ac:dyDescent="0.3">
      <c r="A40" s="13">
        <f>L8</f>
        <v>10</v>
      </c>
      <c r="B40" s="15">
        <v>250</v>
      </c>
      <c r="C40" s="77">
        <f t="shared" si="6"/>
        <v>62.468999999999994</v>
      </c>
      <c r="D40" s="77">
        <f t="shared" si="7"/>
        <v>18.571120919999998</v>
      </c>
      <c r="E40" s="77">
        <f t="shared" si="8"/>
        <v>1.0378664999999998</v>
      </c>
      <c r="F40" s="77">
        <f t="shared" si="9"/>
        <v>5.2525439999999994</v>
      </c>
      <c r="G40" s="77">
        <f t="shared" si="5"/>
        <v>2.8907999999999996E-2</v>
      </c>
      <c r="H40" s="77">
        <f t="shared" si="5"/>
        <v>3.3363</v>
      </c>
      <c r="I40" s="77">
        <f t="shared" si="5"/>
        <v>0.42371999999999993</v>
      </c>
      <c r="J40" s="77">
        <f t="shared" si="5"/>
        <v>6.7320000000000001E-3</v>
      </c>
      <c r="K40" s="77">
        <f t="shared" si="5"/>
        <v>5.0490000000000005E-3</v>
      </c>
      <c r="L40" s="77">
        <f t="shared" si="5"/>
        <v>0.56628000000000001</v>
      </c>
      <c r="M40" s="77">
        <f t="shared" si="5"/>
        <v>0.10988999999999999</v>
      </c>
      <c r="N40" s="77">
        <f t="shared" si="5"/>
        <v>24.947999999999997</v>
      </c>
      <c r="O40" s="77">
        <f t="shared" si="5"/>
        <v>5682.5999999999995</v>
      </c>
      <c r="P40" s="77">
        <f t="shared" si="5"/>
        <v>0</v>
      </c>
      <c r="Q40" s="77">
        <f t="shared" si="10"/>
        <v>96.277499999999989</v>
      </c>
      <c r="R40" s="77">
        <f t="shared" si="11"/>
        <v>0</v>
      </c>
      <c r="S40" s="77">
        <f t="shared" si="11"/>
        <v>0.25839000000000001</v>
      </c>
      <c r="T40" s="77">
        <f t="shared" si="11"/>
        <v>0</v>
      </c>
      <c r="U40" s="77">
        <f t="shared" si="11"/>
        <v>0</v>
      </c>
      <c r="AB40" s="59"/>
      <c r="AC40" s="59"/>
      <c r="AD40" s="59"/>
      <c r="AE40" s="59"/>
      <c r="AF40" s="59"/>
      <c r="AG40" s="59"/>
      <c r="AH40" s="59"/>
      <c r="AI40" s="59"/>
    </row>
    <row r="41" spans="1:35" s="72" customFormat="1" x14ac:dyDescent="0.3">
      <c r="A41" s="13">
        <f>M8</f>
        <v>11</v>
      </c>
      <c r="B41" s="15">
        <v>250</v>
      </c>
      <c r="C41" s="77">
        <f t="shared" si="6"/>
        <v>62.468999999999994</v>
      </c>
      <c r="D41" s="77">
        <f t="shared" si="7"/>
        <v>18.571120919999998</v>
      </c>
      <c r="E41" s="77">
        <f t="shared" si="8"/>
        <v>1.0378664999999998</v>
      </c>
      <c r="F41" s="77">
        <f t="shared" si="9"/>
        <v>5.2525439999999994</v>
      </c>
      <c r="G41" s="77">
        <f t="shared" si="5"/>
        <v>2.8907999999999996E-2</v>
      </c>
      <c r="H41" s="77">
        <f t="shared" si="5"/>
        <v>3.3363</v>
      </c>
      <c r="I41" s="77">
        <f t="shared" si="5"/>
        <v>0.42371999999999993</v>
      </c>
      <c r="J41" s="77">
        <f t="shared" si="5"/>
        <v>6.7320000000000001E-3</v>
      </c>
      <c r="K41" s="77">
        <f t="shared" si="5"/>
        <v>5.0490000000000005E-3</v>
      </c>
      <c r="L41" s="77">
        <f t="shared" si="5"/>
        <v>0.56628000000000001</v>
      </c>
      <c r="M41" s="77">
        <f t="shared" si="5"/>
        <v>0.10988999999999999</v>
      </c>
      <c r="N41" s="77">
        <f t="shared" si="5"/>
        <v>24.947999999999997</v>
      </c>
      <c r="O41" s="77">
        <f t="shared" si="5"/>
        <v>5682.5999999999995</v>
      </c>
      <c r="P41" s="77">
        <f t="shared" si="5"/>
        <v>0</v>
      </c>
      <c r="Q41" s="77">
        <f t="shared" si="10"/>
        <v>96.277499999999989</v>
      </c>
      <c r="R41" s="77">
        <f t="shared" si="11"/>
        <v>0</v>
      </c>
      <c r="S41" s="77">
        <f t="shared" si="11"/>
        <v>0.25839000000000001</v>
      </c>
      <c r="T41" s="77">
        <f t="shared" si="11"/>
        <v>0</v>
      </c>
      <c r="U41" s="77">
        <f t="shared" si="11"/>
        <v>0</v>
      </c>
      <c r="AB41" s="59"/>
      <c r="AC41" s="59"/>
      <c r="AD41" s="59"/>
      <c r="AE41" s="59"/>
      <c r="AF41" s="59"/>
      <c r="AG41" s="59"/>
      <c r="AH41" s="59"/>
      <c r="AI41" s="59"/>
    </row>
    <row r="42" spans="1:35" s="72" customFormat="1" x14ac:dyDescent="0.3">
      <c r="A42" s="13">
        <f>N8</f>
        <v>12</v>
      </c>
      <c r="B42" s="15">
        <v>250</v>
      </c>
      <c r="C42" s="77">
        <f t="shared" si="6"/>
        <v>62.468999999999994</v>
      </c>
      <c r="D42" s="77">
        <f t="shared" si="7"/>
        <v>18.571120919999998</v>
      </c>
      <c r="E42" s="77">
        <f t="shared" si="8"/>
        <v>1.0378664999999998</v>
      </c>
      <c r="F42" s="77">
        <f t="shared" si="9"/>
        <v>5.2525439999999994</v>
      </c>
      <c r="G42" s="77">
        <f t="shared" si="5"/>
        <v>2.8907999999999996E-2</v>
      </c>
      <c r="H42" s="77">
        <f t="shared" si="5"/>
        <v>3.3363</v>
      </c>
      <c r="I42" s="77">
        <f t="shared" si="5"/>
        <v>0.42371999999999993</v>
      </c>
      <c r="J42" s="77">
        <f t="shared" si="5"/>
        <v>6.7320000000000001E-3</v>
      </c>
      <c r="K42" s="77">
        <f t="shared" si="5"/>
        <v>5.0490000000000005E-3</v>
      </c>
      <c r="L42" s="77">
        <f t="shared" si="5"/>
        <v>0.56628000000000001</v>
      </c>
      <c r="M42" s="77">
        <f t="shared" si="5"/>
        <v>0.10988999999999999</v>
      </c>
      <c r="N42" s="77">
        <f t="shared" si="5"/>
        <v>24.947999999999997</v>
      </c>
      <c r="O42" s="77">
        <f t="shared" si="5"/>
        <v>5682.5999999999995</v>
      </c>
      <c r="P42" s="77">
        <f t="shared" si="5"/>
        <v>0</v>
      </c>
      <c r="Q42" s="77">
        <f t="shared" si="10"/>
        <v>96.277499999999989</v>
      </c>
      <c r="R42" s="77">
        <f t="shared" si="11"/>
        <v>0</v>
      </c>
      <c r="S42" s="77">
        <f t="shared" si="11"/>
        <v>0.25839000000000001</v>
      </c>
      <c r="T42" s="77">
        <f t="shared" si="11"/>
        <v>0</v>
      </c>
      <c r="U42" s="77">
        <f t="shared" si="11"/>
        <v>0</v>
      </c>
      <c r="AB42" s="59"/>
      <c r="AC42" s="59"/>
      <c r="AD42" s="59"/>
      <c r="AE42" s="59"/>
      <c r="AF42" s="59"/>
      <c r="AG42" s="59"/>
      <c r="AH42" s="59"/>
      <c r="AI42" s="59"/>
    </row>
    <row r="43" spans="1:35" s="72" customFormat="1" x14ac:dyDescent="0.3">
      <c r="A43" s="13">
        <f>O8</f>
        <v>13</v>
      </c>
      <c r="B43" s="15">
        <v>250</v>
      </c>
      <c r="C43" s="77">
        <f t="shared" si="6"/>
        <v>62.468999999999994</v>
      </c>
      <c r="D43" s="77">
        <f t="shared" si="7"/>
        <v>18.571120919999998</v>
      </c>
      <c r="E43" s="77">
        <f t="shared" si="8"/>
        <v>1.0378664999999998</v>
      </c>
      <c r="F43" s="77">
        <f t="shared" si="9"/>
        <v>5.2525439999999994</v>
      </c>
      <c r="G43" s="77">
        <f t="shared" si="5"/>
        <v>2.8907999999999996E-2</v>
      </c>
      <c r="H43" s="77">
        <f t="shared" si="5"/>
        <v>3.3363</v>
      </c>
      <c r="I43" s="77">
        <f t="shared" si="5"/>
        <v>0.42371999999999993</v>
      </c>
      <c r="J43" s="77">
        <f t="shared" si="5"/>
        <v>6.7320000000000001E-3</v>
      </c>
      <c r="K43" s="77">
        <f t="shared" si="5"/>
        <v>5.0490000000000005E-3</v>
      </c>
      <c r="L43" s="77">
        <f t="shared" si="5"/>
        <v>0.56628000000000001</v>
      </c>
      <c r="M43" s="77">
        <f t="shared" si="5"/>
        <v>0.10988999999999999</v>
      </c>
      <c r="N43" s="77">
        <f t="shared" si="5"/>
        <v>24.947999999999997</v>
      </c>
      <c r="O43" s="77">
        <f t="shared" si="5"/>
        <v>5682.5999999999995</v>
      </c>
      <c r="P43" s="77">
        <f t="shared" si="5"/>
        <v>0</v>
      </c>
      <c r="Q43" s="77">
        <f t="shared" si="10"/>
        <v>96.277499999999989</v>
      </c>
      <c r="R43" s="77">
        <f t="shared" si="11"/>
        <v>0</v>
      </c>
      <c r="S43" s="77">
        <f t="shared" si="11"/>
        <v>0.25839000000000001</v>
      </c>
      <c r="T43" s="77">
        <f t="shared" si="11"/>
        <v>0</v>
      </c>
      <c r="U43" s="77">
        <f t="shared" si="11"/>
        <v>0</v>
      </c>
      <c r="AB43" s="59"/>
      <c r="AC43" s="59"/>
      <c r="AD43" s="59"/>
      <c r="AE43" s="59"/>
      <c r="AF43" s="59"/>
      <c r="AG43" s="59"/>
      <c r="AH43" s="59"/>
      <c r="AI43" s="59"/>
    </row>
    <row r="44" spans="1:35" s="72" customFormat="1" x14ac:dyDescent="0.3">
      <c r="A44" s="13">
        <f>P8</f>
        <v>15</v>
      </c>
      <c r="B44" s="15">
        <v>250</v>
      </c>
      <c r="C44" s="77">
        <f t="shared" si="6"/>
        <v>62.468999999999994</v>
      </c>
      <c r="D44" s="77">
        <f t="shared" si="7"/>
        <v>18.571120919999998</v>
      </c>
      <c r="E44" s="77">
        <f t="shared" si="8"/>
        <v>1.0378664999999998</v>
      </c>
      <c r="F44" s="77">
        <f t="shared" si="9"/>
        <v>5.2525439999999994</v>
      </c>
      <c r="G44" s="77">
        <f t="shared" si="5"/>
        <v>2.8907999999999996E-2</v>
      </c>
      <c r="H44" s="77">
        <f t="shared" si="5"/>
        <v>3.3363</v>
      </c>
      <c r="I44" s="77">
        <f t="shared" si="5"/>
        <v>0.42371999999999993</v>
      </c>
      <c r="J44" s="77">
        <f t="shared" si="5"/>
        <v>6.7320000000000001E-3</v>
      </c>
      <c r="K44" s="77">
        <f t="shared" si="5"/>
        <v>5.0490000000000005E-3</v>
      </c>
      <c r="L44" s="77">
        <f t="shared" si="5"/>
        <v>0.56628000000000001</v>
      </c>
      <c r="M44" s="77">
        <f t="shared" si="5"/>
        <v>0.10988999999999999</v>
      </c>
      <c r="N44" s="77">
        <f t="shared" si="5"/>
        <v>24.947999999999997</v>
      </c>
      <c r="O44" s="77">
        <f t="shared" si="5"/>
        <v>5682.5999999999995</v>
      </c>
      <c r="P44" s="77">
        <f t="shared" si="5"/>
        <v>0</v>
      </c>
      <c r="Q44" s="77">
        <f t="shared" si="10"/>
        <v>96.277499999999989</v>
      </c>
      <c r="R44" s="77">
        <f t="shared" si="11"/>
        <v>0</v>
      </c>
      <c r="S44" s="77">
        <f t="shared" si="11"/>
        <v>0.25839000000000001</v>
      </c>
      <c r="T44" s="77">
        <f t="shared" si="11"/>
        <v>0</v>
      </c>
      <c r="U44" s="77">
        <f t="shared" si="11"/>
        <v>0</v>
      </c>
      <c r="AB44" s="59"/>
      <c r="AC44" s="59"/>
      <c r="AD44" s="59"/>
      <c r="AE44" s="59"/>
      <c r="AF44" s="59"/>
      <c r="AG44" s="59"/>
      <c r="AH44" s="59"/>
      <c r="AI44" s="59"/>
    </row>
    <row r="45" spans="1:35" s="72" customFormat="1" x14ac:dyDescent="0.3">
      <c r="A45" s="13">
        <f>Q8</f>
        <v>16</v>
      </c>
      <c r="B45" s="15">
        <v>250</v>
      </c>
      <c r="C45" s="77">
        <f t="shared" si="6"/>
        <v>62.468999999999994</v>
      </c>
      <c r="D45" s="77">
        <f t="shared" si="7"/>
        <v>18.571120919999998</v>
      </c>
      <c r="E45" s="77">
        <f t="shared" si="8"/>
        <v>1.0378664999999998</v>
      </c>
      <c r="F45" s="77">
        <f t="shared" si="9"/>
        <v>5.2525439999999994</v>
      </c>
      <c r="G45" s="77">
        <f t="shared" si="5"/>
        <v>2.8907999999999996E-2</v>
      </c>
      <c r="H45" s="77">
        <f t="shared" si="5"/>
        <v>3.3363</v>
      </c>
      <c r="I45" s="77">
        <f t="shared" si="5"/>
        <v>0.42371999999999993</v>
      </c>
      <c r="J45" s="77">
        <f t="shared" si="5"/>
        <v>6.7320000000000001E-3</v>
      </c>
      <c r="K45" s="77">
        <f t="shared" si="5"/>
        <v>5.0490000000000005E-3</v>
      </c>
      <c r="L45" s="77">
        <f t="shared" si="5"/>
        <v>0.56628000000000001</v>
      </c>
      <c r="M45" s="77">
        <f t="shared" si="5"/>
        <v>0.10988999999999999</v>
      </c>
      <c r="N45" s="77">
        <f t="shared" si="5"/>
        <v>24.947999999999997</v>
      </c>
      <c r="O45" s="77">
        <f t="shared" si="5"/>
        <v>5682.5999999999995</v>
      </c>
      <c r="P45" s="77">
        <f t="shared" si="5"/>
        <v>0</v>
      </c>
      <c r="Q45" s="77">
        <f t="shared" si="10"/>
        <v>96.277499999999989</v>
      </c>
      <c r="R45" s="77">
        <f t="shared" si="11"/>
        <v>0</v>
      </c>
      <c r="S45" s="77">
        <f t="shared" si="11"/>
        <v>0.25839000000000001</v>
      </c>
      <c r="T45" s="77">
        <f t="shared" si="11"/>
        <v>0</v>
      </c>
      <c r="U45" s="77">
        <f t="shared" si="11"/>
        <v>0</v>
      </c>
      <c r="AB45" s="59"/>
      <c r="AC45" s="59"/>
      <c r="AD45" s="59"/>
      <c r="AE45" s="59"/>
      <c r="AF45" s="59"/>
      <c r="AG45" s="59"/>
      <c r="AH45" s="59"/>
      <c r="AI45" s="59"/>
    </row>
    <row r="46" spans="1:35" s="72" customFormat="1" x14ac:dyDescent="0.3">
      <c r="A46" s="13">
        <f>R8</f>
        <v>21</v>
      </c>
      <c r="B46" s="15">
        <v>250</v>
      </c>
      <c r="C46" s="77">
        <f t="shared" si="6"/>
        <v>62.468999999999994</v>
      </c>
      <c r="D46" s="77">
        <f t="shared" si="7"/>
        <v>18.571120919999998</v>
      </c>
      <c r="E46" s="77">
        <f t="shared" si="8"/>
        <v>1.0378664999999998</v>
      </c>
      <c r="F46" s="77">
        <f t="shared" si="9"/>
        <v>5.2525439999999994</v>
      </c>
      <c r="G46" s="77">
        <f t="shared" si="5"/>
        <v>2.8907999999999996E-2</v>
      </c>
      <c r="H46" s="77">
        <f t="shared" si="5"/>
        <v>3.3363</v>
      </c>
      <c r="I46" s="77">
        <f t="shared" si="5"/>
        <v>0.42371999999999993</v>
      </c>
      <c r="J46" s="77">
        <f t="shared" si="5"/>
        <v>6.7320000000000001E-3</v>
      </c>
      <c r="K46" s="77">
        <f t="shared" si="5"/>
        <v>5.0490000000000005E-3</v>
      </c>
      <c r="L46" s="77">
        <f t="shared" si="5"/>
        <v>0.56628000000000001</v>
      </c>
      <c r="M46" s="77">
        <f t="shared" si="5"/>
        <v>0.10988999999999999</v>
      </c>
      <c r="N46" s="77">
        <f t="shared" si="5"/>
        <v>24.947999999999997</v>
      </c>
      <c r="O46" s="77">
        <f t="shared" si="5"/>
        <v>5682.5999999999995</v>
      </c>
      <c r="P46" s="77">
        <f t="shared" si="5"/>
        <v>0</v>
      </c>
      <c r="Q46" s="77">
        <f t="shared" si="10"/>
        <v>96.277499999999989</v>
      </c>
      <c r="R46" s="77">
        <f t="shared" si="11"/>
        <v>0</v>
      </c>
      <c r="S46" s="77">
        <f t="shared" si="11"/>
        <v>0.25839000000000001</v>
      </c>
      <c r="T46" s="77">
        <f t="shared" si="11"/>
        <v>0</v>
      </c>
      <c r="U46" s="77">
        <f t="shared" si="11"/>
        <v>0</v>
      </c>
      <c r="AB46" s="59"/>
      <c r="AC46" s="59"/>
      <c r="AD46" s="59"/>
      <c r="AE46" s="59"/>
      <c r="AF46" s="59"/>
      <c r="AG46" s="59"/>
      <c r="AH46" s="59"/>
      <c r="AI46" s="59"/>
    </row>
    <row r="47" spans="1:35" s="72" customFormat="1" x14ac:dyDescent="0.3">
      <c r="A47" s="13">
        <f>S8</f>
        <v>22</v>
      </c>
      <c r="B47" s="15">
        <v>250</v>
      </c>
      <c r="C47" s="77">
        <f t="shared" si="6"/>
        <v>62.468999999999994</v>
      </c>
      <c r="D47" s="77">
        <f t="shared" si="7"/>
        <v>18.571120919999998</v>
      </c>
      <c r="E47" s="77">
        <f t="shared" si="8"/>
        <v>1.0378664999999998</v>
      </c>
      <c r="F47" s="77">
        <f t="shared" si="9"/>
        <v>5.2525439999999994</v>
      </c>
      <c r="G47" s="77">
        <f t="shared" ref="G47:P50" si="12">IF(G$27="%w/w SAR",((G$28*10)*$B47),IF(G$27="%w/w DM",(((G$28*10)*($B$28/100))*$B47),IF(G$27="kg/t SAR",(G$28*$B47),IF(G$27="kg/t DM",((G$28*($B$28/100))*$B47),IF(G$27="mg/kg SAR",((G$28*0.001)*$B47),IF(G$27="mg/kg DM",(((G$28*0.001)*($B$28/100))*$B47),0))))))</f>
        <v>2.8907999999999996E-2</v>
      </c>
      <c r="H47" s="77">
        <f t="shared" si="12"/>
        <v>3.3363</v>
      </c>
      <c r="I47" s="77">
        <f t="shared" si="12"/>
        <v>0.42371999999999993</v>
      </c>
      <c r="J47" s="77">
        <f t="shared" si="12"/>
        <v>6.7320000000000001E-3</v>
      </c>
      <c r="K47" s="77">
        <f t="shared" si="12"/>
        <v>5.0490000000000005E-3</v>
      </c>
      <c r="L47" s="77">
        <f t="shared" si="12"/>
        <v>0.56628000000000001</v>
      </c>
      <c r="M47" s="77">
        <f t="shared" si="12"/>
        <v>0.10988999999999999</v>
      </c>
      <c r="N47" s="77">
        <f t="shared" si="12"/>
        <v>24.947999999999997</v>
      </c>
      <c r="O47" s="77">
        <f t="shared" si="12"/>
        <v>5682.5999999999995</v>
      </c>
      <c r="P47" s="77">
        <f t="shared" si="12"/>
        <v>0</v>
      </c>
      <c r="Q47" s="77">
        <f t="shared" si="10"/>
        <v>96.277499999999989</v>
      </c>
      <c r="R47" s="77">
        <f t="shared" si="11"/>
        <v>0</v>
      </c>
      <c r="S47" s="77">
        <f t="shared" si="11"/>
        <v>0.25839000000000001</v>
      </c>
      <c r="T47" s="77">
        <f t="shared" si="11"/>
        <v>0</v>
      </c>
      <c r="U47" s="77">
        <f t="shared" si="11"/>
        <v>0</v>
      </c>
      <c r="AB47" s="59"/>
      <c r="AC47" s="59"/>
      <c r="AD47" s="59"/>
      <c r="AE47" s="59"/>
      <c r="AF47" s="59"/>
      <c r="AG47" s="59"/>
      <c r="AH47" s="59"/>
      <c r="AI47" s="59"/>
    </row>
    <row r="48" spans="1:35" s="72" customFormat="1" x14ac:dyDescent="0.3">
      <c r="A48" s="13">
        <f>T8</f>
        <v>23</v>
      </c>
      <c r="B48" s="15">
        <v>250</v>
      </c>
      <c r="C48" s="77">
        <f t="shared" si="6"/>
        <v>62.468999999999994</v>
      </c>
      <c r="D48" s="77">
        <f t="shared" si="7"/>
        <v>18.571120919999998</v>
      </c>
      <c r="E48" s="77">
        <f t="shared" si="8"/>
        <v>1.0378664999999998</v>
      </c>
      <c r="F48" s="77">
        <f t="shared" si="9"/>
        <v>5.2525439999999994</v>
      </c>
      <c r="G48" s="77">
        <f t="shared" si="12"/>
        <v>2.8907999999999996E-2</v>
      </c>
      <c r="H48" s="77">
        <f t="shared" si="12"/>
        <v>3.3363</v>
      </c>
      <c r="I48" s="77">
        <f t="shared" si="12"/>
        <v>0.42371999999999993</v>
      </c>
      <c r="J48" s="77">
        <f t="shared" si="12"/>
        <v>6.7320000000000001E-3</v>
      </c>
      <c r="K48" s="77">
        <f t="shared" si="12"/>
        <v>5.0490000000000005E-3</v>
      </c>
      <c r="L48" s="77">
        <f t="shared" si="12"/>
        <v>0.56628000000000001</v>
      </c>
      <c r="M48" s="77">
        <f t="shared" si="12"/>
        <v>0.10988999999999999</v>
      </c>
      <c r="N48" s="77">
        <f t="shared" si="12"/>
        <v>24.947999999999997</v>
      </c>
      <c r="O48" s="77">
        <f t="shared" si="12"/>
        <v>5682.5999999999995</v>
      </c>
      <c r="P48" s="77">
        <f t="shared" si="12"/>
        <v>0</v>
      </c>
      <c r="Q48" s="77">
        <f t="shared" si="10"/>
        <v>96.277499999999989</v>
      </c>
      <c r="R48" s="77">
        <f t="shared" si="11"/>
        <v>0</v>
      </c>
      <c r="S48" s="77">
        <f t="shared" si="11"/>
        <v>0.25839000000000001</v>
      </c>
      <c r="T48" s="77">
        <f t="shared" si="11"/>
        <v>0</v>
      </c>
      <c r="U48" s="77">
        <f t="shared" si="11"/>
        <v>0</v>
      </c>
      <c r="AB48" s="59"/>
      <c r="AC48" s="59"/>
      <c r="AD48" s="59"/>
      <c r="AE48" s="59"/>
      <c r="AF48" s="59"/>
      <c r="AG48" s="59"/>
      <c r="AH48" s="59"/>
      <c r="AI48" s="59"/>
    </row>
    <row r="49" spans="1:35" s="72" customFormat="1" x14ac:dyDescent="0.3">
      <c r="A49" s="13">
        <f>U8</f>
        <v>7078</v>
      </c>
      <c r="B49" s="15">
        <v>250</v>
      </c>
      <c r="C49" s="77">
        <f t="shared" si="6"/>
        <v>62.468999999999994</v>
      </c>
      <c r="D49" s="77">
        <f t="shared" si="7"/>
        <v>18.571120919999998</v>
      </c>
      <c r="E49" s="77">
        <f t="shared" si="8"/>
        <v>1.0378664999999998</v>
      </c>
      <c r="F49" s="77">
        <f t="shared" si="9"/>
        <v>5.2525439999999994</v>
      </c>
      <c r="G49" s="77">
        <f t="shared" si="12"/>
        <v>2.8907999999999996E-2</v>
      </c>
      <c r="H49" s="77">
        <f t="shared" si="12"/>
        <v>3.3363</v>
      </c>
      <c r="I49" s="77">
        <f t="shared" si="12"/>
        <v>0.42371999999999993</v>
      </c>
      <c r="J49" s="77">
        <f t="shared" si="12"/>
        <v>6.7320000000000001E-3</v>
      </c>
      <c r="K49" s="77">
        <f t="shared" si="12"/>
        <v>5.0490000000000005E-3</v>
      </c>
      <c r="L49" s="77">
        <f t="shared" si="12"/>
        <v>0.56628000000000001</v>
      </c>
      <c r="M49" s="77">
        <f t="shared" si="12"/>
        <v>0.10988999999999999</v>
      </c>
      <c r="N49" s="77">
        <f t="shared" si="12"/>
        <v>24.947999999999997</v>
      </c>
      <c r="O49" s="77">
        <f t="shared" si="12"/>
        <v>5682.5999999999995</v>
      </c>
      <c r="P49" s="77">
        <f t="shared" si="12"/>
        <v>0</v>
      </c>
      <c r="Q49" s="77">
        <f t="shared" si="10"/>
        <v>96.277499999999989</v>
      </c>
      <c r="R49" s="77">
        <f t="shared" si="11"/>
        <v>0</v>
      </c>
      <c r="S49" s="77">
        <f t="shared" si="11"/>
        <v>0.25839000000000001</v>
      </c>
      <c r="T49" s="77">
        <f t="shared" si="11"/>
        <v>0</v>
      </c>
      <c r="U49" s="77">
        <f t="shared" si="11"/>
        <v>0</v>
      </c>
      <c r="AB49" s="59"/>
      <c r="AC49" s="59"/>
      <c r="AD49" s="59"/>
      <c r="AE49" s="59"/>
      <c r="AF49" s="59"/>
      <c r="AG49" s="59"/>
      <c r="AH49" s="59"/>
      <c r="AI49" s="59"/>
    </row>
    <row r="50" spans="1:35" s="72" customFormat="1" ht="13.8" thickBot="1" x14ac:dyDescent="0.35">
      <c r="A50" s="14">
        <f>V8</f>
        <v>7058</v>
      </c>
      <c r="B50" s="15">
        <v>250</v>
      </c>
      <c r="C50" s="98">
        <f t="shared" si="6"/>
        <v>62.468999999999994</v>
      </c>
      <c r="D50" s="98">
        <f t="shared" si="7"/>
        <v>18.571120919999998</v>
      </c>
      <c r="E50" s="98">
        <f t="shared" si="8"/>
        <v>1.0378664999999998</v>
      </c>
      <c r="F50" s="98">
        <f t="shared" si="9"/>
        <v>5.2525439999999994</v>
      </c>
      <c r="G50" s="98">
        <f t="shared" si="12"/>
        <v>2.8907999999999996E-2</v>
      </c>
      <c r="H50" s="98">
        <f t="shared" si="12"/>
        <v>3.3363</v>
      </c>
      <c r="I50" s="98">
        <f t="shared" si="12"/>
        <v>0.42371999999999993</v>
      </c>
      <c r="J50" s="98">
        <f t="shared" si="12"/>
        <v>6.7320000000000001E-3</v>
      </c>
      <c r="K50" s="98">
        <f t="shared" si="12"/>
        <v>5.0490000000000005E-3</v>
      </c>
      <c r="L50" s="98">
        <f t="shared" si="12"/>
        <v>0.56628000000000001</v>
      </c>
      <c r="M50" s="98">
        <f t="shared" si="12"/>
        <v>0.10988999999999999</v>
      </c>
      <c r="N50" s="98">
        <f t="shared" si="12"/>
        <v>24.947999999999997</v>
      </c>
      <c r="O50" s="98">
        <f t="shared" si="12"/>
        <v>5682.5999999999995</v>
      </c>
      <c r="P50" s="98">
        <f t="shared" si="12"/>
        <v>0</v>
      </c>
      <c r="Q50" s="98">
        <f t="shared" si="10"/>
        <v>96.277499999999989</v>
      </c>
      <c r="R50" s="98">
        <f t="shared" si="11"/>
        <v>0</v>
      </c>
      <c r="S50" s="98">
        <f t="shared" si="11"/>
        <v>0.25839000000000001</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x14ac:dyDescent="0.25">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topLeftCell="A7" zoomScale="90" zoomScaleNormal="90" workbookViewId="0">
      <selection activeCell="B47" sqref="B47"/>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8" t="s">
        <v>41</v>
      </c>
      <c r="B1" s="128"/>
      <c r="C1" s="141" t="str">
        <f>'DCWW ALAW'!C1:D1</f>
        <v>PAN-023343</v>
      </c>
      <c r="D1" s="142"/>
      <c r="E1" s="93" t="s">
        <v>45</v>
      </c>
      <c r="F1" s="39" t="str">
        <f>'DCWW ALAW'!F1</f>
        <v>49.6 ha</v>
      </c>
      <c r="G1" s="124" t="s">
        <v>43</v>
      </c>
      <c r="H1" s="125"/>
      <c r="I1" s="118">
        <v>6.8</v>
      </c>
      <c r="J1" s="128" t="s">
        <v>153</v>
      </c>
      <c r="K1" s="128"/>
      <c r="L1" s="97">
        <v>197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8" t="s">
        <v>87</v>
      </c>
      <c r="B2" s="128"/>
      <c r="C2" s="143" t="str">
        <f>'DCWW ALAW'!C2:D2</f>
        <v>EPR/GP3792SK</v>
      </c>
      <c r="D2" s="144"/>
      <c r="E2" s="93" t="s">
        <v>109</v>
      </c>
      <c r="F2" s="96" t="s">
        <v>173</v>
      </c>
      <c r="G2" s="126" t="s">
        <v>110</v>
      </c>
      <c r="H2" s="127"/>
      <c r="I2" s="118"/>
      <c r="J2" s="128" t="s">
        <v>158</v>
      </c>
      <c r="K2" s="128"/>
      <c r="L2" s="97">
        <v>0.93500000000000005</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3" t="str">
        <f>'DCWW ALAW'!C3:D3</f>
        <v xml:space="preserve">ByProduct recovery limited </v>
      </c>
      <c r="D3" s="144"/>
      <c r="E3" s="93" t="s">
        <v>108</v>
      </c>
      <c r="F3" s="31" t="s">
        <v>77</v>
      </c>
      <c r="G3" s="128" t="s">
        <v>159</v>
      </c>
      <c r="H3" s="128"/>
      <c r="I3" s="118"/>
      <c r="J3" s="124" t="s">
        <v>154</v>
      </c>
      <c r="K3" s="125"/>
      <c r="L3" s="97">
        <f>(L1/(L2*10000))*100</f>
        <v>2.106951871657754</v>
      </c>
      <c r="AB3" s="30" t="s">
        <v>57</v>
      </c>
      <c r="AC3" s="17"/>
      <c r="AD3" s="30" t="s">
        <v>71</v>
      </c>
      <c r="AE3" s="17"/>
      <c r="AF3" s="17"/>
      <c r="AG3" s="44" t="s">
        <v>77</v>
      </c>
      <c r="AH3" s="18"/>
      <c r="AI3" s="48" t="s">
        <v>113</v>
      </c>
      <c r="AJ3" s="49">
        <v>1.7</v>
      </c>
      <c r="AK3" s="50">
        <v>6</v>
      </c>
      <c r="AL3" s="51">
        <v>1</v>
      </c>
      <c r="AM3" s="11">
        <v>6.2</v>
      </c>
      <c r="AN3" s="11" t="s">
        <v>112</v>
      </c>
    </row>
    <row r="4" spans="1:41" x14ac:dyDescent="0.25">
      <c r="A4" s="128" t="s">
        <v>0</v>
      </c>
      <c r="B4" s="128"/>
      <c r="C4" s="141" t="str">
        <f>'DCWW ALAW'!C4:D4</f>
        <v>Farchwel, Talybont, Conwy, LL32 8UY</v>
      </c>
      <c r="D4" s="142"/>
      <c r="E4" s="94" t="s">
        <v>1</v>
      </c>
      <c r="F4" s="96" t="s">
        <v>172</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8" t="s">
        <v>47</v>
      </c>
      <c r="B5" s="128"/>
      <c r="C5" s="141" t="str">
        <f>'DCWW ALAW'!C5:D5</f>
        <v>Owen Clee</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8" t="s">
        <v>2</v>
      </c>
      <c r="B8" s="128"/>
      <c r="C8" s="60">
        <f>'DCWW ALAW'!C8</f>
        <v>1</v>
      </c>
      <c r="D8" s="60">
        <f>'DCWW ALAW'!D8</f>
        <v>2</v>
      </c>
      <c r="E8" s="60">
        <f>'DCWW ALAW'!E8</f>
        <v>3</v>
      </c>
      <c r="F8" s="60">
        <f>'DCWW ALAW'!F8</f>
        <v>4</v>
      </c>
      <c r="G8" s="60">
        <f>'DCWW ALAW'!G8</f>
        <v>5</v>
      </c>
      <c r="H8" s="60">
        <f>'DCWW ALAW'!H8</f>
        <v>6</v>
      </c>
      <c r="I8" s="60">
        <f>'DCWW ALAW'!I8</f>
        <v>7</v>
      </c>
      <c r="J8" s="60">
        <f>'DCWW ALAW'!J8</f>
        <v>8</v>
      </c>
      <c r="K8" s="60">
        <f>'DCWW ALAW'!K8</f>
        <v>9</v>
      </c>
      <c r="L8" s="60">
        <f>'DCWW ALAW'!L8</f>
        <v>10</v>
      </c>
      <c r="M8" s="60">
        <f>'DCWW ALAW'!M8</f>
        <v>11</v>
      </c>
      <c r="N8" s="60">
        <f>'DCWW ALAW'!N8</f>
        <v>12</v>
      </c>
      <c r="O8" s="60">
        <f>'DCWW ALAW'!O8</f>
        <v>13</v>
      </c>
      <c r="P8" s="60">
        <f>'DCWW ALAW'!P8</f>
        <v>15</v>
      </c>
      <c r="Q8" s="60">
        <f>'DCWW ALAW'!Q8</f>
        <v>16</v>
      </c>
      <c r="R8" s="60">
        <f>'DCWW ALAW'!R8</f>
        <v>21</v>
      </c>
      <c r="S8" s="60">
        <f>'DCWW ALAW'!S8</f>
        <v>22</v>
      </c>
      <c r="T8" s="60">
        <f>'DCWW ALAW'!T8</f>
        <v>23</v>
      </c>
      <c r="U8" s="60">
        <f>'DCWW ALAW'!U8</f>
        <v>7078</v>
      </c>
      <c r="V8" s="60">
        <f>'DCWW ALAW'!V8</f>
        <v>7058</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8" t="s">
        <v>3</v>
      </c>
      <c r="B9" s="128"/>
      <c r="C9" s="60" t="str">
        <f>'DCWW ALAW'!C9</f>
        <v xml:space="preserve">Moderate </v>
      </c>
      <c r="D9" s="60" t="str">
        <f>'DCWW ALAW'!D9</f>
        <v xml:space="preserve">Moderate </v>
      </c>
      <c r="E9" s="60" t="str">
        <f>'DCWW ALAW'!E9</f>
        <v xml:space="preserve">Moderate </v>
      </c>
      <c r="F9" s="60" t="str">
        <f>'DCWW ALAW'!F9</f>
        <v xml:space="preserve">Moderate </v>
      </c>
      <c r="G9" s="60" t="str">
        <f>'DCWW ALAW'!G9</f>
        <v xml:space="preserve">Moderate </v>
      </c>
      <c r="H9" s="60" t="str">
        <f>'DCWW ALAW'!H9</f>
        <v xml:space="preserve">Moderate </v>
      </c>
      <c r="I9" s="60" t="str">
        <f>'DCWW ALAW'!I9</f>
        <v xml:space="preserve">Moderate </v>
      </c>
      <c r="J9" s="60" t="str">
        <f>'DCWW ALAW'!J9</f>
        <v xml:space="preserve">Moderate </v>
      </c>
      <c r="K9" s="60" t="str">
        <f>'DCWW ALAW'!K9</f>
        <v xml:space="preserve">Moderate </v>
      </c>
      <c r="L9" s="60" t="str">
        <f>'DCWW ALAW'!L9</f>
        <v xml:space="preserve">Moderate </v>
      </c>
      <c r="M9" s="60" t="str">
        <f>'DCWW ALAW'!M9</f>
        <v xml:space="preserve">Moderate </v>
      </c>
      <c r="N9" s="60" t="str">
        <f>'DCWW ALAW'!N9</f>
        <v xml:space="preserve">Moderate </v>
      </c>
      <c r="O9" s="60" t="str">
        <f>'DCWW ALAW'!O9</f>
        <v xml:space="preserve">Moderate </v>
      </c>
      <c r="P9" s="60" t="str">
        <f>'DCWW ALAW'!P9</f>
        <v xml:space="preserve">Moderate </v>
      </c>
      <c r="Q9" s="60" t="str">
        <f>'DCWW ALAW'!Q9</f>
        <v xml:space="preserve">Moderate </v>
      </c>
      <c r="R9" s="60" t="str">
        <f>'DCWW ALAW'!R9</f>
        <v xml:space="preserve">Moderate </v>
      </c>
      <c r="S9" s="60" t="str">
        <f>'DCWW ALAW'!S9</f>
        <v xml:space="preserve">Moderate </v>
      </c>
      <c r="T9" s="60" t="str">
        <f>'DCWW ALAW'!T9</f>
        <v xml:space="preserve">Moderate </v>
      </c>
      <c r="U9" s="60" t="str">
        <f>'DCWW ALAW'!U9</f>
        <v xml:space="preserve">Moderate </v>
      </c>
      <c r="V9" s="60" t="str">
        <f>'DCWW ALAW'!V9</f>
        <v xml:space="preserve">Moderate </v>
      </c>
      <c r="AB9" s="17"/>
      <c r="AC9" s="17"/>
      <c r="AD9" s="30" t="s">
        <v>137</v>
      </c>
      <c r="AE9" s="30">
        <v>4.5</v>
      </c>
      <c r="AF9" s="17"/>
      <c r="AG9" s="18"/>
      <c r="AH9" s="18"/>
      <c r="AI9" s="63" t="s">
        <v>103</v>
      </c>
      <c r="AJ9" s="64">
        <v>0.7</v>
      </c>
      <c r="AK9" s="65">
        <v>4</v>
      </c>
      <c r="AL9" s="29">
        <v>7</v>
      </c>
      <c r="AM9" s="11">
        <v>6.7</v>
      </c>
      <c r="AN9" s="11" t="s">
        <v>135</v>
      </c>
      <c r="AO9" s="99"/>
    </row>
    <row r="10" spans="1:41" x14ac:dyDescent="0.25">
      <c r="A10" s="128" t="s">
        <v>4</v>
      </c>
      <c r="B10" s="128"/>
      <c r="C10" s="60">
        <f>'DCWW ALAW'!C10</f>
        <v>6.1</v>
      </c>
      <c r="D10" s="60">
        <f>'DCWW ALAW'!D10</f>
        <v>5.8</v>
      </c>
      <c r="E10" s="60">
        <f>'DCWW ALAW'!E10</f>
        <v>5.9</v>
      </c>
      <c r="F10" s="60">
        <f>'DCWW ALAW'!F10</f>
        <v>5.3</v>
      </c>
      <c r="G10" s="60">
        <f>'DCWW ALAW'!G10</f>
        <v>5.4</v>
      </c>
      <c r="H10" s="60">
        <f>'DCWW ALAW'!H10</f>
        <v>5.9</v>
      </c>
      <c r="I10" s="60">
        <f>'DCWW ALAW'!I10</f>
        <v>5.7</v>
      </c>
      <c r="J10" s="60">
        <f>'DCWW ALAW'!J10</f>
        <v>5.5</v>
      </c>
      <c r="K10" s="60">
        <f>'DCWW ALAW'!K10</f>
        <v>5.5</v>
      </c>
      <c r="L10" s="60">
        <f>'DCWW ALAW'!L10</f>
        <v>5.3</v>
      </c>
      <c r="M10" s="60">
        <f>'DCWW ALAW'!M10</f>
        <v>6.2</v>
      </c>
      <c r="N10" s="60">
        <f>'DCWW ALAW'!N10</f>
        <v>5.4</v>
      </c>
      <c r="O10" s="60">
        <f>'DCWW ALAW'!O10</f>
        <v>5.5</v>
      </c>
      <c r="P10" s="60">
        <f>'DCWW ALAW'!P10</f>
        <v>5.3</v>
      </c>
      <c r="Q10" s="60">
        <f>'DCWW ALAW'!Q10</f>
        <v>5.3</v>
      </c>
      <c r="R10" s="60">
        <f>'DCWW ALAW'!R10</f>
        <v>6.1</v>
      </c>
      <c r="S10" s="60">
        <f>'DCWW ALAW'!S10</f>
        <v>5.8</v>
      </c>
      <c r="T10" s="60">
        <f>'DCWW ALAW'!T10</f>
        <v>5.5</v>
      </c>
      <c r="U10" s="60">
        <f>'DCWW ALAW'!U10</f>
        <v>6.5</v>
      </c>
      <c r="V10" s="60">
        <f>'DCWW ALAW'!V10</f>
        <v>5.5</v>
      </c>
      <c r="AB10" s="17"/>
      <c r="AC10" s="17"/>
      <c r="AD10" s="30" t="s">
        <v>140</v>
      </c>
      <c r="AE10" s="30">
        <v>5</v>
      </c>
      <c r="AF10" s="17"/>
      <c r="AG10" s="18"/>
      <c r="AH10" s="18"/>
      <c r="AI10" s="53" t="s">
        <v>97</v>
      </c>
      <c r="AJ10" s="54">
        <v>9</v>
      </c>
      <c r="AK10" s="55">
        <v>16.5</v>
      </c>
      <c r="AL10" s="11">
        <v>8</v>
      </c>
      <c r="AM10" s="11">
        <v>6.7</v>
      </c>
      <c r="AN10" s="11" t="s">
        <v>135</v>
      </c>
    </row>
    <row r="11" spans="1:41" x14ac:dyDescent="0.25">
      <c r="A11" s="128" t="s">
        <v>5</v>
      </c>
      <c r="B11" s="128"/>
      <c r="C11" s="60">
        <f>'DCWW ALAW'!C11</f>
        <v>1</v>
      </c>
      <c r="D11" s="60">
        <f>'DCWW ALAW'!D11</f>
        <v>3</v>
      </c>
      <c r="E11" s="60">
        <f>'DCWW ALAW'!E11</f>
        <v>3</v>
      </c>
      <c r="F11" s="60">
        <f>'DCWW ALAW'!F11</f>
        <v>2</v>
      </c>
      <c r="G11" s="60">
        <f>'DCWW ALAW'!G11</f>
        <v>1</v>
      </c>
      <c r="H11" s="60">
        <f>'DCWW ALAW'!H11</f>
        <v>1</v>
      </c>
      <c r="I11" s="60">
        <f>'DCWW ALAW'!I11</f>
        <v>2</v>
      </c>
      <c r="J11" s="60">
        <f>'DCWW ALAW'!J11</f>
        <v>1</v>
      </c>
      <c r="K11" s="60">
        <f>'DCWW ALAW'!K11</f>
        <v>2</v>
      </c>
      <c r="L11" s="60">
        <f>'DCWW ALAW'!L11</f>
        <v>2</v>
      </c>
      <c r="M11" s="60">
        <f>'DCWW ALAW'!M11</f>
        <v>2</v>
      </c>
      <c r="N11" s="60">
        <f>'DCWW ALAW'!N11</f>
        <v>3</v>
      </c>
      <c r="O11" s="60">
        <f>'DCWW ALAW'!O11</f>
        <v>2</v>
      </c>
      <c r="P11" s="60">
        <f>'DCWW ALAW'!P11</f>
        <v>3</v>
      </c>
      <c r="Q11" s="60">
        <f>'DCWW ALAW'!Q11</f>
        <v>2</v>
      </c>
      <c r="R11" s="60">
        <f>'DCWW ALAW'!R11</f>
        <v>1</v>
      </c>
      <c r="S11" s="60">
        <f>'DCWW ALAW'!S11</f>
        <v>3</v>
      </c>
      <c r="T11" s="60">
        <f>'DCWW ALAW'!T11</f>
        <v>2</v>
      </c>
      <c r="U11" s="60">
        <f>'DCWW ALAW'!U11</f>
        <v>1</v>
      </c>
      <c r="V11" s="60">
        <f>'DCWW ALAW'!V11</f>
        <v>1</v>
      </c>
      <c r="AB11" s="17"/>
      <c r="AC11" s="17"/>
      <c r="AD11" s="52" t="s">
        <v>141</v>
      </c>
      <c r="AE11" s="30">
        <v>6</v>
      </c>
      <c r="AF11" s="17"/>
      <c r="AG11" s="18"/>
      <c r="AH11" s="18"/>
      <c r="AI11" s="53" t="s">
        <v>122</v>
      </c>
      <c r="AJ11" s="54">
        <v>15</v>
      </c>
      <c r="AK11" s="55">
        <v>17.5</v>
      </c>
      <c r="AL11" s="11">
        <v>9</v>
      </c>
      <c r="AM11" s="11">
        <v>7</v>
      </c>
      <c r="AN11" s="11" t="s">
        <v>135</v>
      </c>
    </row>
    <row r="12" spans="1:41" x14ac:dyDescent="0.25">
      <c r="A12" s="128" t="s">
        <v>6</v>
      </c>
      <c r="B12" s="128"/>
      <c r="C12" s="60">
        <f>'DCWW ALAW'!C12</f>
        <v>1</v>
      </c>
      <c r="D12" s="60">
        <f>'DCWW ALAW'!D12</f>
        <v>2</v>
      </c>
      <c r="E12" s="60">
        <f>'DCWW ALAW'!E12</f>
        <v>2</v>
      </c>
      <c r="F12" s="60">
        <f>'DCWW ALAW'!F12</f>
        <v>1</v>
      </c>
      <c r="G12" s="60">
        <f>'DCWW ALAW'!G12</f>
        <v>0</v>
      </c>
      <c r="H12" s="60">
        <f>'DCWW ALAW'!H12</f>
        <v>0</v>
      </c>
      <c r="I12" s="60">
        <f>'DCWW ALAW'!I12</f>
        <v>2</v>
      </c>
      <c r="J12" s="60">
        <f>'DCWW ALAW'!J12</f>
        <v>1</v>
      </c>
      <c r="K12" s="60">
        <f>'DCWW ALAW'!K12</f>
        <v>2</v>
      </c>
      <c r="L12" s="60">
        <f>'DCWW ALAW'!L12</f>
        <v>1</v>
      </c>
      <c r="M12" s="60">
        <f>'DCWW ALAW'!M12</f>
        <v>0</v>
      </c>
      <c r="N12" s="60">
        <f>'DCWW ALAW'!N12</f>
        <v>0</v>
      </c>
      <c r="O12" s="60">
        <f>'DCWW ALAW'!O12</f>
        <v>0</v>
      </c>
      <c r="P12" s="60">
        <f>'DCWW ALAW'!P12</f>
        <v>2</v>
      </c>
      <c r="Q12" s="60">
        <f>'DCWW ALAW'!Q12</f>
        <v>2</v>
      </c>
      <c r="R12" s="60">
        <f>'DCWW ALAW'!R12</f>
        <v>2</v>
      </c>
      <c r="S12" s="60">
        <f>'DCWW ALAW'!S12</f>
        <v>2</v>
      </c>
      <c r="T12" s="60">
        <f>'DCWW ALAW'!T12</f>
        <v>2</v>
      </c>
      <c r="U12" s="60">
        <f>'DCWW ALAW'!U12</f>
        <v>1</v>
      </c>
      <c r="V12" s="60">
        <f>'DCWW ALAW'!V12</f>
        <v>1</v>
      </c>
      <c r="AB12" s="17"/>
      <c r="AC12" s="17"/>
      <c r="AD12" s="52" t="s">
        <v>142</v>
      </c>
      <c r="AE12" s="30">
        <v>7.5</v>
      </c>
      <c r="AF12" s="17"/>
      <c r="AG12" s="18"/>
      <c r="AH12" s="18"/>
      <c r="AI12" s="53" t="s">
        <v>121</v>
      </c>
      <c r="AJ12" s="54">
        <v>14</v>
      </c>
      <c r="AK12" s="55">
        <v>11</v>
      </c>
      <c r="AL12" s="11">
        <v>10</v>
      </c>
      <c r="AM12" s="11">
        <v>7</v>
      </c>
      <c r="AN12" s="11" t="s">
        <v>135</v>
      </c>
    </row>
    <row r="13" spans="1:41" x14ac:dyDescent="0.25">
      <c r="A13" s="128" t="s">
        <v>7</v>
      </c>
      <c r="B13" s="128"/>
      <c r="C13" s="60">
        <f>'DCWW ALAW'!C13</f>
        <v>1</v>
      </c>
      <c r="D13" s="60">
        <f>'DCWW ALAW'!D13</f>
        <v>2</v>
      </c>
      <c r="E13" s="60">
        <f>'DCWW ALAW'!E13</f>
        <v>2</v>
      </c>
      <c r="F13" s="60">
        <f>'DCWW ALAW'!F13</f>
        <v>2</v>
      </c>
      <c r="G13" s="60">
        <f>'DCWW ALAW'!G13</f>
        <v>2</v>
      </c>
      <c r="H13" s="60">
        <f>'DCWW ALAW'!H13</f>
        <v>2</v>
      </c>
      <c r="I13" s="60">
        <f>'DCWW ALAW'!I13</f>
        <v>1</v>
      </c>
      <c r="J13" s="60">
        <f>'DCWW ALAW'!J13</f>
        <v>2</v>
      </c>
      <c r="K13" s="60">
        <f>'DCWW ALAW'!K13</f>
        <v>2</v>
      </c>
      <c r="L13" s="60">
        <f>'DCWW ALAW'!L13</f>
        <v>2</v>
      </c>
      <c r="M13" s="60">
        <f>'DCWW ALAW'!M13</f>
        <v>1</v>
      </c>
      <c r="N13" s="60">
        <f>'DCWW ALAW'!N13</f>
        <v>1</v>
      </c>
      <c r="O13" s="60">
        <f>'DCWW ALAW'!O13</f>
        <v>2</v>
      </c>
      <c r="P13" s="60">
        <f>'DCWW ALAW'!P13</f>
        <v>2</v>
      </c>
      <c r="Q13" s="60">
        <f>'DCWW ALAW'!Q13</f>
        <v>2</v>
      </c>
      <c r="R13" s="60">
        <f>'DCWW ALAW'!R13</f>
        <v>2</v>
      </c>
      <c r="S13" s="60">
        <f>'DCWW ALAW'!S13</f>
        <v>3</v>
      </c>
      <c r="T13" s="60">
        <f>'DCWW ALAW'!T13</f>
        <v>2</v>
      </c>
      <c r="U13" s="60">
        <f>'DCWW ALAW'!U13</f>
        <v>2</v>
      </c>
      <c r="V13" s="60">
        <f>'DCWW ALAW'!V13</f>
        <v>2</v>
      </c>
      <c r="AB13" s="17"/>
      <c r="AC13" s="17"/>
      <c r="AD13" s="52" t="s">
        <v>143</v>
      </c>
      <c r="AE13" s="30">
        <v>12</v>
      </c>
      <c r="AF13" s="17"/>
      <c r="AG13" s="18"/>
      <c r="AH13" s="18"/>
      <c r="AI13" s="53" t="s">
        <v>120</v>
      </c>
      <c r="AJ13" s="54">
        <v>1.9</v>
      </c>
      <c r="AK13" s="55">
        <v>7.5</v>
      </c>
      <c r="AL13" s="11">
        <v>11</v>
      </c>
      <c r="AM13" s="11">
        <v>6.7</v>
      </c>
      <c r="AN13" s="11" t="s">
        <v>135</v>
      </c>
    </row>
    <row r="14" spans="1:41" x14ac:dyDescent="0.25">
      <c r="A14" s="137" t="s">
        <v>8</v>
      </c>
      <c r="B14" s="137"/>
      <c r="C14" s="102" t="str">
        <f>'DCWW ALAW'!C14</f>
        <v xml:space="preserve">Grass Silage (25% DM) </v>
      </c>
      <c r="D14" s="102" t="str">
        <f>'DCWW ALAW'!D14</f>
        <v xml:space="preserve">Grass Silage (25% DM) </v>
      </c>
      <c r="E14" s="102" t="str">
        <f>'DCWW ALAW'!E14</f>
        <v xml:space="preserve">Grass Silage (25% DM) </v>
      </c>
      <c r="F14" s="102" t="str">
        <f>'DCWW ALAW'!F14</f>
        <v xml:space="preserve">Grass Silage (25% DM) </v>
      </c>
      <c r="G14" s="102" t="str">
        <f>'DCWW ALAW'!G14</f>
        <v xml:space="preserve">Grass Silage (25% DM) </v>
      </c>
      <c r="H14" s="102" t="str">
        <f>'DCWW ALAW'!H14</f>
        <v xml:space="preserve">Grass Silage (25% DM) </v>
      </c>
      <c r="I14" s="102" t="str">
        <f>'DCWW ALAW'!I14</f>
        <v xml:space="preserve">Grass Silage (25% DM) </v>
      </c>
      <c r="J14" s="102" t="str">
        <f>'DCWW ALAW'!J14</f>
        <v xml:space="preserve">Grass Silage (25% DM) </v>
      </c>
      <c r="K14" s="102" t="str">
        <f>'DCWW ALAW'!K14</f>
        <v xml:space="preserve">Grass Silage (25% DM) </v>
      </c>
      <c r="L14" s="102" t="str">
        <f>'DCWW ALAW'!L14</f>
        <v xml:space="preserve">Grass Silage (25% DM) </v>
      </c>
      <c r="M14" s="102" t="str">
        <f>'DCWW ALAW'!M14</f>
        <v xml:space="preserve">Grass Silage (25% DM) </v>
      </c>
      <c r="N14" s="102" t="str">
        <f>'DCWW ALAW'!N14</f>
        <v xml:space="preserve">Grass Silage (25% DM) </v>
      </c>
      <c r="O14" s="102" t="str">
        <f>'DCWW ALAW'!O14</f>
        <v xml:space="preserve">Grass Silage (25% DM) </v>
      </c>
      <c r="P14" s="102" t="str">
        <f>'DCWW ALAW'!P14</f>
        <v xml:space="preserve">Grass Silage (25% DM) </v>
      </c>
      <c r="Q14" s="102" t="str">
        <f>'DCWW ALAW'!Q14</f>
        <v xml:space="preserve">Grass Silage (25% DM) </v>
      </c>
      <c r="R14" s="102" t="str">
        <f>'DCWW ALAW'!R14</f>
        <v xml:space="preserve">Grass Silage (25% DM) </v>
      </c>
      <c r="S14" s="102" t="str">
        <f>'DCWW ALAW'!S14</f>
        <v xml:space="preserve">Grass Silage (25% DM) </v>
      </c>
      <c r="T14" s="102" t="str">
        <f>'DCWW ALAW'!T14</f>
        <v xml:space="preserve">Grass Silage (25% DM) </v>
      </c>
      <c r="U14" s="102" t="str">
        <f>'DCWW ALAW'!U14</f>
        <v xml:space="preserve">Grass Silage (25% DM) </v>
      </c>
      <c r="V14" s="102" t="str">
        <f>'DCWW ALAW'!V14</f>
        <v xml:space="preserve">Grass Silage (25% DM) </v>
      </c>
      <c r="AD14" s="30" t="s">
        <v>138</v>
      </c>
      <c r="AE14" s="30">
        <v>6</v>
      </c>
      <c r="AI14" s="53" t="s">
        <v>119</v>
      </c>
      <c r="AJ14" s="54">
        <v>0.8</v>
      </c>
      <c r="AK14" s="55">
        <v>1.7</v>
      </c>
      <c r="AL14" s="11">
        <v>12</v>
      </c>
      <c r="AM14" s="11">
        <v>6.7</v>
      </c>
      <c r="AN14" s="11" t="s">
        <v>135</v>
      </c>
    </row>
    <row r="15" spans="1:41" x14ac:dyDescent="0.25">
      <c r="A15" s="136" t="s">
        <v>9</v>
      </c>
      <c r="B15" s="136"/>
      <c r="C15" s="60">
        <f>'DCWW ALAW'!C15</f>
        <v>38</v>
      </c>
      <c r="D15" s="60">
        <f>'DCWW ALAW'!D15</f>
        <v>38</v>
      </c>
      <c r="E15" s="60">
        <f>'DCWW ALAW'!E15</f>
        <v>38</v>
      </c>
      <c r="F15" s="60">
        <f>'DCWW ALAW'!F15</f>
        <v>38</v>
      </c>
      <c r="G15" s="60">
        <f>'DCWW ALAW'!G15</f>
        <v>38</v>
      </c>
      <c r="H15" s="60">
        <f>'DCWW ALAW'!H15</f>
        <v>38</v>
      </c>
      <c r="I15" s="60">
        <f>'DCWW ALAW'!I15</f>
        <v>38</v>
      </c>
      <c r="J15" s="60">
        <f>'DCWW ALAW'!J15</f>
        <v>38</v>
      </c>
      <c r="K15" s="60">
        <f>'DCWW ALAW'!K15</f>
        <v>38</v>
      </c>
      <c r="L15" s="60">
        <f>'DCWW ALAW'!L15</f>
        <v>38</v>
      </c>
      <c r="M15" s="60">
        <f>'DCWW ALAW'!M15</f>
        <v>38</v>
      </c>
      <c r="N15" s="60">
        <f>'DCWW ALAW'!N15</f>
        <v>38</v>
      </c>
      <c r="O15" s="60">
        <f>'DCWW ALAW'!O15</f>
        <v>38</v>
      </c>
      <c r="P15" s="60">
        <f>'DCWW ALAW'!P15</f>
        <v>38</v>
      </c>
      <c r="Q15" s="60">
        <f>'DCWW ALAW'!Q15</f>
        <v>38</v>
      </c>
      <c r="R15" s="60">
        <f>'DCWW ALAW'!R15</f>
        <v>38</v>
      </c>
      <c r="S15" s="60">
        <f>'DCWW ALAW'!S15</f>
        <v>38</v>
      </c>
      <c r="T15" s="60">
        <f>'DCWW ALAW'!T15</f>
        <v>38</v>
      </c>
      <c r="U15" s="60">
        <f>'DCWW ALAW'!U15</f>
        <v>38</v>
      </c>
      <c r="V15" s="60">
        <f>'DCWW ALAW'!V15</f>
        <v>38</v>
      </c>
      <c r="AD15" s="30" t="s">
        <v>144</v>
      </c>
      <c r="AE15" s="30">
        <v>7</v>
      </c>
      <c r="AI15" s="53" t="s">
        <v>101</v>
      </c>
      <c r="AJ15" s="62">
        <v>1.8</v>
      </c>
      <c r="AK15" s="55">
        <v>5.4</v>
      </c>
      <c r="AL15" s="11">
        <v>13</v>
      </c>
      <c r="AM15" s="11">
        <v>6.7</v>
      </c>
      <c r="AN15" s="11" t="s">
        <v>135</v>
      </c>
    </row>
    <row r="16" spans="1:41" ht="13.8" thickBot="1" x14ac:dyDescent="0.3">
      <c r="A16" s="138" t="s">
        <v>44</v>
      </c>
      <c r="B16" s="138"/>
      <c r="C16" s="103" t="str">
        <f>'DCWW ALAW'!C16</f>
        <v>Medium/Clay</v>
      </c>
      <c r="D16" s="103" t="str">
        <f>'DCWW ALAW'!D16</f>
        <v>Medium/Clay</v>
      </c>
      <c r="E16" s="103" t="str">
        <f>'DCWW ALAW'!E16</f>
        <v>Medium/Clay</v>
      </c>
      <c r="F16" s="103" t="str">
        <f>'DCWW ALAW'!F16</f>
        <v>Medium/Clay</v>
      </c>
      <c r="G16" s="103" t="str">
        <f>'DCWW ALAW'!G16</f>
        <v>Medium/Clay</v>
      </c>
      <c r="H16" s="103" t="str">
        <f>'DCWW ALAW'!H16</f>
        <v>Medium/Clay</v>
      </c>
      <c r="I16" s="103" t="str">
        <f>'DCWW ALAW'!I16</f>
        <v>Medium/Clay</v>
      </c>
      <c r="J16" s="103" t="str">
        <f>'DCWW ALAW'!J16</f>
        <v>Medium/Clay</v>
      </c>
      <c r="K16" s="103" t="str">
        <f>'DCWW ALAW'!K16</f>
        <v>Medium/Clay</v>
      </c>
      <c r="L16" s="103" t="str">
        <f>'DCWW ALAW'!L16</f>
        <v>Medium/Clay</v>
      </c>
      <c r="M16" s="103" t="str">
        <f>'DCWW ALAW'!M16</f>
        <v>Medium/Clay</v>
      </c>
      <c r="N16" s="103" t="str">
        <f>'DCWW ALAW'!N16</f>
        <v>Medium/Clay</v>
      </c>
      <c r="O16" s="103" t="str">
        <f>'DCWW ALAW'!O16</f>
        <v>Medium/Clay</v>
      </c>
      <c r="P16" s="103" t="str">
        <f>'DCWW ALAW'!P16</f>
        <v>Medium/Clay</v>
      </c>
      <c r="Q16" s="103" t="str">
        <f>'DCWW ALAW'!Q16</f>
        <v>Medium/Clay</v>
      </c>
      <c r="R16" s="103" t="str">
        <f>'DCWW ALAW'!R16</f>
        <v>Medium/Clay</v>
      </c>
      <c r="S16" s="103" t="str">
        <f>'DCWW ALAW'!S16</f>
        <v>Medium/Clay</v>
      </c>
      <c r="T16" s="103" t="str">
        <f>'DCWW ALAW'!T16</f>
        <v>Medium/Clay</v>
      </c>
      <c r="U16" s="103" t="str">
        <f>'DCWW ALAW'!U16</f>
        <v>Medium/Clay</v>
      </c>
      <c r="V16" s="103" t="str">
        <f>'DCWW ALAW'!V16</f>
        <v>Medium/Clay</v>
      </c>
      <c r="AD16" s="52" t="s">
        <v>145</v>
      </c>
      <c r="AE16" s="30">
        <v>8</v>
      </c>
      <c r="AI16" s="53" t="s">
        <v>118</v>
      </c>
      <c r="AJ16" s="54">
        <v>8</v>
      </c>
      <c r="AK16" s="55">
        <v>5.5</v>
      </c>
      <c r="AL16" s="12">
        <v>14</v>
      </c>
      <c r="AM16" s="11">
        <v>6.7</v>
      </c>
      <c r="AN16" s="11" t="s">
        <v>135</v>
      </c>
    </row>
    <row r="17" spans="1:40"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5">
      <c r="A18" s="132" t="s">
        <v>23</v>
      </c>
      <c r="B18" s="133"/>
      <c r="C18" s="16">
        <f>$D31</f>
        <v>66.084467750000002</v>
      </c>
      <c r="D18" s="16">
        <f>$D32</f>
        <v>0</v>
      </c>
      <c r="E18" s="16">
        <f>$D33</f>
        <v>0</v>
      </c>
      <c r="F18" s="16">
        <f>$D34</f>
        <v>0</v>
      </c>
      <c r="G18" s="16">
        <f>$D35</f>
        <v>0</v>
      </c>
      <c r="H18" s="16">
        <f>$D36</f>
        <v>0</v>
      </c>
      <c r="I18" s="16">
        <f>$D37</f>
        <v>0</v>
      </c>
      <c r="J18" s="16">
        <f>$D38</f>
        <v>0</v>
      </c>
      <c r="K18" s="16">
        <f>$D39</f>
        <v>0</v>
      </c>
      <c r="L18" s="16">
        <f>$D40</f>
        <v>0</v>
      </c>
      <c r="M18" s="16">
        <f>$D41</f>
        <v>64.762778394999998</v>
      </c>
      <c r="N18" s="16">
        <f>$D42</f>
        <v>0</v>
      </c>
      <c r="O18" s="16">
        <f>$D43</f>
        <v>0</v>
      </c>
      <c r="P18" s="16">
        <f>$D44</f>
        <v>0</v>
      </c>
      <c r="Q18" s="16">
        <f>$D45</f>
        <v>0</v>
      </c>
      <c r="R18" s="16">
        <f>$D46</f>
        <v>66.084467750000002</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2" t="s">
        <v>90</v>
      </c>
      <c r="B19" s="133"/>
      <c r="C19" s="16">
        <f>C18-C17</f>
        <v>1.4844677500000074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0.16277839500000368</v>
      </c>
      <c r="N19" s="16">
        <f t="shared" si="1"/>
        <v>-64.599999999999994</v>
      </c>
      <c r="O19" s="16">
        <f t="shared" si="1"/>
        <v>-64.599999999999994</v>
      </c>
      <c r="P19" s="16">
        <f t="shared" si="1"/>
        <v>-64.599999999999994</v>
      </c>
      <c r="Q19" s="16">
        <f t="shared" si="1"/>
        <v>-64.599999999999994</v>
      </c>
      <c r="R19" s="16">
        <f t="shared" si="1"/>
        <v>1.4844677500000074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8" thickBot="1" x14ac:dyDescent="0.3">
      <c r="A20" s="130" t="s">
        <v>91</v>
      </c>
      <c r="B20" s="131"/>
      <c r="C20" s="26" t="str">
        <f>IF($B31="","",IF(C$19&gt;=0,"INCREASE","DECREASE"))</f>
        <v>INCREASE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INCREASE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5">
      <c r="A22" s="132" t="s">
        <v>89</v>
      </c>
      <c r="B22" s="133"/>
      <c r="C22" s="16">
        <f>$E31</f>
        <v>1.1430027500000002</v>
      </c>
      <c r="D22" s="16">
        <f>$E32</f>
        <v>0</v>
      </c>
      <c r="E22" s="16">
        <f>$E33</f>
        <v>0</v>
      </c>
      <c r="F22" s="16">
        <f>$E34</f>
        <v>0</v>
      </c>
      <c r="G22" s="16">
        <f>$E35</f>
        <v>0</v>
      </c>
      <c r="H22" s="16">
        <f>$E36</f>
        <v>0</v>
      </c>
      <c r="I22" s="16">
        <f>$E37</f>
        <v>0</v>
      </c>
      <c r="J22" s="16">
        <f>$E38</f>
        <v>0</v>
      </c>
      <c r="K22" s="16">
        <f>$E39</f>
        <v>0</v>
      </c>
      <c r="L22" s="16">
        <f>$E40</f>
        <v>0</v>
      </c>
      <c r="M22" s="16">
        <f>$E41</f>
        <v>1.1201426950000002</v>
      </c>
      <c r="N22" s="16">
        <f>$E42</f>
        <v>0</v>
      </c>
      <c r="O22" s="16">
        <f>$E43</f>
        <v>0</v>
      </c>
      <c r="P22" s="16">
        <f>$E44</f>
        <v>0</v>
      </c>
      <c r="Q22" s="16">
        <f>$E45</f>
        <v>0</v>
      </c>
      <c r="R22" s="16">
        <f>$E46</f>
        <v>1.1430027500000002</v>
      </c>
      <c r="S22" s="16">
        <f>$E47</f>
        <v>0</v>
      </c>
      <c r="T22" s="16">
        <f>$E48</f>
        <v>0</v>
      </c>
      <c r="U22" s="16">
        <f>$E49</f>
        <v>0</v>
      </c>
      <c r="V22" s="16">
        <f>$E50</f>
        <v>0</v>
      </c>
      <c r="AI22" s="63" t="s">
        <v>102</v>
      </c>
      <c r="AJ22" s="64">
        <v>1.2</v>
      </c>
      <c r="AK22" s="65">
        <v>5</v>
      </c>
      <c r="AL22" s="29">
        <v>20</v>
      </c>
      <c r="AM22" s="11">
        <v>6.7</v>
      </c>
      <c r="AN22" s="11" t="s">
        <v>135</v>
      </c>
    </row>
    <row r="23" spans="1:40" x14ac:dyDescent="0.25">
      <c r="A23" s="132" t="s">
        <v>92</v>
      </c>
      <c r="B23" s="133"/>
      <c r="C23" s="16">
        <f>C22-C21</f>
        <v>-226.85699725000001</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-226.879857305</v>
      </c>
      <c r="N23" s="16">
        <f t="shared" si="3"/>
        <v>-228</v>
      </c>
      <c r="O23" s="16">
        <f t="shared" si="3"/>
        <v>-228</v>
      </c>
      <c r="P23" s="16">
        <f t="shared" si="3"/>
        <v>-228</v>
      </c>
      <c r="Q23" s="16">
        <f t="shared" si="3"/>
        <v>-228</v>
      </c>
      <c r="R23" s="16">
        <f t="shared" si="3"/>
        <v>-226.85699725000001</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3.11</v>
      </c>
      <c r="C28" s="15">
        <v>0.93500000000000005</v>
      </c>
      <c r="D28" s="15">
        <v>0.371</v>
      </c>
      <c r="E28" s="15">
        <v>1.2200000000000001E-2</v>
      </c>
      <c r="F28" s="15">
        <v>669</v>
      </c>
      <c r="G28" s="15">
        <v>76.400000000000006</v>
      </c>
      <c r="H28" s="15">
        <v>141</v>
      </c>
      <c r="I28" s="15">
        <v>4.16</v>
      </c>
      <c r="J28" s="15">
        <v>0.44</v>
      </c>
      <c r="K28" s="23">
        <v>0.64</v>
      </c>
      <c r="L28" s="15">
        <v>5.0999999999999996</v>
      </c>
      <c r="M28" s="15">
        <v>2.1800000000000002</v>
      </c>
      <c r="N28" s="15">
        <v>195000</v>
      </c>
      <c r="O28" s="15">
        <v>4570</v>
      </c>
      <c r="P28" s="15"/>
      <c r="Q28" s="15">
        <v>6720</v>
      </c>
      <c r="R28" s="15"/>
      <c r="S28" s="15">
        <v>20.6</v>
      </c>
      <c r="T28" s="15"/>
      <c r="U28" s="15"/>
    </row>
    <row r="29" spans="1:40" s="7" customFormat="1" ht="28.8" x14ac:dyDescent="0.3">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72.696250000000006</v>
      </c>
      <c r="D31" s="77">
        <f>(IF(D$27="%w/w SAR",((D$28*10)*$B31),IF(D$27="%w/w DM",(((D$28*10)*($B$28/100))*$B31),IF(D$27="kg/t SAR",(D$28*$B31),IF(D$27="kg/t DM",((D$28*($B$28/100))*$B31),IF(D$27="mg/kg SAR",((D$28*0.001)*$B31),IF(D$27="mg/kg DM",(((D$28*0.001)*($B$28/100))*$B31),"0")))))))*2.291</f>
        <v>66.084467750000002</v>
      </c>
      <c r="E31" s="77">
        <f>(IF(E$27="%w/w SAR",((E$28*10)*$B31),IF(E$27="%w/w DM",(((E$28*10)*($B$28/100))*$B31),IF(E$27="kg/t SAR",(E$28*$B31),IF(E$27="kg/t DM",((E$28*($B$28/100))*$B31),IF(E$27="mg/kg SAR",((E$28*0.001)*$B31),IF(E$27="mg/kg DM",(((E$28*0.001)*($B$28/100))*$B31),"0")))))))*1.205</f>
        <v>1.1430027500000002</v>
      </c>
      <c r="F31" s="77">
        <f>(IF(F$27="%w/w SAR",((F$28*10)*$B31),IF(F$27="%w/w DM",(((F$28*10)*($B$28/100))*$B31),IF(F$27="kg/t SAR",(F$28*$B31),IF(F$27="kg/t DM",((F$28*($B$28/100))*$B31),IF(F$27="mg/kg SAR",((F$28*0.001)*$B31),IF(F$27="mg/kg DM",(((F$28*0.001)*($B$28/100))*$B31),"0")))))))*1.658</f>
        <v>8.6240455499999999</v>
      </c>
      <c r="G31" s="77">
        <f t="shared" ref="G31:P46" si="5">IF(G$27="%w/w SAR",((G$28*10)*$B31),IF(G$27="%w/w DM",(((G$28*10)*($B$28/100))*$B31),IF(G$27="kg/t SAR",(G$28*$B31),IF(G$27="kg/t DM",((G$28*($B$28/100))*$B31),IF(G$27="mg/kg SAR",((G$28*0.001)*$B31),IF(G$27="mg/kg DM",(((G$28*0.001)*($B$28/100))*$B31),0))))))</f>
        <v>0.59401000000000004</v>
      </c>
      <c r="H31" s="77">
        <f t="shared" si="5"/>
        <v>1.0962750000000001</v>
      </c>
      <c r="I31" s="77">
        <f t="shared" si="5"/>
        <v>3.2343999999999998E-2</v>
      </c>
      <c r="J31" s="77">
        <f t="shared" si="5"/>
        <v>3.421E-3</v>
      </c>
      <c r="K31" s="77">
        <f t="shared" si="5"/>
        <v>4.9760000000000004E-3</v>
      </c>
      <c r="L31" s="77">
        <f t="shared" si="5"/>
        <v>3.9652499999999993E-2</v>
      </c>
      <c r="M31" s="77">
        <f t="shared" si="5"/>
        <v>1.6949499999999999E-2</v>
      </c>
      <c r="N31" s="77">
        <f t="shared" si="5"/>
        <v>1516.125</v>
      </c>
      <c r="O31" s="77">
        <f t="shared" si="5"/>
        <v>35.531750000000002</v>
      </c>
      <c r="P31" s="77">
        <f t="shared" si="5"/>
        <v>0</v>
      </c>
      <c r="Q31" s="77">
        <f>(IF(Q$27="%w/w SAR",((Q$28*10)*$B31),IF(Q$27="%w/w DM",(((Q$28*10)*($B$28/100))*$B31),IF(Q$27="kg/t SAR",(Q$28*$B31),IF(Q$27="kg/t DM",((Q$28*($B$28/100))*$B31),IF(Q$27="mg/kg SAR",((Q$28*0.001)*$B31),IF(Q$27="mg/kg DM",(((Q$28*0.001)*($B$28/100))*$B31),0)))))))*2.5</f>
        <v>130.62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0.160165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11</v>
      </c>
      <c r="B41" s="15">
        <v>245</v>
      </c>
      <c r="C41" s="77">
        <f t="shared" si="6"/>
        <v>71.242325000000008</v>
      </c>
      <c r="D41" s="77">
        <f t="shared" si="7"/>
        <v>64.762778394999998</v>
      </c>
      <c r="E41" s="77">
        <f t="shared" si="8"/>
        <v>1.1201426950000002</v>
      </c>
      <c r="F41" s="77">
        <f t="shared" si="9"/>
        <v>8.4515646390000008</v>
      </c>
      <c r="G41" s="77">
        <f t="shared" si="5"/>
        <v>0.58212980000000003</v>
      </c>
      <c r="H41" s="77">
        <f t="shared" si="5"/>
        <v>1.0743495000000001</v>
      </c>
      <c r="I41" s="77">
        <f t="shared" si="5"/>
        <v>3.1697120000000002E-2</v>
      </c>
      <c r="J41" s="77">
        <f t="shared" si="5"/>
        <v>3.35258E-3</v>
      </c>
      <c r="K41" s="77">
        <f t="shared" si="5"/>
        <v>4.8764799999999999E-3</v>
      </c>
      <c r="L41" s="77">
        <f t="shared" si="5"/>
        <v>3.8859449999999997E-2</v>
      </c>
      <c r="M41" s="77">
        <f t="shared" si="5"/>
        <v>1.6610510000000002E-2</v>
      </c>
      <c r="N41" s="77">
        <f t="shared" si="5"/>
        <v>1485.8025</v>
      </c>
      <c r="O41" s="77">
        <f t="shared" si="5"/>
        <v>34.821114999999999</v>
      </c>
      <c r="P41" s="77">
        <f t="shared" si="5"/>
        <v>0</v>
      </c>
      <c r="Q41" s="77">
        <f t="shared" si="10"/>
        <v>128.0076</v>
      </c>
      <c r="R41" s="77">
        <f t="shared" si="11"/>
        <v>0</v>
      </c>
      <c r="S41" s="77">
        <f t="shared" si="11"/>
        <v>0.15696170000000001</v>
      </c>
      <c r="T41" s="77">
        <f t="shared" si="11"/>
        <v>0</v>
      </c>
      <c r="U41" s="77">
        <f t="shared" si="11"/>
        <v>0</v>
      </c>
      <c r="AB41" s="59"/>
      <c r="AC41" s="59"/>
      <c r="AD41" s="59"/>
      <c r="AE41" s="59"/>
      <c r="AF41" s="59"/>
      <c r="AG41" s="59"/>
      <c r="AH41" s="59"/>
      <c r="AI41" s="59"/>
    </row>
    <row r="42" spans="1:35" s="72" customFormat="1" x14ac:dyDescent="0.3">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21</v>
      </c>
      <c r="B46" s="15">
        <v>250</v>
      </c>
      <c r="C46" s="77">
        <f t="shared" si="6"/>
        <v>72.696250000000006</v>
      </c>
      <c r="D46" s="77">
        <f t="shared" si="7"/>
        <v>66.084467750000002</v>
      </c>
      <c r="E46" s="77">
        <f t="shared" si="8"/>
        <v>1.1430027500000002</v>
      </c>
      <c r="F46" s="77">
        <f t="shared" si="9"/>
        <v>8.6240455499999999</v>
      </c>
      <c r="G46" s="77">
        <f t="shared" si="5"/>
        <v>0.59401000000000004</v>
      </c>
      <c r="H46" s="77">
        <f t="shared" si="5"/>
        <v>1.0962750000000001</v>
      </c>
      <c r="I46" s="77">
        <f t="shared" si="5"/>
        <v>3.2343999999999998E-2</v>
      </c>
      <c r="J46" s="77">
        <f t="shared" si="5"/>
        <v>3.421E-3</v>
      </c>
      <c r="K46" s="77">
        <f t="shared" si="5"/>
        <v>4.9760000000000004E-3</v>
      </c>
      <c r="L46" s="77">
        <f t="shared" si="5"/>
        <v>3.9652499999999993E-2</v>
      </c>
      <c r="M46" s="77">
        <f t="shared" si="5"/>
        <v>1.6949499999999999E-2</v>
      </c>
      <c r="N46" s="77">
        <f t="shared" si="5"/>
        <v>1516.125</v>
      </c>
      <c r="O46" s="77">
        <f t="shared" si="5"/>
        <v>35.531750000000002</v>
      </c>
      <c r="P46" s="77">
        <f t="shared" si="5"/>
        <v>0</v>
      </c>
      <c r="Q46" s="77">
        <f t="shared" si="10"/>
        <v>130.62</v>
      </c>
      <c r="R46" s="77">
        <f t="shared" si="11"/>
        <v>0</v>
      </c>
      <c r="S46" s="77">
        <f t="shared" si="11"/>
        <v>0.160165</v>
      </c>
      <c r="T46" s="77">
        <f t="shared" si="11"/>
        <v>0</v>
      </c>
      <c r="U46" s="77">
        <f t="shared" si="11"/>
        <v>0</v>
      </c>
      <c r="AB46" s="59"/>
      <c r="AC46" s="59"/>
      <c r="AD46" s="59"/>
      <c r="AE46" s="59"/>
      <c r="AF46" s="59"/>
      <c r="AG46" s="59"/>
      <c r="AH46" s="59"/>
      <c r="AI46" s="59"/>
    </row>
    <row r="47" spans="1:35" s="72" customFormat="1" x14ac:dyDescent="0.3">
      <c r="A47" s="13">
        <f>S8</f>
        <v>22</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23</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7078</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x14ac:dyDescent="0.25">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x14ac:dyDescent="0.25">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6.5</v>
      </c>
      <c r="U60" s="76">
        <f t="shared" si="14"/>
        <v>5.5</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5">
      <c r="A62" s="111" t="s">
        <v>134</v>
      </c>
      <c r="B62" s="77">
        <f>B31</f>
        <v>250</v>
      </c>
      <c r="C62" s="77">
        <f>B32</f>
        <v>0</v>
      </c>
      <c r="D62" s="77">
        <f>B33</f>
        <v>0</v>
      </c>
      <c r="E62" s="77">
        <f>B34</f>
        <v>0</v>
      </c>
      <c r="F62" s="77">
        <f>B35</f>
        <v>0</v>
      </c>
      <c r="G62" s="77">
        <f>B36</f>
        <v>0</v>
      </c>
      <c r="H62" s="77">
        <f>B37</f>
        <v>0</v>
      </c>
      <c r="I62" s="77">
        <f>B38</f>
        <v>0</v>
      </c>
      <c r="J62" s="77">
        <f>B39</f>
        <v>0</v>
      </c>
      <c r="K62" s="77">
        <f>B40</f>
        <v>0</v>
      </c>
      <c r="L62" s="77">
        <f>B41</f>
        <v>245</v>
      </c>
      <c r="M62" s="77">
        <f>B42</f>
        <v>0</v>
      </c>
      <c r="N62" s="77">
        <f>B43</f>
        <v>0</v>
      </c>
      <c r="O62" s="77">
        <f>B44</f>
        <v>0</v>
      </c>
      <c r="P62" s="77">
        <f>B45</f>
        <v>0</v>
      </c>
      <c r="Q62" s="77">
        <f>B46</f>
        <v>250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-1.7999999999999989</v>
      </c>
      <c r="U64" s="77">
        <f t="shared" si="17"/>
        <v>4.2000000000000011</v>
      </c>
    </row>
    <row r="65" spans="1:21" s="19" customFormat="1" ht="52.8" x14ac:dyDescent="0.25">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1.7999999999999989</v>
      </c>
      <c r="U65" s="77">
        <f t="shared" si="18"/>
        <v>-4.2000000000000011</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OVER</v>
      </c>
      <c r="U66" s="78" t="str">
        <f t="shared" si="19"/>
        <v>UNDER</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T25" sqref="T25"/>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5" t="s">
        <v>84</v>
      </c>
      <c r="B1" s="38" t="str">
        <f>'DCWW ALAW'!B29</f>
        <v>Application Rate</v>
      </c>
      <c r="C1" s="38" t="str">
        <f>'DCWW ALAW'!C29</f>
        <v>Nitrogen Addition</v>
      </c>
      <c r="D1" s="38" t="str">
        <f>'DCWW ALAW'!D29</f>
        <v>Phosphate Addition</v>
      </c>
      <c r="E1" s="38" t="str">
        <f>'DCWW ALAW'!E29</f>
        <v>Potash  Addition</v>
      </c>
      <c r="F1" s="38" t="str">
        <f>'DCWW ALAW'!F29</f>
        <v>Mg Oxide Addition</v>
      </c>
      <c r="G1" s="38" t="str">
        <f>'DCWW ALAW'!G29</f>
        <v>Copper Addition</v>
      </c>
      <c r="H1" s="38" t="str">
        <f>'DCWW ALAW'!H29</f>
        <v>Zinc Addition</v>
      </c>
      <c r="I1" s="38" t="str">
        <f>'DCWW ALAW'!I29</f>
        <v>Lead Addition</v>
      </c>
      <c r="J1" s="38" t="str">
        <f>'DCWW ALAW'!J29</f>
        <v>Cadmium Addition</v>
      </c>
      <c r="K1" s="38" t="str">
        <f>'DCWW ALAW'!K29</f>
        <v>Mercury Addition</v>
      </c>
      <c r="L1" s="38" t="str">
        <f>'DCWW ALAW'!L29</f>
        <v>Nickel Addition</v>
      </c>
      <c r="M1" s="38" t="str">
        <f>'DCWW ALAW'!M29</f>
        <v>Chromium Addition</v>
      </c>
      <c r="N1" s="38" t="str">
        <f>'DCWW ALAW'!N29</f>
        <v>Aluminium Addition</v>
      </c>
      <c r="O1" s="38" t="str">
        <f>'DCWW ALAW'!O29</f>
        <v>Iron Addition</v>
      </c>
      <c r="P1" s="38" t="str">
        <f>'DCWW ALAW'!P29</f>
        <v xml:space="preserve">Sodium Addition                 </v>
      </c>
      <c r="Q1" s="38" t="str">
        <f>'DCWW ALAW'!Q29</f>
        <v>SO3  Addition                             kg/ha</v>
      </c>
      <c r="R1" s="38" t="str">
        <f>'DCWW ALAW'!R29</f>
        <v xml:space="preserve">Selenium Addition </v>
      </c>
      <c r="S1" s="38" t="str">
        <f>'DCWW ALAW'!S29</f>
        <v xml:space="preserve">Arsenic  Addition  </v>
      </c>
      <c r="T1" s="38" t="str">
        <f>'DCWW ALAW'!T29</f>
        <v xml:space="preserve">Molybdenum Addition  </v>
      </c>
      <c r="U1" s="38" t="str">
        <f>'DCWW ALAW'!U29</f>
        <v xml:space="preserve">Fluoride Addition </v>
      </c>
    </row>
    <row r="2" spans="1:21" ht="26.4" x14ac:dyDescent="0.25">
      <c r="A2" s="145"/>
      <c r="B2" s="38" t="str">
        <f>'DCWW ALAW'!B30</f>
        <v>tonnes/ha</v>
      </c>
      <c r="C2" s="38" t="str">
        <f>'DCWW ALAW'!C30</f>
        <v>kg/ha</v>
      </c>
      <c r="D2" s="38" t="str">
        <f>'DCWW ALAW'!D30</f>
        <v>P2O5 
kg/ha</v>
      </c>
      <c r="E2" s="38" t="str">
        <f>'DCWW ALAW'!E30</f>
        <v>K2O 
kg/ha</v>
      </c>
      <c r="F2" s="38" t="str">
        <f>'DCWW ALAW'!F30</f>
        <v>MgO 
kg/ha</v>
      </c>
      <c r="G2" s="38" t="str">
        <f>'DCWW ALAW'!G30</f>
        <v>kg/ha</v>
      </c>
      <c r="H2" s="38" t="str">
        <f>'DCWW ALAW'!H30</f>
        <v>kg/ha</v>
      </c>
      <c r="I2" s="38" t="str">
        <f>'DCWW ALAW'!I30</f>
        <v>kg/ha</v>
      </c>
      <c r="J2" s="38" t="str">
        <f>'DCWW ALAW'!J30</f>
        <v>kg/ha</v>
      </c>
      <c r="K2" s="38" t="str">
        <f>'DCWW ALAW'!K30</f>
        <v>kg/ha</v>
      </c>
      <c r="L2" s="38" t="str">
        <f>'DCWW ALAW'!L30</f>
        <v>kg/ha</v>
      </c>
      <c r="M2" s="38" t="str">
        <f>'DCWW ALAW'!M30</f>
        <v>kg/ha</v>
      </c>
      <c r="N2" s="38" t="str">
        <f>'DCWW ALAW'!N30</f>
        <v>kg/ha</v>
      </c>
      <c r="O2" s="38" t="str">
        <f>'DCWW ALAW'!O30</f>
        <v>kg/ha</v>
      </c>
      <c r="P2" s="38" t="str">
        <f>'DCWW ALAW'!P30</f>
        <v>kg/ha</v>
      </c>
      <c r="Q2" s="38" t="str">
        <f>'DCWW ALAW'!Q30</f>
        <v>kg/ha</v>
      </c>
      <c r="R2" s="38" t="str">
        <f>'DCWW ALAW'!R30</f>
        <v>kg/ha</v>
      </c>
      <c r="S2" s="38" t="str">
        <f>'DCWW ALAW'!S30</f>
        <v>kg/ha</v>
      </c>
      <c r="T2" s="38" t="str">
        <f>'DCWW ALAW'!T30</f>
        <v>kg/ha</v>
      </c>
      <c r="U2" s="38" t="str">
        <f>'DCWW ALAW'!U30</f>
        <v>kg/ha</v>
      </c>
    </row>
    <row r="3" spans="1:21" x14ac:dyDescent="0.25">
      <c r="A3" s="36">
        <v>1</v>
      </c>
      <c r="B3" s="33">
        <f>'DCWW ALAW'!B31</f>
        <v>81</v>
      </c>
      <c r="C3" s="33">
        <f>'DCWW ALAW'!C31</f>
        <v>248.2893</v>
      </c>
      <c r="D3" s="33">
        <f>'DCWW ALAW'!D31</f>
        <v>41.061295170000008</v>
      </c>
      <c r="E3" s="33">
        <f>'DCWW ALAW'!E31</f>
        <v>7.1329734000000009</v>
      </c>
      <c r="F3" s="33">
        <f>'DCWW ALAW'!F31</f>
        <v>10.63237266</v>
      </c>
      <c r="G3" s="33">
        <f>'DCWW ALAW'!G31</f>
        <v>0.97013700000000014</v>
      </c>
      <c r="H3" s="33">
        <f>'DCWW ALAW'!H31</f>
        <v>0.50973299999999999</v>
      </c>
      <c r="I3" s="33">
        <f>'DCWW ALAW'!I31</f>
        <v>0.11329227</v>
      </c>
      <c r="J3" s="33">
        <f>'DCWW ALAW'!J31</f>
        <v>2.6637660000000001E-3</v>
      </c>
      <c r="K3" s="33">
        <f>'DCWW ALAW'!K31</f>
        <v>1.6443000000000002E-3</v>
      </c>
      <c r="L3" s="33">
        <f>'DCWW ALAW'!L31</f>
        <v>0.30255120000000002</v>
      </c>
      <c r="M3" s="33">
        <f>'DCWW ALAW'!M31</f>
        <v>0.18251730000000002</v>
      </c>
      <c r="N3" s="33">
        <f>'DCWW ALAW'!N31</f>
        <v>3433.9067910000008</v>
      </c>
      <c r="O3" s="33">
        <f>'DCWW ALAW'!O31</f>
        <v>123.454044</v>
      </c>
      <c r="P3" s="33">
        <f>'DCWW ALAW'!P31</f>
        <v>5.2617600000000005E-4</v>
      </c>
      <c r="Q3" s="33">
        <f>'DCWW ALAW'!Q31</f>
        <v>3.8271082500000012E-2</v>
      </c>
      <c r="R3" s="33">
        <f>'DCWW ALAW'!R31</f>
        <v>3.6010170000000001E-2</v>
      </c>
      <c r="S3" s="33">
        <f>'DCWW ALAW'!S31</f>
        <v>0.15538635000000001</v>
      </c>
      <c r="T3" s="33">
        <f>'DCWW ALAW'!T31</f>
        <v>2.0060460000000002E-2</v>
      </c>
      <c r="U3" s="33">
        <f>'DCWW ALAW'!U31</f>
        <v>9.3396240000000006</v>
      </c>
    </row>
    <row r="4" spans="1:21" x14ac:dyDescent="0.25">
      <c r="A4" s="36">
        <v>2</v>
      </c>
      <c r="B4" s="33">
        <f>'DCWW BRYN COWLYD'!B31</f>
        <v>250</v>
      </c>
      <c r="C4" s="33">
        <f>'DCWW BRYN COWLYD'!C31</f>
        <v>40.292500000000004</v>
      </c>
      <c r="D4" s="33">
        <f>'DCWW BRYN COWLYD'!D31</f>
        <v>2.0022194500000001</v>
      </c>
      <c r="E4" s="33">
        <f>'DCWW BRYN COWLYD'!E31</f>
        <v>1.3676750000000004</v>
      </c>
      <c r="F4" s="33">
        <f>'DCWW BRYN COWLYD'!F31</f>
        <v>3.6131136000000001</v>
      </c>
      <c r="G4" s="33">
        <f>'DCWW BRYN COWLYD'!G31</f>
        <v>2.9056000000000005E-2</v>
      </c>
      <c r="H4" s="33">
        <f>'DCWW BRYN COWLYD'!H31</f>
        <v>1.0612250000000001</v>
      </c>
      <c r="I4" s="33">
        <f>'DCWW BRYN COWLYD'!I31</f>
        <v>0.15152250000000003</v>
      </c>
      <c r="J4" s="33">
        <f>'DCWW BRYN COWLYD'!J31</f>
        <v>2.3267500000000003E-3</v>
      </c>
      <c r="K4" s="33">
        <f>'DCWW BRYN COWLYD'!K31</f>
        <v>5.0507500000000006E-3</v>
      </c>
      <c r="L4" s="33">
        <f>'DCWW BRYN COWLYD'!L31</f>
        <v>0.35809250000000004</v>
      </c>
      <c r="M4" s="33">
        <f>'DCWW BRYN COWLYD'!M31</f>
        <v>4.1881500000000002E-2</v>
      </c>
      <c r="N4" s="33">
        <f>'DCWW BRYN COWLYD'!N31</f>
        <v>15.322500000000003</v>
      </c>
      <c r="O4" s="33">
        <f>'DCWW BRYN COWLYD'!O31</f>
        <v>2582.125</v>
      </c>
      <c r="P4" s="33">
        <f>'DCWW BRYN COWLYD'!P31</f>
        <v>0</v>
      </c>
      <c r="Q4" s="33">
        <f>'DCWW BRYN COWLYD'!Q31</f>
        <v>65.546250000000001</v>
      </c>
      <c r="R4" s="33">
        <f>'DCWW BRYN COWLYD'!R31</f>
        <v>0</v>
      </c>
      <c r="S4" s="33">
        <f>'DCWW BRYN COWLYD'!S31</f>
        <v>7.831500000000001E-2</v>
      </c>
      <c r="T4" s="33">
        <f>'DCWW BRYN COWLYD'!T31</f>
        <v>0</v>
      </c>
      <c r="U4" s="33">
        <f>'DCWW BRYN COWLYD'!U31</f>
        <v>0</v>
      </c>
    </row>
    <row r="5" spans="1:21" x14ac:dyDescent="0.25">
      <c r="A5" s="36">
        <v>3</v>
      </c>
      <c r="B5" s="33">
        <f>'DCWW CEFNI'!B31</f>
        <v>250</v>
      </c>
      <c r="C5" s="33">
        <f>'DCWW CEFNI'!C31</f>
        <v>195.52000000000004</v>
      </c>
      <c r="D5" s="33">
        <f>'DCWW CEFNI'!D31</f>
        <v>76.639104750000001</v>
      </c>
      <c r="E5" s="33">
        <f>'DCWW CEFNI'!E31</f>
        <v>3.9573706249999998</v>
      </c>
      <c r="F5" s="33">
        <f>'DCWW CEFNI'!F31</f>
        <v>21.603035349999999</v>
      </c>
      <c r="G5" s="33">
        <f>'DCWW CEFNI'!G31</f>
        <v>0.60183500000000001</v>
      </c>
      <c r="H5" s="33">
        <f>'DCWW CEFNI'!H31</f>
        <v>0.69654000000000005</v>
      </c>
      <c r="I5" s="33">
        <f>'DCWW CEFNI'!I31</f>
        <v>3.2383000000000002E-2</v>
      </c>
      <c r="J5" s="33">
        <f>'DCWW CEFNI'!J31</f>
        <v>7.1792499999999999E-3</v>
      </c>
      <c r="K5" s="33">
        <f>'DCWW CEFNI'!K31</f>
        <v>5.0407500000000001E-3</v>
      </c>
      <c r="L5" s="33">
        <f>'DCWW CEFNI'!L31</f>
        <v>0.4292275000000001</v>
      </c>
      <c r="M5" s="33">
        <f>'DCWW CEFNI'!M31</f>
        <v>8.7525750000000013E-2</v>
      </c>
      <c r="N5" s="33">
        <f>'DCWW CEFNI'!N31</f>
        <v>2627.3</v>
      </c>
      <c r="O5" s="33">
        <f>'DCWW CEFNI'!O31</f>
        <v>104.1755</v>
      </c>
      <c r="P5" s="33">
        <f>'DCWW CEFNI'!P31</f>
        <v>0</v>
      </c>
      <c r="Q5" s="33">
        <f>'DCWW CEFNI'!Q31</f>
        <v>439.15625</v>
      </c>
      <c r="R5" s="33">
        <f>'DCWW CEFNI'!R31</f>
        <v>0</v>
      </c>
      <c r="S5" s="33">
        <f>'DCWW CEFNI'!S31</f>
        <v>0.33910500000000005</v>
      </c>
      <c r="T5" s="33">
        <f>'DCWW CEFNI'!T31</f>
        <v>0</v>
      </c>
      <c r="U5" s="33">
        <f>'DCWW CEFNI'!U31</f>
        <v>0</v>
      </c>
    </row>
    <row r="6" spans="1:21" x14ac:dyDescent="0.25">
      <c r="A6" s="36">
        <v>4</v>
      </c>
      <c r="B6" s="33">
        <f>'DCWW CWELLYN'!B31</f>
        <v>250</v>
      </c>
      <c r="C6" s="33">
        <f>'DCWW CWELLYN'!C31</f>
        <v>102.55250000000001</v>
      </c>
      <c r="D6" s="33">
        <f>'DCWW CWELLYN'!D31</f>
        <v>69.374343750000008</v>
      </c>
      <c r="E6" s="33">
        <f>'DCWW CWELLYN'!E31</f>
        <v>1.5471296250000004</v>
      </c>
      <c r="F6" s="33">
        <f>'DCWW CWELLYN'!F31</f>
        <v>5.23484485</v>
      </c>
      <c r="G6" s="33">
        <f>'DCWW CWELLYN'!G31</f>
        <v>0.63388750000000005</v>
      </c>
      <c r="H6" s="33">
        <f>'DCWW CWELLYN'!H31</f>
        <v>2.6405250000000002</v>
      </c>
      <c r="I6" s="33">
        <f>'DCWW CWELLYN'!I31</f>
        <v>3.2703749999999997E-2</v>
      </c>
      <c r="J6" s="33">
        <f>'DCWW CWELLYN'!J31</f>
        <v>4.9257500000000004E-3</v>
      </c>
      <c r="K6" s="33">
        <f>'DCWW CWELLYN'!K31</f>
        <v>5.0872500000000006E-3</v>
      </c>
      <c r="L6" s="33">
        <f>'DCWW CWELLYN'!L31</f>
        <v>0.18007250000000002</v>
      </c>
      <c r="M6" s="33">
        <f>'DCWW CWELLYN'!M31</f>
        <v>3.4722500000000003E-2</v>
      </c>
      <c r="N6" s="33">
        <f>'DCWW CWELLYN'!N31</f>
        <v>1647.3000000000002</v>
      </c>
      <c r="O6" s="33">
        <f>'DCWW CWELLYN'!O31</f>
        <v>49.580500000000008</v>
      </c>
      <c r="P6" s="33">
        <f>'DCWW CWELLYN'!P31</f>
        <v>0</v>
      </c>
      <c r="Q6" s="33">
        <f>'DCWW CWELLYN'!Q31</f>
        <v>146.359375</v>
      </c>
      <c r="R6" s="33">
        <f>'DCWW CWELLYN'!R31</f>
        <v>0</v>
      </c>
      <c r="S6" s="33">
        <f>'DCWW CWELLYN'!S31</f>
        <v>0.19622250000000002</v>
      </c>
      <c r="T6" s="33">
        <f>'DCWW CWELLYN'!T31</f>
        <v>0</v>
      </c>
      <c r="U6" s="33">
        <f>'DCWW CWELLYN'!U31</f>
        <v>0</v>
      </c>
    </row>
    <row r="7" spans="1:21" x14ac:dyDescent="0.25">
      <c r="A7" s="36">
        <v>5</v>
      </c>
      <c r="B7" s="33">
        <f>'DCWW GLASCOED'!B31</f>
        <v>195</v>
      </c>
      <c r="C7" s="33">
        <f>'DCWW GLASCOED'!C31</f>
        <v>249.12224999999998</v>
      </c>
      <c r="D7" s="33">
        <f>'DCWW GLASCOED'!D31</f>
        <v>112.78077524999999</v>
      </c>
      <c r="E7" s="33">
        <f>'DCWW GLASCOED'!E31</f>
        <v>6.1476509250000007</v>
      </c>
      <c r="F7" s="33">
        <f>'DCWW GLASCOED'!F31</f>
        <v>33.637172399999997</v>
      </c>
      <c r="G7" s="33">
        <f>'DCWW GLASCOED'!G31</f>
        <v>0.7279739999999999</v>
      </c>
      <c r="H7" s="33">
        <f>'DCWW GLASCOED'!H31</f>
        <v>3.7890450000000002</v>
      </c>
      <c r="I7" s="33">
        <f>'DCWW GLASCOED'!I31</f>
        <v>1.1486475</v>
      </c>
      <c r="J7" s="33">
        <f>'DCWW GLASCOED'!J31</f>
        <v>4.4752500000000001E-3</v>
      </c>
      <c r="K7" s="33">
        <f>'DCWW GLASCOED'!K31</f>
        <v>9.5472000000000005E-3</v>
      </c>
      <c r="L7" s="33">
        <f>'DCWW GLASCOED'!L31</f>
        <v>1.026324</v>
      </c>
      <c r="M7" s="33">
        <f>'DCWW GLASCOED'!M31</f>
        <v>0.22286744999999999</v>
      </c>
      <c r="N7" s="33">
        <f>'DCWW GLASCOED'!N31</f>
        <v>76.377600000000001</v>
      </c>
      <c r="O7" s="33">
        <f>'DCWW GLASCOED'!O31</f>
        <v>12888.720000000001</v>
      </c>
      <c r="P7" s="33">
        <f>'DCWW GLASCOED'!P31</f>
        <v>0</v>
      </c>
      <c r="Q7" s="33">
        <f>'DCWW GLASCOED'!Q31</f>
        <v>383.37974999999994</v>
      </c>
      <c r="R7" s="33">
        <f>'DCWW GLASCOED'!R31</f>
        <v>0</v>
      </c>
      <c r="S7" s="33">
        <f>'DCWW GLASCOED'!S31</f>
        <v>0.286416</v>
      </c>
      <c r="T7" s="33">
        <f>'DCWW GLASCOED'!T31</f>
        <v>0</v>
      </c>
      <c r="U7" s="33">
        <f>'DCWW GLASCOED'!U31</f>
        <v>0</v>
      </c>
    </row>
    <row r="8" spans="1:21" x14ac:dyDescent="0.25">
      <c r="A8" s="36">
        <v>6</v>
      </c>
      <c r="B8" s="33">
        <f>'DCWW LLYN CONWY'!B31</f>
        <v>250</v>
      </c>
      <c r="C8" s="33">
        <f>'DCWW LLYN CONWY'!C31</f>
        <v>62.468999999999994</v>
      </c>
      <c r="D8" s="33">
        <f>'DCWW LLYN CONWY'!D31</f>
        <v>18.571120919999998</v>
      </c>
      <c r="E8" s="33">
        <f>'DCWW LLYN CONWY'!E31</f>
        <v>1.0378664999999998</v>
      </c>
      <c r="F8" s="33">
        <f>'DCWW LLYN CONWY'!F31</f>
        <v>5.2525439999999994</v>
      </c>
      <c r="G8" s="33">
        <f>'DCWW LLYN CONWY'!G31</f>
        <v>2.8907999999999996E-2</v>
      </c>
      <c r="H8" s="33">
        <f>'DCWW LLYN CONWY'!H31</f>
        <v>3.3363</v>
      </c>
      <c r="I8" s="33">
        <f>'DCWW LLYN CONWY'!I31</f>
        <v>0.42371999999999993</v>
      </c>
      <c r="J8" s="33">
        <f>'DCWW LLYN CONWY'!J31</f>
        <v>6.7320000000000001E-3</v>
      </c>
      <c r="K8" s="33">
        <f>'DCWW LLYN CONWY'!K31</f>
        <v>5.0490000000000005E-3</v>
      </c>
      <c r="L8" s="33">
        <f>'DCWW LLYN CONWY'!L31</f>
        <v>0.56628000000000001</v>
      </c>
      <c r="M8" s="33">
        <f>'DCWW LLYN CONWY'!M31</f>
        <v>0.10988999999999999</v>
      </c>
      <c r="N8" s="33">
        <f>'DCWW LLYN CONWY'!N31</f>
        <v>24.947999999999997</v>
      </c>
      <c r="O8" s="33">
        <f>'DCWW LLYN CONWY'!O31</f>
        <v>5682.5999999999995</v>
      </c>
      <c r="P8" s="33">
        <f>'DCWW LLYN CONWY'!P31</f>
        <v>0</v>
      </c>
      <c r="Q8" s="33">
        <f>'DCWW LLYN CONWY'!Q31</f>
        <v>96.277499999999989</v>
      </c>
      <c r="R8" s="33">
        <f>'DCWW LLYN CONWY'!R31</f>
        <v>0</v>
      </c>
      <c r="S8" s="33">
        <f>'DCWW LLYN CONWY'!S31</f>
        <v>0.25839000000000001</v>
      </c>
      <c r="T8" s="33">
        <f>'DCWW LLYN CONWY'!T31</f>
        <v>0</v>
      </c>
      <c r="U8" s="33">
        <f>'DCWW LLYN CONWY'!U31</f>
        <v>0</v>
      </c>
    </row>
    <row r="9" spans="1:21" x14ac:dyDescent="0.25">
      <c r="A9" s="36">
        <v>7</v>
      </c>
      <c r="B9" s="33">
        <f>'DCWW MYNYDD LLANDEGAI'!B31</f>
        <v>250</v>
      </c>
      <c r="C9" s="33">
        <f>'DCWW MYNYDD LLANDEGAI'!C31</f>
        <v>72.696250000000006</v>
      </c>
      <c r="D9" s="33">
        <f>'DCWW MYNYDD LLANDEGAI'!D31</f>
        <v>66.084467750000002</v>
      </c>
      <c r="E9" s="33">
        <f>'DCWW MYNYDD LLANDEGAI'!E31</f>
        <v>1.1430027500000002</v>
      </c>
      <c r="F9" s="33">
        <f>'DCWW MYNYDD LLANDEGAI'!F31</f>
        <v>8.6240455499999999</v>
      </c>
      <c r="G9" s="33">
        <f>'DCWW MYNYDD LLANDEGAI'!G31</f>
        <v>0.59401000000000004</v>
      </c>
      <c r="H9" s="33">
        <f>'DCWW MYNYDD LLANDEGAI'!H31</f>
        <v>1.0962750000000001</v>
      </c>
      <c r="I9" s="33">
        <f>'DCWW MYNYDD LLANDEGAI'!I31</f>
        <v>3.2343999999999998E-2</v>
      </c>
      <c r="J9" s="33">
        <f>'DCWW MYNYDD LLANDEGAI'!J31</f>
        <v>3.421E-3</v>
      </c>
      <c r="K9" s="33">
        <f>'DCWW MYNYDD LLANDEGAI'!K31</f>
        <v>4.9760000000000004E-3</v>
      </c>
      <c r="L9" s="33">
        <f>'DCWW MYNYDD LLANDEGAI'!L31</f>
        <v>3.9652499999999993E-2</v>
      </c>
      <c r="M9" s="33">
        <f>'DCWW MYNYDD LLANDEGAI'!M31</f>
        <v>1.6949499999999999E-2</v>
      </c>
      <c r="N9" s="33">
        <f>'DCWW MYNYDD LLANDEGAI'!N31</f>
        <v>1516.125</v>
      </c>
      <c r="O9" s="33">
        <f>'DCWW MYNYDD LLANDEGAI'!O31</f>
        <v>35.531750000000002</v>
      </c>
      <c r="P9" s="33">
        <f>'DCWW MYNYDD LLANDEGAI'!P31</f>
        <v>0</v>
      </c>
      <c r="Q9" s="33">
        <f>'DCWW MYNYDD LLANDEGAI'!Q31</f>
        <v>130.62</v>
      </c>
      <c r="R9" s="33">
        <f>'DCWW MYNYDD LLANDEGAI'!R31</f>
        <v>0</v>
      </c>
      <c r="S9" s="33">
        <f>'DCWW MYNYDD LLANDEGAI'!S31</f>
        <v>0.160165</v>
      </c>
      <c r="T9" s="33">
        <f>'DCWW MYNYDD LLANDEGAI'!T31</f>
        <v>0</v>
      </c>
      <c r="U9" s="33">
        <f>'DCWW MYNYDD LLANDEGAI'!U31</f>
        <v>0</v>
      </c>
    </row>
    <row r="10" spans="1:21" x14ac:dyDescent="0.25">
      <c r="A10" s="36">
        <v>8</v>
      </c>
      <c r="B10" s="33"/>
      <c r="C10" s="33"/>
      <c r="D10" s="33"/>
      <c r="E10" s="33"/>
      <c r="F10" s="33"/>
      <c r="G10" s="33"/>
      <c r="H10" s="33"/>
      <c r="I10" s="33"/>
      <c r="J10" s="33"/>
      <c r="K10" s="33"/>
      <c r="L10" s="33"/>
      <c r="M10" s="33"/>
      <c r="N10" s="33"/>
      <c r="O10" s="33"/>
      <c r="P10" s="33"/>
      <c r="Q10" s="33"/>
      <c r="R10" s="33"/>
      <c r="S10" s="33"/>
      <c r="T10" s="33"/>
      <c r="U10" s="33"/>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1526</v>
      </c>
      <c r="C13" s="81">
        <f t="shared" ref="C13:U13" si="0">SUM(C3:C12)</f>
        <v>970.94180000000006</v>
      </c>
      <c r="D13" s="81">
        <f t="shared" si="0"/>
        <v>386.51332703999998</v>
      </c>
      <c r="E13" s="81">
        <f t="shared" si="0"/>
        <v>22.333668825000004</v>
      </c>
      <c r="F13" s="81">
        <f t="shared" si="0"/>
        <v>88.59712841000001</v>
      </c>
      <c r="G13" s="81">
        <f t="shared" si="0"/>
        <v>3.5858075</v>
      </c>
      <c r="H13" s="81">
        <f t="shared" si="0"/>
        <v>13.129643</v>
      </c>
      <c r="I13" s="81">
        <f t="shared" si="0"/>
        <v>1.9346130199999998</v>
      </c>
      <c r="J13" s="81">
        <f t="shared" si="0"/>
        <v>3.1723766E-2</v>
      </c>
      <c r="K13" s="81">
        <f t="shared" si="0"/>
        <v>3.6395250000000004E-2</v>
      </c>
      <c r="L13" s="81">
        <f t="shared" si="0"/>
        <v>2.9022002000000002</v>
      </c>
      <c r="M13" s="81">
        <f t="shared" si="0"/>
        <v>0.69635399999999992</v>
      </c>
      <c r="N13" s="81">
        <f t="shared" si="0"/>
        <v>9341.279891000002</v>
      </c>
      <c r="O13" s="81">
        <f t="shared" si="0"/>
        <v>21466.186793999997</v>
      </c>
      <c r="P13" s="81">
        <f t="shared" si="0"/>
        <v>5.2617600000000005E-4</v>
      </c>
      <c r="Q13" s="81">
        <f t="shared" si="0"/>
        <v>1261.3773960825001</v>
      </c>
      <c r="R13" s="81">
        <f t="shared" si="0"/>
        <v>3.6010170000000001E-2</v>
      </c>
      <c r="S13" s="81">
        <f t="shared" si="0"/>
        <v>1.4739998500000002</v>
      </c>
      <c r="T13" s="81">
        <f t="shared" si="0"/>
        <v>2.0060460000000002E-2</v>
      </c>
      <c r="U13" s="81">
        <f t="shared" si="0"/>
        <v>9.3396240000000006</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X17" sqref="X17"/>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6" t="s">
        <v>84</v>
      </c>
      <c r="B1" s="34" t="s">
        <v>152</v>
      </c>
      <c r="C1" s="35" t="str">
        <f>'DCWW ALAW'!B29</f>
        <v>Application Rate</v>
      </c>
      <c r="D1" s="35" t="str">
        <f>'DCWW ALAW'!C29</f>
        <v>Nitrogen Addition</v>
      </c>
      <c r="E1" s="35" t="str">
        <f>'DCWW ALAW'!D29</f>
        <v>Phosphate Addition</v>
      </c>
      <c r="F1" s="35" t="str">
        <f>'DCWW ALAW'!E29</f>
        <v>Potash  Addition</v>
      </c>
      <c r="G1" s="35" t="str">
        <f>'DCWW ALAW'!F29</f>
        <v>Mg Oxide Addition</v>
      </c>
      <c r="H1" s="35" t="str">
        <f>'DCWW ALAW'!G29</f>
        <v>Copper Addition</v>
      </c>
      <c r="I1" s="35" t="str">
        <f>'DCWW ALAW'!H29</f>
        <v>Zinc Addition</v>
      </c>
      <c r="J1" s="35" t="str">
        <f>'DCWW ALAW'!I29</f>
        <v>Lead Addition</v>
      </c>
      <c r="K1" s="35" t="str">
        <f>'DCWW ALAW'!J29</f>
        <v>Cadmium Addition</v>
      </c>
      <c r="L1" s="35" t="str">
        <f>'DCWW ALAW'!K29</f>
        <v>Mercury Addition</v>
      </c>
      <c r="M1" s="35" t="str">
        <f>'DCWW ALAW'!L29</f>
        <v>Nickel Addition</v>
      </c>
      <c r="N1" s="35" t="str">
        <f>'DCWW ALAW'!M29</f>
        <v>Chromium Addition</v>
      </c>
      <c r="O1" s="35" t="str">
        <f>'DCWW ALAW'!N29</f>
        <v>Aluminium Addition</v>
      </c>
      <c r="P1" s="35" t="str">
        <f>'DCWW ALAW'!O29</f>
        <v>Iron Addition</v>
      </c>
      <c r="Q1" s="35" t="str">
        <f>'DCWW ALAW'!P29</f>
        <v xml:space="preserve">Sodium Addition                 </v>
      </c>
      <c r="R1" s="35" t="str">
        <f>'DCWW ALAW'!Q29</f>
        <v>SO3  Addition                             kg/ha</v>
      </c>
      <c r="S1" s="35" t="str">
        <f>'DCWW ALAW'!R29</f>
        <v xml:space="preserve">Selenium Addition </v>
      </c>
      <c r="T1" s="35" t="str">
        <f>'DCWW ALAW'!S29</f>
        <v xml:space="preserve">Arsenic  Addition  </v>
      </c>
      <c r="U1" s="35" t="str">
        <f>'DCWW ALAW'!T29</f>
        <v xml:space="preserve">Molybdenum Addition  </v>
      </c>
      <c r="V1" s="35" t="str">
        <f>'DCWW ALAW'!U29</f>
        <v xml:space="preserve">Fluoride Addition </v>
      </c>
    </row>
    <row r="2" spans="1:22" s="83" customFormat="1" ht="26.4" x14ac:dyDescent="0.3">
      <c r="A2" s="146"/>
      <c r="B2" s="32" t="s">
        <v>46</v>
      </c>
      <c r="C2" s="35" t="str">
        <f>'DCWW ALAW'!B30</f>
        <v>tonnes/ha</v>
      </c>
      <c r="D2" s="35" t="str">
        <f>'DCWW ALAW'!C30</f>
        <v>kg/ha</v>
      </c>
      <c r="E2" s="35" t="str">
        <f>'DCWW ALAW'!D30</f>
        <v>P2O5 
kg/ha</v>
      </c>
      <c r="F2" s="35" t="str">
        <f>'DCWW ALAW'!E30</f>
        <v>K2O 
kg/ha</v>
      </c>
      <c r="G2" s="35" t="str">
        <f>'DCWW ALAW'!F30</f>
        <v>MgO 
kg/ha</v>
      </c>
      <c r="H2" s="35" t="str">
        <f>'DCWW ALAW'!G30</f>
        <v>kg/ha</v>
      </c>
      <c r="I2" s="35" t="str">
        <f>'DCWW ALAW'!H30</f>
        <v>kg/ha</v>
      </c>
      <c r="J2" s="35" t="str">
        <f>'DCWW ALAW'!I30</f>
        <v>kg/ha</v>
      </c>
      <c r="K2" s="35" t="str">
        <f>'DCWW ALAW'!J30</f>
        <v>kg/ha</v>
      </c>
      <c r="L2" s="35" t="str">
        <f>'DCWW ALAW'!K30</f>
        <v>kg/ha</v>
      </c>
      <c r="M2" s="35" t="str">
        <f>'DCWW ALAW'!L30</f>
        <v>kg/ha</v>
      </c>
      <c r="N2" s="35" t="str">
        <f>'DCWW ALAW'!M30</f>
        <v>kg/ha</v>
      </c>
      <c r="O2" s="35" t="str">
        <f>'DCWW ALAW'!N30</f>
        <v>kg/ha</v>
      </c>
      <c r="P2" s="35" t="str">
        <f>'DCWW ALAW'!O30</f>
        <v>kg/ha</v>
      </c>
      <c r="Q2" s="35" t="str">
        <f>'DCWW ALAW'!P30</f>
        <v>kg/ha</v>
      </c>
      <c r="R2" s="35" t="str">
        <f>'DCWW ALAW'!Q30</f>
        <v>kg/ha</v>
      </c>
      <c r="S2" s="35" t="str">
        <f>'DCWW ALAW'!R30</f>
        <v>kg/ha</v>
      </c>
      <c r="T2" s="35" t="str">
        <f>'DCWW ALAW'!S30</f>
        <v>kg/ha</v>
      </c>
      <c r="U2" s="35" t="str">
        <f>'DCWW ALAW'!T30</f>
        <v>kg/ha</v>
      </c>
      <c r="V2" s="35" t="str">
        <f>'DCWW ALAW'!U30</f>
        <v>kg/ha</v>
      </c>
    </row>
    <row r="3" spans="1:22" x14ac:dyDescent="0.25">
      <c r="A3" s="36">
        <v>1</v>
      </c>
      <c r="B3" s="91"/>
      <c r="C3" s="33">
        <f>'DCWW ALAW'!B31</f>
        <v>81</v>
      </c>
      <c r="D3" s="33">
        <f>'DCWW ALAW'!C31</f>
        <v>248.2893</v>
      </c>
      <c r="E3" s="33">
        <f>'DCWW ALAW'!D31</f>
        <v>41.061295170000008</v>
      </c>
      <c r="F3" s="33">
        <f>'DCWW ALAW'!E31</f>
        <v>7.1329734000000009</v>
      </c>
      <c r="G3" s="33">
        <f>'DCWW ALAW'!F31</f>
        <v>10.63237266</v>
      </c>
      <c r="H3" s="33">
        <f>'DCWW ALAW'!G31</f>
        <v>0.97013700000000014</v>
      </c>
      <c r="I3" s="33">
        <f>'DCWW ALAW'!H31</f>
        <v>0.50973299999999999</v>
      </c>
      <c r="J3" s="33">
        <f>'DCWW ALAW'!I31</f>
        <v>0.11329227</v>
      </c>
      <c r="K3" s="33">
        <f>'DCWW ALAW'!J31</f>
        <v>2.6637660000000001E-3</v>
      </c>
      <c r="L3" s="33">
        <f>'DCWW ALAW'!K31</f>
        <v>1.6443000000000002E-3</v>
      </c>
      <c r="M3" s="33">
        <f>'DCWW ALAW'!L31</f>
        <v>0.30255120000000002</v>
      </c>
      <c r="N3" s="33">
        <f>'DCWW ALAW'!M31</f>
        <v>0.18251730000000002</v>
      </c>
      <c r="O3" s="33">
        <f>'DCWW ALAW'!N31</f>
        <v>3433.9067910000008</v>
      </c>
      <c r="P3" s="33">
        <f>'DCWW ALAW'!O31</f>
        <v>123.454044</v>
      </c>
      <c r="Q3" s="33">
        <f>'DCWW ALAW'!P31</f>
        <v>5.2617600000000005E-4</v>
      </c>
      <c r="R3" s="33">
        <f>'DCWW ALAW'!Q31</f>
        <v>3.8271082500000012E-2</v>
      </c>
      <c r="S3" s="33">
        <f>'DCWW ALAW'!R31</f>
        <v>3.6010170000000001E-2</v>
      </c>
      <c r="T3" s="33">
        <f>'DCWW ALAW'!S31</f>
        <v>0.15538635000000001</v>
      </c>
      <c r="U3" s="33">
        <f>'DCWW ALAW'!T31</f>
        <v>2.0060460000000002E-2</v>
      </c>
      <c r="V3" s="33">
        <f>'DCWW ALAW'!U31</f>
        <v>9.3396240000000006</v>
      </c>
    </row>
    <row r="4" spans="1:22" x14ac:dyDescent="0.25">
      <c r="A4" s="36">
        <v>2</v>
      </c>
      <c r="B4" s="91"/>
      <c r="C4" s="33">
        <f>'DCWW BRYN COWLYD'!B31</f>
        <v>250</v>
      </c>
      <c r="D4" s="33">
        <f>'DCWW BRYN COWLYD'!C31</f>
        <v>40.292500000000004</v>
      </c>
      <c r="E4" s="33">
        <f>'DCWW BRYN COWLYD'!D31</f>
        <v>2.0022194500000001</v>
      </c>
      <c r="F4" s="33">
        <f>'DCWW BRYN COWLYD'!E31</f>
        <v>1.3676750000000004</v>
      </c>
      <c r="G4" s="33">
        <f>'DCWW BRYN COWLYD'!F31</f>
        <v>3.6131136000000001</v>
      </c>
      <c r="H4" s="33">
        <f>'DCWW BRYN COWLYD'!G31</f>
        <v>2.9056000000000005E-2</v>
      </c>
      <c r="I4" s="33">
        <f>'DCWW BRYN COWLYD'!H31</f>
        <v>1.0612250000000001</v>
      </c>
      <c r="J4" s="33">
        <f>'DCWW BRYN COWLYD'!I31</f>
        <v>0.15152250000000003</v>
      </c>
      <c r="K4" s="33">
        <f>'DCWW BRYN COWLYD'!J31</f>
        <v>2.3267500000000003E-3</v>
      </c>
      <c r="L4" s="33">
        <f>'DCWW BRYN COWLYD'!K31</f>
        <v>5.0507500000000006E-3</v>
      </c>
      <c r="M4" s="33">
        <f>'DCWW BRYN COWLYD'!L31</f>
        <v>0.35809250000000004</v>
      </c>
      <c r="N4" s="33">
        <f>'DCWW BRYN COWLYD'!M31</f>
        <v>4.1881500000000002E-2</v>
      </c>
      <c r="O4" s="33">
        <f>'DCWW BRYN COWLYD'!N31</f>
        <v>15.322500000000003</v>
      </c>
      <c r="P4" s="33">
        <f>'DCWW BRYN COWLYD'!O31</f>
        <v>2582.125</v>
      </c>
      <c r="Q4" s="33">
        <f>'DCWW BRYN COWLYD'!P31</f>
        <v>0</v>
      </c>
      <c r="R4" s="33">
        <f>'DCWW BRYN COWLYD'!Q31</f>
        <v>65.546250000000001</v>
      </c>
      <c r="S4" s="33">
        <f>'DCWW BRYN COWLYD'!R31</f>
        <v>0</v>
      </c>
      <c r="T4" s="33">
        <f>'DCWW BRYN COWLYD'!S31</f>
        <v>7.831500000000001E-2</v>
      </c>
      <c r="U4" s="33">
        <f>'DCWW BRYN COWLYD'!T31</f>
        <v>0</v>
      </c>
      <c r="V4" s="33">
        <f>'DCWW BRYN COWLYD'!U31</f>
        <v>0</v>
      </c>
    </row>
    <row r="5" spans="1:22" x14ac:dyDescent="0.25">
      <c r="A5" s="36">
        <v>3</v>
      </c>
      <c r="B5" s="91"/>
      <c r="C5" s="33">
        <f>'DCWW CEFNI'!B31</f>
        <v>250</v>
      </c>
      <c r="D5" s="33">
        <f>'DCWW CEFNI'!C31</f>
        <v>195.52000000000004</v>
      </c>
      <c r="E5" s="33">
        <f>'DCWW CEFNI'!D31</f>
        <v>76.639104750000001</v>
      </c>
      <c r="F5" s="33">
        <f>'DCWW CEFNI'!E31</f>
        <v>3.9573706249999998</v>
      </c>
      <c r="G5" s="33">
        <f>'DCWW CEFNI'!F31</f>
        <v>21.603035349999999</v>
      </c>
      <c r="H5" s="33">
        <f>'DCWW CEFNI'!G31</f>
        <v>0.60183500000000001</v>
      </c>
      <c r="I5" s="33">
        <f>'DCWW CEFNI'!H31</f>
        <v>0.69654000000000005</v>
      </c>
      <c r="J5" s="33">
        <f>'DCWW CEFNI'!I31</f>
        <v>3.2383000000000002E-2</v>
      </c>
      <c r="K5" s="33">
        <f>'DCWW CEFNI'!J31</f>
        <v>7.1792499999999999E-3</v>
      </c>
      <c r="L5" s="33">
        <f>'DCWW CEFNI'!K31</f>
        <v>5.0407500000000001E-3</v>
      </c>
      <c r="M5" s="33">
        <f>'DCWW CEFNI'!L31</f>
        <v>0.4292275000000001</v>
      </c>
      <c r="N5" s="33">
        <f>'DCWW CEFNI'!M31</f>
        <v>8.7525750000000013E-2</v>
      </c>
      <c r="O5" s="33">
        <f>'DCWW CEFNI'!N31</f>
        <v>2627.3</v>
      </c>
      <c r="P5" s="33">
        <f>'DCWW CEFNI'!O31</f>
        <v>104.1755</v>
      </c>
      <c r="Q5" s="33">
        <f>'DCWW CEFNI'!P31</f>
        <v>0</v>
      </c>
      <c r="R5" s="33">
        <f>'DCWW CEFNI'!Q31</f>
        <v>439.15625</v>
      </c>
      <c r="S5" s="33">
        <f>'DCWW CEFNI'!R31</f>
        <v>0</v>
      </c>
      <c r="T5" s="33">
        <f>'DCWW CEFNI'!S31</f>
        <v>0.33910500000000005</v>
      </c>
      <c r="U5" s="33">
        <f>'DCWW CEFNI'!T31</f>
        <v>0</v>
      </c>
      <c r="V5" s="33">
        <f>'DCWW CEFNI'!U31</f>
        <v>0</v>
      </c>
    </row>
    <row r="6" spans="1:22" x14ac:dyDescent="0.25">
      <c r="A6" s="36">
        <v>4</v>
      </c>
      <c r="B6" s="91"/>
      <c r="C6" s="33">
        <f>'DCWW CWELLYN'!B31</f>
        <v>250</v>
      </c>
      <c r="D6" s="33">
        <f>'DCWW CWELLYN'!C31</f>
        <v>102.55250000000001</v>
      </c>
      <c r="E6" s="33">
        <f>'DCWW CWELLYN'!D31</f>
        <v>69.374343750000008</v>
      </c>
      <c r="F6" s="33">
        <f>'DCWW CWELLYN'!E31</f>
        <v>1.5471296250000004</v>
      </c>
      <c r="G6" s="33">
        <f>'DCWW CWELLYN'!F31</f>
        <v>5.23484485</v>
      </c>
      <c r="H6" s="33">
        <f>'DCWW CWELLYN'!G31</f>
        <v>0.63388750000000005</v>
      </c>
      <c r="I6" s="33">
        <f>'DCWW CWELLYN'!H31</f>
        <v>2.6405250000000002</v>
      </c>
      <c r="J6" s="33">
        <f>'DCWW CWELLYN'!I31</f>
        <v>3.2703749999999997E-2</v>
      </c>
      <c r="K6" s="33">
        <f>'DCWW CWELLYN'!J31</f>
        <v>4.9257500000000004E-3</v>
      </c>
      <c r="L6" s="33">
        <f>'DCWW CWELLYN'!K31</f>
        <v>5.0872500000000006E-3</v>
      </c>
      <c r="M6" s="33">
        <f>'DCWW CWELLYN'!L31</f>
        <v>0.18007250000000002</v>
      </c>
      <c r="N6" s="33">
        <f>'DCWW CWELLYN'!M31</f>
        <v>3.4722500000000003E-2</v>
      </c>
      <c r="O6" s="33">
        <f>'DCWW CWELLYN'!N31</f>
        <v>1647.3000000000002</v>
      </c>
      <c r="P6" s="33">
        <f>'DCWW CWELLYN'!O31</f>
        <v>49.580500000000008</v>
      </c>
      <c r="Q6" s="33">
        <f>'DCWW CWELLYN'!P31</f>
        <v>0</v>
      </c>
      <c r="R6" s="33">
        <f>'DCWW CWELLYN'!Q31</f>
        <v>146.359375</v>
      </c>
      <c r="S6" s="33">
        <f>'DCWW CWELLYN'!R31</f>
        <v>0</v>
      </c>
      <c r="T6" s="33">
        <f>'DCWW CWELLYN'!S31</f>
        <v>0.19622250000000002</v>
      </c>
      <c r="U6" s="33">
        <f>'DCWW CWELLYN'!T31</f>
        <v>0</v>
      </c>
      <c r="V6" s="33">
        <f>'DCWW CWELLYN'!U31</f>
        <v>0</v>
      </c>
    </row>
    <row r="7" spans="1:22" x14ac:dyDescent="0.25">
      <c r="A7" s="36">
        <v>5</v>
      </c>
      <c r="B7" s="91"/>
      <c r="C7" s="33">
        <f>'DCWW GLASCOED'!B31</f>
        <v>195</v>
      </c>
      <c r="D7" s="33">
        <f>'DCWW GLASCOED'!C31</f>
        <v>249.12224999999998</v>
      </c>
      <c r="E7" s="33">
        <f>'DCWW GLASCOED'!D31</f>
        <v>112.78077524999999</v>
      </c>
      <c r="F7" s="33">
        <f>'DCWW GLASCOED'!E31</f>
        <v>6.1476509250000007</v>
      </c>
      <c r="G7" s="33">
        <f>'DCWW GLASCOED'!F31</f>
        <v>33.637172399999997</v>
      </c>
      <c r="H7" s="33">
        <f>'DCWW GLASCOED'!G31</f>
        <v>0.7279739999999999</v>
      </c>
      <c r="I7" s="33">
        <f>'DCWW GLASCOED'!H31</f>
        <v>3.7890450000000002</v>
      </c>
      <c r="J7" s="33">
        <f>'DCWW GLASCOED'!I31</f>
        <v>1.1486475</v>
      </c>
      <c r="K7" s="33">
        <f>'DCWW GLASCOED'!J31</f>
        <v>4.4752500000000001E-3</v>
      </c>
      <c r="L7" s="33">
        <f>'DCWW GLASCOED'!K31</f>
        <v>9.5472000000000005E-3</v>
      </c>
      <c r="M7" s="33">
        <f>'DCWW GLASCOED'!L31</f>
        <v>1.026324</v>
      </c>
      <c r="N7" s="33">
        <f>'DCWW GLASCOED'!M31</f>
        <v>0.22286744999999999</v>
      </c>
      <c r="O7" s="33">
        <f>'DCWW GLASCOED'!N31</f>
        <v>76.377600000000001</v>
      </c>
      <c r="P7" s="33">
        <f>'DCWW GLASCOED'!O31</f>
        <v>12888.720000000001</v>
      </c>
      <c r="Q7" s="33">
        <f>'DCWW GLASCOED'!P31</f>
        <v>0</v>
      </c>
      <c r="R7" s="33">
        <f>'DCWW GLASCOED'!Q31</f>
        <v>383.37974999999994</v>
      </c>
      <c r="S7" s="33">
        <f>'DCWW GLASCOED'!R31</f>
        <v>0</v>
      </c>
      <c r="T7" s="33">
        <f>'DCWW GLASCOED'!S31</f>
        <v>0.286416</v>
      </c>
      <c r="U7" s="33">
        <f>'DCWW GLASCOED'!T31</f>
        <v>0</v>
      </c>
      <c r="V7" s="33">
        <f>'DCWW GLASCOED'!U31</f>
        <v>0</v>
      </c>
    </row>
    <row r="8" spans="1:22" x14ac:dyDescent="0.25">
      <c r="A8" s="36">
        <v>6</v>
      </c>
      <c r="B8" s="91"/>
      <c r="C8" s="33">
        <f>'DCWW LLYN CONWY'!B31</f>
        <v>250</v>
      </c>
      <c r="D8" s="33">
        <f>'DCWW LLYN CONWY'!C31</f>
        <v>62.468999999999994</v>
      </c>
      <c r="E8" s="33">
        <f>'DCWW LLYN CONWY'!D31</f>
        <v>18.571120919999998</v>
      </c>
      <c r="F8" s="33">
        <f>'DCWW LLYN CONWY'!E31</f>
        <v>1.0378664999999998</v>
      </c>
      <c r="G8" s="33">
        <f>'DCWW LLYN CONWY'!F31</f>
        <v>5.2525439999999994</v>
      </c>
      <c r="H8" s="33">
        <f>'DCWW LLYN CONWY'!G31</f>
        <v>2.8907999999999996E-2</v>
      </c>
      <c r="I8" s="33">
        <f>'DCWW LLYN CONWY'!H31</f>
        <v>3.3363</v>
      </c>
      <c r="J8" s="33">
        <f>'DCWW LLYN CONWY'!I31</f>
        <v>0.42371999999999993</v>
      </c>
      <c r="K8" s="33">
        <f>'DCWW LLYN CONWY'!J31</f>
        <v>6.7320000000000001E-3</v>
      </c>
      <c r="L8" s="33">
        <f>'DCWW LLYN CONWY'!K31</f>
        <v>5.0490000000000005E-3</v>
      </c>
      <c r="M8" s="33">
        <f>'DCWW LLYN CONWY'!L31</f>
        <v>0.56628000000000001</v>
      </c>
      <c r="N8" s="33">
        <f>'DCWW LLYN CONWY'!M31</f>
        <v>0.10988999999999999</v>
      </c>
      <c r="O8" s="33">
        <f>'DCWW LLYN CONWY'!N31</f>
        <v>24.947999999999997</v>
      </c>
      <c r="P8" s="33">
        <f>'DCWW LLYN CONWY'!O31</f>
        <v>5682.5999999999995</v>
      </c>
      <c r="Q8" s="33">
        <f>'DCWW LLYN CONWY'!P31</f>
        <v>0</v>
      </c>
      <c r="R8" s="33">
        <f>'DCWW LLYN CONWY'!Q31</f>
        <v>96.277499999999989</v>
      </c>
      <c r="S8" s="33">
        <f>'DCWW LLYN CONWY'!R31</f>
        <v>0</v>
      </c>
      <c r="T8" s="33">
        <f>'DCWW LLYN CONWY'!S31</f>
        <v>0.25839000000000001</v>
      </c>
      <c r="U8" s="33">
        <f>'DCWW LLYN CONWY'!T31</f>
        <v>0</v>
      </c>
      <c r="V8" s="33">
        <f>'DCWW LLYN CONWY'!U31</f>
        <v>0</v>
      </c>
    </row>
    <row r="9" spans="1:22" x14ac:dyDescent="0.25">
      <c r="A9" s="36">
        <v>7</v>
      </c>
      <c r="B9" s="91"/>
      <c r="C9" s="33">
        <f>'DCWW MYNYDD LLANDEGAI'!B31</f>
        <v>250</v>
      </c>
      <c r="D9" s="33">
        <f>'DCWW MYNYDD LLANDEGAI'!C31</f>
        <v>72.696250000000006</v>
      </c>
      <c r="E9" s="33">
        <f>'DCWW MYNYDD LLANDEGAI'!D31</f>
        <v>66.084467750000002</v>
      </c>
      <c r="F9" s="33">
        <f>'DCWW MYNYDD LLANDEGAI'!E31</f>
        <v>1.1430027500000002</v>
      </c>
      <c r="G9" s="33">
        <f>'DCWW MYNYDD LLANDEGAI'!F31</f>
        <v>8.6240455499999999</v>
      </c>
      <c r="H9" s="33">
        <f>'DCWW MYNYDD LLANDEGAI'!G31</f>
        <v>0.59401000000000004</v>
      </c>
      <c r="I9" s="33">
        <f>'DCWW MYNYDD LLANDEGAI'!H31</f>
        <v>1.0962750000000001</v>
      </c>
      <c r="J9" s="33">
        <f>'DCWW MYNYDD LLANDEGAI'!I31</f>
        <v>3.2343999999999998E-2</v>
      </c>
      <c r="K9" s="33">
        <f>'DCWW MYNYDD LLANDEGAI'!J31</f>
        <v>3.421E-3</v>
      </c>
      <c r="L9" s="33">
        <f>'DCWW MYNYDD LLANDEGAI'!K31</f>
        <v>4.9760000000000004E-3</v>
      </c>
      <c r="M9" s="33">
        <f>'DCWW MYNYDD LLANDEGAI'!L31</f>
        <v>3.9652499999999993E-2</v>
      </c>
      <c r="N9" s="33">
        <f>'DCWW MYNYDD LLANDEGAI'!M31</f>
        <v>1.6949499999999999E-2</v>
      </c>
      <c r="O9" s="33">
        <f>'DCWW MYNYDD LLANDEGAI'!N31</f>
        <v>1516.125</v>
      </c>
      <c r="P9" s="33">
        <f>'DCWW MYNYDD LLANDEGAI'!O31</f>
        <v>35.531750000000002</v>
      </c>
      <c r="Q9" s="33">
        <f>'DCWW MYNYDD LLANDEGAI'!P31</f>
        <v>0</v>
      </c>
      <c r="R9" s="33">
        <f>'DCWW MYNYDD LLANDEGAI'!Q31</f>
        <v>130.62</v>
      </c>
      <c r="S9" s="33">
        <f>'DCWW MYNYDD LLANDEGAI'!R31</f>
        <v>0</v>
      </c>
      <c r="T9" s="33">
        <f>'DCWW MYNYDD LLANDEGAI'!S31</f>
        <v>0.160165</v>
      </c>
      <c r="U9" s="33">
        <f>'DCWW MYNYDD LLANDEGAI'!T31</f>
        <v>0</v>
      </c>
      <c r="V9" s="33">
        <f>'DCWW MYNYDD LLANDEGAI'!U31</f>
        <v>0</v>
      </c>
    </row>
    <row r="10" spans="1:22" x14ac:dyDescent="0.25">
      <c r="A10" s="36">
        <v>8</v>
      </c>
      <c r="B10" s="91"/>
      <c r="C10" s="33"/>
      <c r="D10" s="33"/>
      <c r="E10" s="33"/>
      <c r="F10" s="33"/>
      <c r="G10" s="33"/>
      <c r="H10" s="33"/>
      <c r="I10" s="33"/>
      <c r="J10" s="33"/>
      <c r="K10" s="33"/>
      <c r="L10" s="33"/>
      <c r="M10" s="33"/>
      <c r="N10" s="33"/>
      <c r="O10" s="33"/>
      <c r="P10" s="33"/>
      <c r="Q10" s="33"/>
      <c r="R10" s="33"/>
      <c r="S10" s="33"/>
      <c r="T10" s="33"/>
      <c r="U10" s="33"/>
      <c r="V10" s="33"/>
    </row>
    <row r="11" spans="1:22" x14ac:dyDescent="0.25">
      <c r="A11" s="36">
        <v>9</v>
      </c>
      <c r="B11" s="91"/>
      <c r="C11" s="33"/>
      <c r="D11" s="33"/>
      <c r="E11" s="33"/>
      <c r="F11" s="33"/>
      <c r="G11" s="33"/>
      <c r="H11" s="33"/>
      <c r="I11" s="33"/>
      <c r="J11" s="33"/>
      <c r="K11" s="33"/>
      <c r="L11" s="33"/>
      <c r="M11" s="33"/>
      <c r="N11" s="33"/>
      <c r="O11" s="33"/>
      <c r="P11" s="33"/>
      <c r="Q11" s="33"/>
      <c r="R11" s="33"/>
      <c r="S11" s="33"/>
      <c r="T11" s="33"/>
      <c r="U11" s="33"/>
      <c r="V11" s="33"/>
    </row>
    <row r="12" spans="1:22" x14ac:dyDescent="0.25">
      <c r="A12" s="36">
        <v>10</v>
      </c>
      <c r="B12" s="91"/>
      <c r="C12" s="33"/>
      <c r="D12" s="33"/>
      <c r="E12" s="33"/>
      <c r="F12" s="33"/>
      <c r="G12" s="33"/>
      <c r="H12" s="33"/>
      <c r="I12" s="33"/>
      <c r="J12" s="33"/>
      <c r="K12" s="33"/>
      <c r="L12" s="33"/>
      <c r="M12" s="33"/>
      <c r="N12" s="33"/>
      <c r="O12" s="33"/>
      <c r="P12" s="33"/>
      <c r="Q12" s="33"/>
      <c r="R12" s="33"/>
      <c r="S12" s="33"/>
      <c r="T12" s="33"/>
      <c r="U12" s="33"/>
      <c r="V12" s="33"/>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5" t="s">
        <v>84</v>
      </c>
      <c r="B15" s="35" t="s">
        <v>152</v>
      </c>
      <c r="C15" s="35">
        <f>'DCWW ALAW'!B43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5"/>
      <c r="B16" s="32" t="s">
        <v>46</v>
      </c>
      <c r="C16" s="35">
        <f>'DCWW ALAW'!B44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81</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195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6" x14ac:dyDescent="0.3">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REGU-415-1631281</_dlc_DocId>
    <_dlc_DocIdUrl xmlns="9be56660-2c31-41ef-bc00-23e72f632f2a">
      <Url>https://cyfoethnaturiolcymru.sharepoint.com/teams/Regulatory/Permitting/_layouts/15/DocIdRedir.aspx?ID=REGU-415-1631281</Url>
      <Description>REGU-415-1631281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2023-11-27T00:00:00+00:00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484713EC-E60D-4735-84E4-B4FCE6F65E97}"/>
</file>

<file path=customXml/itemProps4.xml><?xml version="1.0" encoding="utf-8"?>
<ds:datastoreItem xmlns:ds="http://schemas.openxmlformats.org/officeDocument/2006/customXml" ds:itemID="{2CF02D96-5233-42B2-BD5C-02F192063265}"/>
</file>

<file path=customXml/itemProps5.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DCWW ALAW</vt:lpstr>
      <vt:lpstr>DCWW BRYN COWLYD</vt:lpstr>
      <vt:lpstr>DCWW CEFNI</vt:lpstr>
      <vt:lpstr>DCWW CWELLYN</vt:lpstr>
      <vt:lpstr>DCWW GLASCOED</vt:lpstr>
      <vt:lpstr>DCWW LLYN CONWY</vt:lpstr>
      <vt:lpstr>DCWW MYNYDD LLANDEGAI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2023-11-27T16:03:31Z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1eccc44b-af9d-42ea-8753-09c802416cb6</vt:lpwstr>
  </property>
  <property fmtid="{D5CDD505-2E9C-101B-9397-08002B2CF9AE}" pid="4" name="MediaServiceImageTags">
    <vt:lpwstr/>
  </property>
</Properties>
</file>