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23562 dep/"/>
    </mc:Choice>
  </mc:AlternateContent>
  <xr:revisionPtr revIDLastSave="0" documentId="13_ncr:1_{03AF62BC-6900-43E6-9365-36F878393474}" xr6:coauthVersionLast="47" xr6:coauthVersionMax="47" xr10:uidLastSave="{00000000-0000-0000-0000-000000000000}"/>
  <bookViews>
    <workbookView xWindow="19090" yWindow="-110" windowWidth="19420" windowHeight="10420" tabRatio="870" activeTab="3" xr2:uid="{00000000-000D-0000-FFFF-FFFF00000000}"/>
  </bookViews>
  <sheets>
    <sheet name="DAF Cake- Dunbia Llanybydder" sheetId="1" r:id="rId1"/>
    <sheet name="DAF Liquid- Dunbia Llanybydder" sheetId="21" r:id="rId2"/>
    <sheet name="Farm slurry- Bwlchmawr Farm" sheetId="27" r:id="rId3"/>
    <sheet name="Cattle line waste- Dunbia Llany" sheetId="28"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Q65" i="1" l="1"/>
  <c r="R65" i="1"/>
  <c r="S65" i="1"/>
  <c r="T65" i="1"/>
  <c r="U65" i="1"/>
  <c r="P65" i="21"/>
  <c r="Q65" i="21"/>
  <c r="R65" i="21"/>
  <c r="S65" i="21"/>
  <c r="T65" i="21"/>
  <c r="U65" i="21"/>
  <c r="P65" i="27"/>
  <c r="Q65" i="27"/>
  <c r="R65" i="27"/>
  <c r="S65" i="27"/>
  <c r="T65" i="27"/>
  <c r="U65" i="27"/>
  <c r="P65" i="28"/>
  <c r="Q65" i="28"/>
  <c r="R65" i="28"/>
  <c r="S65" i="28"/>
  <c r="T65" i="28"/>
  <c r="U65" i="28"/>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8" l="1"/>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U22" i="28"/>
  <c r="M22" i="28"/>
  <c r="V20" i="28"/>
  <c r="U20" i="28"/>
  <c r="T20" i="28"/>
  <c r="S20" i="28"/>
  <c r="R20" i="28"/>
  <c r="Q20" i="28"/>
  <c r="P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0" i="27"/>
  <c r="U20" i="27"/>
  <c r="T20" i="27"/>
  <c r="S20" i="27"/>
  <c r="R20" i="27"/>
  <c r="Q20" i="27"/>
  <c r="S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20" i="21"/>
  <c r="U20" i="21"/>
  <c r="T20" i="21"/>
  <c r="S20" i="21"/>
  <c r="R20" i="21"/>
  <c r="Q20" i="21"/>
  <c r="N58" i="21" l="1"/>
  <c r="N61" i="21" s="1"/>
  <c r="F58" i="21"/>
  <c r="F61" i="21" s="1"/>
  <c r="U57" i="21"/>
  <c r="F57" i="21"/>
  <c r="O58" i="21"/>
  <c r="O61" i="21" s="1"/>
  <c r="G58" i="21"/>
  <c r="G61" i="21" s="1"/>
  <c r="T58" i="21"/>
  <c r="T61" i="21" s="1"/>
  <c r="L58" i="21"/>
  <c r="L61" i="21" s="1"/>
  <c r="D58" i="21"/>
  <c r="D61" i="21" s="1"/>
  <c r="D64" i="21" s="1"/>
  <c r="G17" i="27"/>
  <c r="O17" i="27"/>
  <c r="O19" i="27" s="1"/>
  <c r="O20" i="27" s="1"/>
  <c r="D59" i="28"/>
  <c r="E17" i="28"/>
  <c r="E19" i="28" s="1"/>
  <c r="E20" i="28" s="1"/>
  <c r="E21" i="28"/>
  <c r="E23" i="28" s="1"/>
  <c r="E24" i="28" s="1"/>
  <c r="L59" i="28"/>
  <c r="M17" i="28"/>
  <c r="M19" i="28" s="1"/>
  <c r="M20" i="28" s="1"/>
  <c r="M21" i="28"/>
  <c r="M23" i="28" s="1"/>
  <c r="M24" i="28" s="1"/>
  <c r="T59" i="28"/>
  <c r="U17" i="28"/>
  <c r="U21" i="28"/>
  <c r="U23" i="28" s="1"/>
  <c r="U24" i="28" s="1"/>
  <c r="I59" i="21"/>
  <c r="J17" i="21"/>
  <c r="J19" i="21" s="1"/>
  <c r="J20" i="21" s="1"/>
  <c r="J21" i="21"/>
  <c r="J23" i="21" s="1"/>
  <c r="J24" i="21" s="1"/>
  <c r="Q59" i="21"/>
  <c r="R21" i="21"/>
  <c r="R17" i="21"/>
  <c r="U63" i="21"/>
  <c r="N63" i="21"/>
  <c r="F63" i="21"/>
  <c r="P59" i="21"/>
  <c r="Q21" i="21"/>
  <c r="Q23" i="21" s="1"/>
  <c r="Q24" i="21" s="1"/>
  <c r="Q17" i="21"/>
  <c r="I17" i="21"/>
  <c r="I21" i="21"/>
  <c r="D59" i="27"/>
  <c r="E17" i="27"/>
  <c r="E19" i="27" s="1"/>
  <c r="E20" i="27" s="1"/>
  <c r="L59" i="27"/>
  <c r="M17" i="27"/>
  <c r="M19" i="27" s="1"/>
  <c r="M20" i="27" s="1"/>
  <c r="T59" i="27"/>
  <c r="U17" i="27"/>
  <c r="C22" i="21"/>
  <c r="K59" i="21"/>
  <c r="L17" i="21"/>
  <c r="L21" i="21"/>
  <c r="M57" i="21"/>
  <c r="R59" i="21"/>
  <c r="S21" i="21"/>
  <c r="S23" i="21" s="1"/>
  <c r="S24" i="21" s="1"/>
  <c r="S17" i="21"/>
  <c r="J59" i="21"/>
  <c r="K21" i="21"/>
  <c r="K23" i="21" s="1"/>
  <c r="K24" i="21" s="1"/>
  <c r="K17" i="21"/>
  <c r="K19" i="21" s="1"/>
  <c r="K20" i="21" s="1"/>
  <c r="J59" i="27"/>
  <c r="K17" i="27"/>
  <c r="K19" i="27" s="1"/>
  <c r="K20" i="27" s="1"/>
  <c r="R59" i="27"/>
  <c r="S17" i="27"/>
  <c r="S19" i="27" s="1"/>
  <c r="J59" i="28"/>
  <c r="K17" i="28"/>
  <c r="K19" i="28" s="1"/>
  <c r="K20" i="28" s="1"/>
  <c r="K21" i="28"/>
  <c r="R59" i="28"/>
  <c r="S17" i="28"/>
  <c r="S21" i="28"/>
  <c r="S23" i="28" s="1"/>
  <c r="S24" i="28" s="1"/>
  <c r="C59" i="27"/>
  <c r="D17" i="27"/>
  <c r="D19" i="27" s="1"/>
  <c r="D20" i="27" s="1"/>
  <c r="K59" i="27"/>
  <c r="L17" i="27"/>
  <c r="L19" i="27" s="1"/>
  <c r="L20" i="27" s="1"/>
  <c r="S59" i="27"/>
  <c r="T17" i="27"/>
  <c r="T19" i="27" s="1"/>
  <c r="C59" i="28"/>
  <c r="D21" i="28"/>
  <c r="D23" i="28" s="1"/>
  <c r="D24" i="28" s="1"/>
  <c r="D17" i="28"/>
  <c r="D19" i="28" s="1"/>
  <c r="D20" i="28" s="1"/>
  <c r="K59" i="28"/>
  <c r="L21" i="28"/>
  <c r="L23" i="28" s="1"/>
  <c r="L24" i="28" s="1"/>
  <c r="L17" i="28"/>
  <c r="L19" i="28" s="1"/>
  <c r="L20" i="28" s="1"/>
  <c r="S59" i="28"/>
  <c r="T21" i="28"/>
  <c r="T17" i="28"/>
  <c r="T19" i="28" s="1"/>
  <c r="O59" i="21"/>
  <c r="P21" i="21"/>
  <c r="P23" i="21" s="1"/>
  <c r="P24" i="21" s="1"/>
  <c r="P17" i="21"/>
  <c r="P19" i="21" s="1"/>
  <c r="P20" i="21" s="1"/>
  <c r="H21" i="21"/>
  <c r="H17" i="21"/>
  <c r="H19" i="21" s="1"/>
  <c r="H20" i="21" s="1"/>
  <c r="E59" i="27"/>
  <c r="F17" i="27"/>
  <c r="F19" i="27" s="1"/>
  <c r="F20" i="27" s="1"/>
  <c r="M59" i="27"/>
  <c r="N17" i="27"/>
  <c r="U59" i="27"/>
  <c r="V17" i="27"/>
  <c r="E59" i="28"/>
  <c r="F17" i="28"/>
  <c r="F21" i="28"/>
  <c r="M59" i="28"/>
  <c r="N17" i="28"/>
  <c r="N19" i="28" s="1"/>
  <c r="N20" i="28" s="1"/>
  <c r="N21" i="28"/>
  <c r="N23" i="28" s="1"/>
  <c r="N24" i="28" s="1"/>
  <c r="U59" i="28"/>
  <c r="V17" i="28"/>
  <c r="V21" i="28"/>
  <c r="A34" i="21"/>
  <c r="N59" i="21"/>
  <c r="O21" i="21"/>
  <c r="O23" i="21" s="1"/>
  <c r="O24" i="21" s="1"/>
  <c r="O17" i="21"/>
  <c r="O19" i="21" s="1"/>
  <c r="O20" i="21" s="1"/>
  <c r="F59" i="21"/>
  <c r="G21" i="21"/>
  <c r="G23" i="21" s="1"/>
  <c r="G24" i="21" s="1"/>
  <c r="G17" i="21"/>
  <c r="F59" i="28"/>
  <c r="G17" i="28"/>
  <c r="G19" i="28" s="1"/>
  <c r="G20" i="28" s="1"/>
  <c r="G21" i="28"/>
  <c r="G23" i="28" s="1"/>
  <c r="G24" i="28" s="1"/>
  <c r="N59" i="28"/>
  <c r="O17" i="28"/>
  <c r="O19" i="28" s="1"/>
  <c r="O20" i="28" s="1"/>
  <c r="O21" i="28"/>
  <c r="M59" i="21"/>
  <c r="N17" i="21"/>
  <c r="N19" i="21" s="1"/>
  <c r="N20" i="21" s="1"/>
  <c r="N21" i="21"/>
  <c r="N23" i="21" s="1"/>
  <c r="N24" i="21" s="1"/>
  <c r="H17" i="27"/>
  <c r="H19" i="27" s="1"/>
  <c r="H20" i="27" s="1"/>
  <c r="P17" i="27"/>
  <c r="P19" i="27" s="1"/>
  <c r="P20" i="27" s="1"/>
  <c r="H21" i="28"/>
  <c r="H23" i="28" s="1"/>
  <c r="H24" i="28" s="1"/>
  <c r="H17" i="28"/>
  <c r="H19" i="28" s="1"/>
  <c r="H20" i="28" s="1"/>
  <c r="P21" i="28"/>
  <c r="P23" i="28" s="1"/>
  <c r="P24" i="28" s="1"/>
  <c r="P17" i="28"/>
  <c r="P19" i="28" s="1"/>
  <c r="P20" i="28" s="1"/>
  <c r="U59" i="21"/>
  <c r="V17" i="21"/>
  <c r="V19" i="21" s="1"/>
  <c r="V21" i="21"/>
  <c r="V23" i="21" s="1"/>
  <c r="V24" i="21" s="1"/>
  <c r="E59" i="21"/>
  <c r="F17" i="21"/>
  <c r="F19" i="21" s="1"/>
  <c r="F20" i="21" s="1"/>
  <c r="F21" i="21"/>
  <c r="T59" i="21"/>
  <c r="T64" i="21" s="1"/>
  <c r="U17" i="21"/>
  <c r="U19" i="21" s="1"/>
  <c r="U21" i="21"/>
  <c r="U23" i="21" s="1"/>
  <c r="U24" i="21" s="1"/>
  <c r="M17" i="21"/>
  <c r="M19" i="21" s="1"/>
  <c r="M20" i="21" s="1"/>
  <c r="M21" i="21"/>
  <c r="M23" i="21" s="1"/>
  <c r="M24" i="21" s="1"/>
  <c r="E17" i="21"/>
  <c r="E21" i="21"/>
  <c r="E23" i="21" s="1"/>
  <c r="E24" i="21" s="1"/>
  <c r="I17" i="27"/>
  <c r="I19" i="27" s="1"/>
  <c r="I20" i="27" s="1"/>
  <c r="Q17" i="27"/>
  <c r="I21" i="28"/>
  <c r="I23" i="28" s="1"/>
  <c r="I24" i="28" s="1"/>
  <c r="I17" i="28"/>
  <c r="Q21" i="28"/>
  <c r="Q23" i="28" s="1"/>
  <c r="Q24" i="28" s="1"/>
  <c r="Q17" i="28"/>
  <c r="Q19" i="28" s="1"/>
  <c r="S59" i="21"/>
  <c r="T17" i="21"/>
  <c r="T19" i="21" s="1"/>
  <c r="T21" i="21"/>
  <c r="T23" i="21" s="1"/>
  <c r="T24" i="21" s="1"/>
  <c r="C59" i="21"/>
  <c r="D17" i="21"/>
  <c r="D19" i="21" s="1"/>
  <c r="D20" i="21" s="1"/>
  <c r="D21" i="21"/>
  <c r="D23" i="21" s="1"/>
  <c r="D24" i="21" s="1"/>
  <c r="I59" i="27"/>
  <c r="J17" i="27"/>
  <c r="J19" i="27" s="1"/>
  <c r="J20" i="27" s="1"/>
  <c r="Q59" i="27"/>
  <c r="R17" i="27"/>
  <c r="I59" i="28"/>
  <c r="J17" i="28"/>
  <c r="J19" i="28" s="1"/>
  <c r="J20" i="28" s="1"/>
  <c r="J21" i="28"/>
  <c r="J23" i="28" s="1"/>
  <c r="J24" i="28" s="1"/>
  <c r="Q59" i="28"/>
  <c r="R21" i="28"/>
  <c r="R23" i="28" s="1"/>
  <c r="R24" i="28" s="1"/>
  <c r="R17" i="28"/>
  <c r="B59" i="27"/>
  <c r="C17" i="27"/>
  <c r="C19" i="27" s="1"/>
  <c r="C20" i="27" s="1"/>
  <c r="C21" i="27"/>
  <c r="C23" i="27" s="1"/>
  <c r="C24" i="27" s="1"/>
  <c r="B59" i="28"/>
  <c r="C21" i="28"/>
  <c r="C23" i="28" s="1"/>
  <c r="C24" i="28" s="1"/>
  <c r="C17" i="28"/>
  <c r="C19" i="28" s="1"/>
  <c r="C20" i="28" s="1"/>
  <c r="B59" i="21"/>
  <c r="C21" i="21"/>
  <c r="C23" i="21" s="1"/>
  <c r="C24" i="21" s="1"/>
  <c r="C17" i="21"/>
  <c r="C19" i="21" s="1"/>
  <c r="C20" i="21" s="1"/>
  <c r="S58" i="21"/>
  <c r="S61" i="21" s="1"/>
  <c r="C58" i="21"/>
  <c r="C61" i="21" s="1"/>
  <c r="K58" i="21"/>
  <c r="K61" i="21" s="1"/>
  <c r="K64" i="21" s="1"/>
  <c r="I21" i="27"/>
  <c r="I23" i="27" s="1"/>
  <c r="I24" i="27" s="1"/>
  <c r="Q21" i="27"/>
  <c r="R58" i="21"/>
  <c r="R61" i="21" s="1"/>
  <c r="R64" i="21" s="1"/>
  <c r="O57" i="21"/>
  <c r="A43" i="21"/>
  <c r="J58" i="21"/>
  <c r="J61" i="21" s="1"/>
  <c r="E19" i="21"/>
  <c r="E20" i="21" s="1"/>
  <c r="G21" i="27"/>
  <c r="G23" i="27" s="1"/>
  <c r="G24" i="27" s="1"/>
  <c r="O21" i="27"/>
  <c r="O23" i="27" s="1"/>
  <c r="O24" i="27" s="1"/>
  <c r="H21" i="27"/>
  <c r="H23" i="27" s="1"/>
  <c r="H24" i="27" s="1"/>
  <c r="P21" i="27"/>
  <c r="P23" i="27" s="1"/>
  <c r="P24" i="27" s="1"/>
  <c r="J58" i="27"/>
  <c r="J61" i="27" s="1"/>
  <c r="R58" i="27"/>
  <c r="R61" i="27" s="1"/>
  <c r="R64" i="27" s="1"/>
  <c r="R58" i="28"/>
  <c r="R61" i="28" s="1"/>
  <c r="R64" i="28" s="1"/>
  <c r="L21" i="27"/>
  <c r="L23" i="27" s="1"/>
  <c r="L24" i="27" s="1"/>
  <c r="T21" i="27"/>
  <c r="P58" i="21"/>
  <c r="P61" i="21" s="1"/>
  <c r="H58" i="21"/>
  <c r="H61" i="21" s="1"/>
  <c r="R57" i="21"/>
  <c r="J58" i="28"/>
  <c r="J61" i="28" s="1"/>
  <c r="J64" i="28" s="1"/>
  <c r="D58" i="27"/>
  <c r="D61" i="27" s="1"/>
  <c r="D64" i="27" s="1"/>
  <c r="L58" i="27"/>
  <c r="L61" i="27" s="1"/>
  <c r="T58" i="27"/>
  <c r="T61" i="27" s="1"/>
  <c r="T64" i="27" s="1"/>
  <c r="J57" i="21"/>
  <c r="H59" i="21"/>
  <c r="R21" i="27"/>
  <c r="R23" i="27" s="1"/>
  <c r="R24" i="27" s="1"/>
  <c r="E58" i="27"/>
  <c r="E61" i="27" s="1"/>
  <c r="E64" i="27" s="1"/>
  <c r="M58" i="27"/>
  <c r="M61" i="27" s="1"/>
  <c r="U58" i="27"/>
  <c r="U61" i="27" s="1"/>
  <c r="G59" i="21"/>
  <c r="F58" i="27"/>
  <c r="F61" i="27" s="1"/>
  <c r="N58" i="27"/>
  <c r="N61" i="27" s="1"/>
  <c r="C58" i="28"/>
  <c r="C61" i="28" s="1"/>
  <c r="K58" i="28"/>
  <c r="K61" i="28" s="1"/>
  <c r="S58" i="28"/>
  <c r="S61" i="28" s="1"/>
  <c r="G58" i="27"/>
  <c r="G61" i="27" s="1"/>
  <c r="T58" i="28"/>
  <c r="T61" i="28" s="1"/>
  <c r="T64" i="28" s="1"/>
  <c r="Q57" i="21"/>
  <c r="B58" i="21"/>
  <c r="B61" i="21" s="1"/>
  <c r="H58" i="27"/>
  <c r="H61" i="27" s="1"/>
  <c r="P58" i="27"/>
  <c r="P61" i="27" s="1"/>
  <c r="F57" i="27"/>
  <c r="E58" i="28"/>
  <c r="E61" i="28" s="1"/>
  <c r="M58" i="28"/>
  <c r="M61" i="28" s="1"/>
  <c r="U58" i="28"/>
  <c r="U61" i="28" s="1"/>
  <c r="O58" i="27"/>
  <c r="O61" i="27" s="1"/>
  <c r="A38" i="21"/>
  <c r="I58" i="27"/>
  <c r="I61" i="27" s="1"/>
  <c r="Q58" i="27"/>
  <c r="Q61" i="27" s="1"/>
  <c r="Q64" i="27" s="1"/>
  <c r="H57" i="27"/>
  <c r="F59" i="27"/>
  <c r="O23" i="28"/>
  <c r="O24" i="28" s="1"/>
  <c r="F58" i="28"/>
  <c r="F61" i="28" s="1"/>
  <c r="N58" i="28"/>
  <c r="N61" i="28" s="1"/>
  <c r="L58" i="28"/>
  <c r="L61" i="28" s="1"/>
  <c r="N57" i="27"/>
  <c r="H59" i="27"/>
  <c r="G58" i="28"/>
  <c r="G61" i="28" s="1"/>
  <c r="O58" i="28"/>
  <c r="O61" i="28" s="1"/>
  <c r="F57" i="28"/>
  <c r="D58" i="28"/>
  <c r="D61" i="28" s="1"/>
  <c r="Q58" i="21"/>
  <c r="Q61" i="21" s="1"/>
  <c r="Q64" i="21" s="1"/>
  <c r="I58" i="21"/>
  <c r="I61" i="21" s="1"/>
  <c r="C58" i="27"/>
  <c r="C61" i="27" s="1"/>
  <c r="K58" i="27"/>
  <c r="K61" i="27" s="1"/>
  <c r="S58" i="27"/>
  <c r="S61" i="27" s="1"/>
  <c r="S64" i="27" s="1"/>
  <c r="P57" i="27"/>
  <c r="N59" i="27"/>
  <c r="H58" i="28"/>
  <c r="H61" i="28" s="1"/>
  <c r="P58" i="28"/>
  <c r="P61" i="28" s="1"/>
  <c r="N57" i="28"/>
  <c r="G57" i="21"/>
  <c r="P59" i="27"/>
  <c r="I58" i="28"/>
  <c r="I61" i="28" s="1"/>
  <c r="I64" i="28" s="1"/>
  <c r="Q58" i="28"/>
  <c r="Q61" i="28" s="1"/>
  <c r="Q64" i="28" s="1"/>
  <c r="B58" i="27"/>
  <c r="B61" i="27" s="1"/>
  <c r="B58" i="28"/>
  <c r="B61" i="28" s="1"/>
  <c r="S19" i="28"/>
  <c r="K23" i="28"/>
  <c r="K24" i="28" s="1"/>
  <c r="A31" i="28"/>
  <c r="A33" i="28"/>
  <c r="A37" i="28"/>
  <c r="A39" i="28"/>
  <c r="A41" i="28"/>
  <c r="A45" i="28"/>
  <c r="A47" i="28"/>
  <c r="A49" i="28"/>
  <c r="G57" i="28"/>
  <c r="O57" i="28"/>
  <c r="G59" i="28"/>
  <c r="O59" i="28"/>
  <c r="G63" i="28"/>
  <c r="O63" i="28"/>
  <c r="T23" i="28"/>
  <c r="T24" i="28" s="1"/>
  <c r="H59" i="28"/>
  <c r="P59" i="28"/>
  <c r="H63" i="28"/>
  <c r="P63" i="28"/>
  <c r="U19" i="28"/>
  <c r="I57" i="28"/>
  <c r="Q57" i="28"/>
  <c r="I63" i="28"/>
  <c r="Q63" i="28"/>
  <c r="R19" i="28"/>
  <c r="F19" i="28"/>
  <c r="F20" i="28" s="1"/>
  <c r="V19" i="28"/>
  <c r="F23" i="28"/>
  <c r="F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D63" i="27"/>
  <c r="L63" i="27"/>
  <c r="T63" i="27"/>
  <c r="H63" i="27"/>
  <c r="Q19" i="27"/>
  <c r="E63" i="27"/>
  <c r="M63" i="27"/>
  <c r="P64" i="21"/>
  <c r="H23" i="21"/>
  <c r="H24" i="21" s="1"/>
  <c r="L23" i="21"/>
  <c r="L24" i="21" s="1"/>
  <c r="F23" i="21"/>
  <c r="F24" i="21" s="1"/>
  <c r="A33" i="21"/>
  <c r="A37" i="21"/>
  <c r="A41" i="21"/>
  <c r="A45" i="21"/>
  <c r="A49" i="21"/>
  <c r="E58" i="21"/>
  <c r="E61" i="21" s="1"/>
  <c r="M58" i="21"/>
  <c r="M61" i="21" s="1"/>
  <c r="U58" i="21"/>
  <c r="U61" i="21" s="1"/>
  <c r="U64" i="21" s="1"/>
  <c r="U66" i="21" s="1"/>
  <c r="S19" i="21"/>
  <c r="I23" i="21"/>
  <c r="I24" i="21" s="1"/>
  <c r="C57" i="21"/>
  <c r="K57" i="21"/>
  <c r="S57" i="21"/>
  <c r="G19" i="21"/>
  <c r="G20" i="21" s="1"/>
  <c r="Q19" i="21"/>
  <c r="R23" i="21"/>
  <c r="R24" i="21" s="1"/>
  <c r="I19" i="21"/>
  <c r="I20" i="21" s="1"/>
  <c r="L19" i="21"/>
  <c r="L20" i="21" s="1"/>
  <c r="R19" i="2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8" l="1"/>
  <c r="J65" i="28"/>
  <c r="E65" i="27"/>
  <c r="D65" i="27"/>
  <c r="K65" i="21"/>
  <c r="D65" i="21"/>
  <c r="N64" i="21"/>
  <c r="N66" i="21" s="1"/>
  <c r="O64" i="21"/>
  <c r="O65" i="21" s="1"/>
  <c r="L64" i="28"/>
  <c r="L65" i="28" s="1"/>
  <c r="K64" i="27"/>
  <c r="K65" i="27" s="1"/>
  <c r="K64" i="28"/>
  <c r="K65" i="28" s="1"/>
  <c r="J64" i="27"/>
  <c r="J65" i="27" s="1"/>
  <c r="I64" i="27"/>
  <c r="I65" i="27" s="1"/>
  <c r="D64" i="28"/>
  <c r="D65" i="28" s="1"/>
  <c r="C64" i="27"/>
  <c r="C65" i="27" s="1"/>
  <c r="C64" i="21"/>
  <c r="C65" i="21" s="1"/>
  <c r="M64" i="28"/>
  <c r="M65" i="28" s="1"/>
  <c r="S64" i="28"/>
  <c r="P64" i="27"/>
  <c r="G64" i="21"/>
  <c r="S64" i="21"/>
  <c r="S66" i="21" s="1"/>
  <c r="E64" i="21"/>
  <c r="F64" i="21"/>
  <c r="N64" i="28"/>
  <c r="J64" i="21"/>
  <c r="F64" i="28"/>
  <c r="H64" i="21"/>
  <c r="H65" i="21" s="1"/>
  <c r="H64" i="28"/>
  <c r="G64" i="28"/>
  <c r="E64" i="28"/>
  <c r="M64" i="27"/>
  <c r="H64" i="27"/>
  <c r="O66" i="21"/>
  <c r="C64" i="28"/>
  <c r="L64" i="27"/>
  <c r="M64" i="21"/>
  <c r="M65" i="21" s="1"/>
  <c r="P64" i="28"/>
  <c r="P66" i="28" s="1"/>
  <c r="I64" i="21"/>
  <c r="U64" i="28"/>
  <c r="U66" i="28" s="1"/>
  <c r="U64" i="27"/>
  <c r="U66" i="27" s="1"/>
  <c r="S66" i="27"/>
  <c r="B64" i="28"/>
  <c r="B64" i="27"/>
  <c r="B64" i="21"/>
  <c r="O64" i="27"/>
  <c r="O64" i="28"/>
  <c r="N64" i="27"/>
  <c r="J66" i="28"/>
  <c r="Q66" i="21"/>
  <c r="P66" i="21"/>
  <c r="R66" i="27"/>
  <c r="C66" i="27"/>
  <c r="G64" i="27"/>
  <c r="F64" i="27"/>
  <c r="T66" i="27"/>
  <c r="T66" i="21"/>
  <c r="L66" i="21"/>
  <c r="R66" i="28"/>
  <c r="S64" i="1"/>
  <c r="D66" i="27"/>
  <c r="R64" i="1"/>
  <c r="Q64" i="1"/>
  <c r="U64" i="1"/>
  <c r="P64" i="1"/>
  <c r="E66" i="27"/>
  <c r="T66" i="28"/>
  <c r="Q66" i="28"/>
  <c r="I66" i="28"/>
  <c r="S66" i="28"/>
  <c r="Q66" i="27"/>
  <c r="I66" i="27"/>
  <c r="P66" i="27"/>
  <c r="K66" i="21"/>
  <c r="D66" i="21"/>
  <c r="R66" i="21"/>
  <c r="N64" i="1"/>
  <c r="M64" i="1"/>
  <c r="T64" i="1"/>
  <c r="L64" i="1"/>
  <c r="J64" i="1"/>
  <c r="J65" i="1" s="1"/>
  <c r="K64" i="1"/>
  <c r="O64" i="1"/>
  <c r="O65" i="1" s="1"/>
  <c r="C64" i="1"/>
  <c r="I64" i="1"/>
  <c r="H64" i="1"/>
  <c r="G64" i="1"/>
  <c r="G65" i="1" s="1"/>
  <c r="F64" i="1"/>
  <c r="E64" i="1"/>
  <c r="D64" i="1"/>
  <c r="B64" i="1"/>
  <c r="D63" i="1"/>
  <c r="L63" i="1"/>
  <c r="F63" i="1"/>
  <c r="R63" i="1"/>
  <c r="J63" i="1"/>
  <c r="Q63" i="1"/>
  <c r="Q66" i="1" s="1"/>
  <c r="I63" i="1"/>
  <c r="C63" i="1"/>
  <c r="K63" i="1"/>
  <c r="P63" i="1"/>
  <c r="P65" i="1" s="1"/>
  <c r="H63" i="1"/>
  <c r="T63" i="1"/>
  <c r="T66" i="1" s="1"/>
  <c r="S63" i="1"/>
  <c r="O63" i="1"/>
  <c r="G63" i="1"/>
  <c r="N63" i="1"/>
  <c r="E63" i="1"/>
  <c r="B63" i="1"/>
  <c r="U63" i="1"/>
  <c r="M63" i="1"/>
  <c r="M65" i="1" l="1"/>
  <c r="N65" i="1"/>
  <c r="L65" i="1"/>
  <c r="K65" i="1"/>
  <c r="I65" i="1"/>
  <c r="H65" i="1"/>
  <c r="F65" i="1"/>
  <c r="E65" i="1"/>
  <c r="D65" i="1"/>
  <c r="C65" i="1"/>
  <c r="B65" i="1"/>
  <c r="N65" i="21"/>
  <c r="C66" i="21"/>
  <c r="L66" i="28"/>
  <c r="K66" i="28"/>
  <c r="K66" i="27"/>
  <c r="J66" i="27"/>
  <c r="D66" i="28"/>
  <c r="J66" i="21"/>
  <c r="J65" i="21"/>
  <c r="I66" i="21"/>
  <c r="I65" i="21"/>
  <c r="H66" i="27"/>
  <c r="H65" i="27"/>
  <c r="H66" i="28"/>
  <c r="H65" i="28"/>
  <c r="H66" i="21"/>
  <c r="G66" i="21"/>
  <c r="G65" i="21"/>
  <c r="G66" i="27"/>
  <c r="G65" i="27"/>
  <c r="G66" i="28"/>
  <c r="G65" i="28"/>
  <c r="O66" i="27"/>
  <c r="O65" i="27"/>
  <c r="O66" i="28"/>
  <c r="O65" i="28"/>
  <c r="N66" i="27"/>
  <c r="N65" i="27"/>
  <c r="N66" i="28"/>
  <c r="N65" i="28"/>
  <c r="M66" i="27"/>
  <c r="M65" i="27"/>
  <c r="M66" i="21"/>
  <c r="M66" i="28"/>
  <c r="L66" i="27"/>
  <c r="L65" i="27"/>
  <c r="E66" i="28"/>
  <c r="E65" i="28"/>
  <c r="E66" i="21"/>
  <c r="E65" i="21"/>
  <c r="F66" i="21"/>
  <c r="F65" i="21"/>
  <c r="F66" i="27"/>
  <c r="F65" i="27"/>
  <c r="F66" i="28"/>
  <c r="F65" i="28"/>
  <c r="C66" i="28"/>
  <c r="C65" i="28"/>
  <c r="B66" i="28"/>
  <c r="B65" i="28"/>
  <c r="B66" i="27"/>
  <c r="B65" i="27"/>
  <c r="B66" i="21"/>
  <c r="B65" i="21"/>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<sst xmlns="http://schemas.openxmlformats.org/spreadsheetml/2006/main" count="940" uniqueCount="172">
  <si>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</si>
  <si>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</si>
  <si>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</si>
  <si>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</si>
  <si>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</si>
  <si>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</si>
  <si>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</si>
  <si>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</si>
  <si>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</si>
  <si>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</si>
  <si>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</si>
  <si>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</si>
  <si>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</si>
  <si>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</si>
  <si>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</si>
  <si>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</si>
  <si>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</si>
  <si>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</si>
  <si>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</si>
  <si>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</si>
  <si>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</si>
  <si>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</si>
  <si>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</si>
  <si>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</si>
  <si>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</si>
  <si>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</si>
  <si>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</si>
  <si>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</si>
  <si>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</si>
  <si>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</si>
  <si>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</si>
  <si>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</si>
  <si>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</si>
  <si>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</si>
  <si>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</si>
  <si>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</si>
  <si>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</si>
  <si>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</si>
  <si>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</si>
  <si>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</si>
  <si>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</si>
  <si>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</si>
  <si>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</si>
  <si>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</si>
  <si>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</si>
  <si>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</si>
  <si>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</si>
  <si>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</si>
  <si>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</si>
  <si>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</si>
  <si>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</si>
  <si>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</si>
  <si>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</si>
  <si>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</si>
  <si>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</si>
  <si>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</si>
  <si>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</si>
  <si>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</si>
  <si>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</si>
  <si>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</si>
  <si>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</si>
  <si>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</si>
  <si>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</si>
  <si>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</si>
  <si>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</si>
  <si>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</si>
  <si>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</si>
  <si>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</si>
  <si>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</si>
  <si>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</si>
  <si>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</si>
  <si>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</si>
  <si>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</si>
  <si>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</si>
  <si>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</si>
  <si>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</si>
  <si>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</si>
  <si>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</si>
  <si>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</si>
  <si>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</si>
  <si>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</si>
  <si>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</si>
  <si>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</si>
  <si>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</si>
  <si>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</si>
  <si>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</si>
  <si>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</si>
  <si>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</si>
  <si>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</si>
  <si>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</si>
  <si>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</si>
  <si>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</si>
  <si>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</si>
  <si>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</si>
  <si>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</si>
  <si>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</si>
  <si>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</si>
  <si>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</si>
  <si>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</si>
  <si>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</si>
  <si>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</si>
  <si>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</si>
  <si>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</si>
  <si>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</si>
  <si>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</si>
  <si>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</si>
  <si>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</si>
  <si>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</si>
  <si>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</si>
  <si>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</si>
  <si>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</si>
  <si>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</si>
  <si>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</si>
  <si>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</si>
  <si>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</si>
  <si>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</si>
  <si>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</si>
  <si>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</si>
  <si>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</si>
  <si>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</si>
  <si>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</si>
  <si>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</si>
  <si>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</si>
  <si>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</si>
  <si>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</si>
  <si>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</si>
  <si>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</si>
  <si>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</si>
  <si>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</si>
  <si>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</si>
  <si>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</si>
  <si>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</si>
  <si>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</si>
  <si>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</si>
  <si>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</si>
  <si>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</si>
  <si>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</si>
  <si>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</si>
  <si>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</si>
  <si>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</si>
  <si>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</si>
  <si>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</si>
  <si>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</si>
  <si>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</si>
  <si>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</si>
  <si>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</si>
  <si>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</si>
  <si>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</si>
  <si>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</si>
  <si>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</si>
  <si>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</si>
  <si>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</si>
  <si>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</si>
  <si>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</si>
  <si>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</si>
  <si>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</si>
  <si>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PAN-023562</t>
  </si>
  <si>
    <t>EPR/GP3792SK</t>
  </si>
  <si>
    <t>Byproduct Recovery Limited</t>
  </si>
  <si>
    <t>Bwlchmawr Farm 2, Brynteg, Llanybydder, Carmarthenshire, SA40 9XA</t>
  </si>
  <si>
    <t>Louise Bailey</t>
  </si>
  <si>
    <t>0920M</t>
  </si>
  <si>
    <t>0920S</t>
  </si>
  <si>
    <t>0920W</t>
  </si>
  <si>
    <t>02 02 04</t>
  </si>
  <si>
    <t>DAF Cake- Dunbia Llanybydder</t>
  </si>
  <si>
    <t>DAF Liquid- Dunbia Llanybydder</t>
  </si>
  <si>
    <t>02 01 06</t>
  </si>
  <si>
    <t>Farm slurry- Bwlchmawr Farm</t>
  </si>
  <si>
    <t>Cattle line waste- Dunbia Llanybydder</t>
  </si>
  <si>
    <t>02 02 02</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</si>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</sst>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17" zoomScale="90" zoomScaleNormal="90" workbookViewId="0">
      <selection activeCell="D17" sqref="D1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99" t="s">
        <v>41</v>
      </c>
      <c r="B1" s="99"/>
      <c r="C1" s="115" t="s">
        <v>156</v>
      </c>
      <c r="D1" s="116"/>
      <c r="E1" s="73" t="s">
        <v>45</v>
      </c>
      <c r="F1" s="76">
        <v>26.81</v>
      </c>
      <c r="G1" s="100" t="s">
        <v>43</v>
      </c>
      <c r="H1" s="101"/>
      <c r="I1" s="76">
        <v>6.34</v>
      </c>
      <c r="J1" s="99" t="s">
        <v>149</v>
      </c>
      <c r="K1" s="99"/>
      <c r="L1" s="76">
        <v>2449</v>
      </c>
      <c r="AB1" s="18"/>
      <c r="AC1" s="18"/>
      <c r="AD1" s="29" t="s">
        <v>123</v>
      </c>
      <c r="AE1" s="17"/>
      <c r="AF1" s="17"/>
      <c r="AG1" s="18"/>
      <c r="AH1" s="18"/>
      <c r="AI1" s="32" t="s">
        <v>79</v>
      </c>
      <c r="AJ1" s="33" t="s">
        <v>91</v>
      </c>
      <c r="AK1" s="34" t="s">
        <v>92</v>
      </c>
      <c r="AL1" s="35" t="s">
        <v>122</v>
      </c>
      <c r="AM1" s="35" t="s">
        <v>128</v>
      </c>
      <c r="AN1" s="35" t="s">
        <v>108</v>
      </c>
    </row>
    <row r="2" spans="1:40" x14ac:dyDescent="0.2">
      <c r="A2" s="99" t="s">
        <v>84</v>
      </c>
      <c r="B2" s="99"/>
      <c r="C2" s="113" t="s">
        <v>157</v>
      </c>
      <c r="D2" s="114"/>
      <c r="E2" s="73" t="s">
        <v>106</v>
      </c>
      <c r="F2" s="76" t="s">
        <v>164</v>
      </c>
      <c r="G2" s="118" t="s">
        <v>107</v>
      </c>
      <c r="H2" s="119"/>
      <c r="I2" s="76">
        <v>1851</v>
      </c>
      <c r="J2" s="99" t="s">
        <v>154</v>
      </c>
      <c r="K2" s="99"/>
      <c r="L2" s="76">
        <v>2.86</v>
      </c>
      <c r="AB2" s="29" t="s">
        <v>56</v>
      </c>
      <c r="AC2" s="17"/>
      <c r="AD2" s="29" t="s">
        <v>70</v>
      </c>
      <c r="AE2" s="17"/>
      <c r="AF2" s="17"/>
      <c r="AG2" s="36" t="s">
        <v>76</v>
      </c>
      <c r="AH2" s="18"/>
      <c r="AI2" s="37" t="s">
        <v>123</v>
      </c>
      <c r="AJ2" s="38">
        <v>0</v>
      </c>
      <c r="AK2" s="39">
        <v>0</v>
      </c>
      <c r="AL2" s="10">
        <v>0</v>
      </c>
      <c r="AM2" s="11">
        <v>0</v>
      </c>
      <c r="AN2" s="11">
        <v>0</v>
      </c>
    </row>
    <row r="3" spans="1:40" x14ac:dyDescent="0.2">
      <c r="A3" s="100" t="s">
        <v>42</v>
      </c>
      <c r="B3" s="101"/>
      <c r="C3" s="113" t="s">
        <v>158</v>
      </c>
      <c r="D3" s="114"/>
      <c r="E3" s="73" t="s">
        <v>105</v>
      </c>
      <c r="F3" s="30" t="s">
        <v>101</v>
      </c>
      <c r="G3" s="99" t="s">
        <v>155</v>
      </c>
      <c r="H3" s="99"/>
      <c r="I3" s="76">
        <v>200</v>
      </c>
      <c r="J3" s="100" t="s">
        <v>150</v>
      </c>
      <c r="K3" s="101"/>
      <c r="L3" s="76">
        <f>(L1/(L2*10000))*100</f>
        <v>8.5629370629370634</v>
      </c>
      <c r="AB3" s="29" t="s">
        <v>57</v>
      </c>
      <c r="AC3" s="17"/>
      <c r="AD3" s="29" t="s">
        <v>71</v>
      </c>
      <c r="AE3" s="17"/>
      <c r="AF3" s="17"/>
      <c r="AG3" s="36" t="s">
        <v>77</v>
      </c>
      <c r="AH3" s="18"/>
      <c r="AI3" s="40" t="s">
        <v>110</v>
      </c>
      <c r="AJ3" s="41">
        <v>1.7</v>
      </c>
      <c r="AK3" s="42">
        <v>6</v>
      </c>
      <c r="AL3" s="43">
        <v>1</v>
      </c>
      <c r="AM3" s="11">
        <v>6.2</v>
      </c>
      <c r="AN3" s="11" t="s">
        <v>109</v>
      </c>
    </row>
    <row r="4" spans="1:40" x14ac:dyDescent="0.2">
      <c r="A4" s="99" t="s">
        <v>0</v>
      </c>
      <c r="B4" s="99"/>
      <c r="C4" s="115" t="s">
        <v>159</v>
      </c>
      <c r="D4" s="116"/>
      <c r="E4" s="74" t="s">
        <v>1</v>
      </c>
      <c r="F4" s="75" t="s">
        <v>165</v>
      </c>
      <c r="G4" s="99"/>
      <c r="H4" s="99"/>
      <c r="I4" s="76"/>
      <c r="J4" s="100"/>
      <c r="K4" s="101"/>
      <c r="L4" s="76"/>
      <c r="AB4" s="29" t="s">
        <v>52</v>
      </c>
      <c r="AC4" s="17"/>
      <c r="AD4" s="44" t="s">
        <v>72</v>
      </c>
      <c r="AE4" s="17"/>
      <c r="AF4" s="17"/>
      <c r="AG4" s="36" t="s">
        <v>78</v>
      </c>
      <c r="AH4" s="18"/>
      <c r="AI4" s="45" t="s">
        <v>121</v>
      </c>
      <c r="AJ4" s="46">
        <v>7</v>
      </c>
      <c r="AK4" s="47">
        <v>10.5</v>
      </c>
      <c r="AL4" s="11">
        <v>2</v>
      </c>
      <c r="AM4" s="11">
        <v>6.7</v>
      </c>
      <c r="AN4" s="11" t="s">
        <v>132</v>
      </c>
    </row>
    <row r="5" spans="1:40" x14ac:dyDescent="0.2">
      <c r="A5" s="99" t="s">
        <v>47</v>
      </c>
      <c r="B5" s="99"/>
      <c r="C5" s="117" t="s">
        <v>160</v>
      </c>
      <c r="D5" s="117"/>
      <c r="E5" s="74"/>
      <c r="F5" s="75"/>
      <c r="G5" s="99"/>
      <c r="H5" s="99"/>
      <c r="I5" s="76"/>
      <c r="J5" s="100"/>
      <c r="K5" s="101"/>
      <c r="L5" s="76"/>
      <c r="AB5" s="29" t="s">
        <v>53</v>
      </c>
      <c r="AC5" s="17"/>
      <c r="AD5" s="44" t="s">
        <v>73</v>
      </c>
      <c r="AE5" s="17"/>
      <c r="AF5" s="17"/>
      <c r="AG5" s="36" t="s">
        <v>101</v>
      </c>
      <c r="AH5" s="18"/>
      <c r="AI5" s="45" t="s">
        <v>120</v>
      </c>
      <c r="AJ5" s="46">
        <v>6.5</v>
      </c>
      <c r="AK5" s="47">
        <v>5.5</v>
      </c>
      <c r="AL5" s="11">
        <v>3</v>
      </c>
      <c r="AM5" s="11">
        <v>6.7</v>
      </c>
      <c r="AN5" s="11" t="s">
        <v>132</v>
      </c>
    </row>
    <row r="6" spans="1:40"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0" s="12" customFormat="1" x14ac:dyDescent="0.2">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row>
    <row r="8" spans="1:40" x14ac:dyDescent="0.2">
      <c r="A8" s="99" t="s">
        <v>2</v>
      </c>
      <c r="B8" s="99"/>
      <c r="C8" s="15">
        <v>8161</v>
      </c>
      <c r="D8" s="15">
        <v>9456</v>
      </c>
      <c r="E8" s="15" t="s">
        <v>161</v>
      </c>
      <c r="F8" s="15" t="s">
        <v>162</v>
      </c>
      <c r="G8" s="15" t="s">
        <v>163</v>
      </c>
      <c r="H8" s="15">
        <v>7</v>
      </c>
      <c r="I8" s="15">
        <v>8</v>
      </c>
      <c r="J8" s="15">
        <v>9</v>
      </c>
      <c r="K8" s="15">
        <v>10</v>
      </c>
      <c r="L8" s="15">
        <v>9137</v>
      </c>
      <c r="M8" s="15">
        <v>8042</v>
      </c>
      <c r="N8" s="15">
        <v>7951</v>
      </c>
      <c r="O8" s="15">
        <v>7245</v>
      </c>
      <c r="P8" s="15">
        <v>6552</v>
      </c>
      <c r="Q8" s="15"/>
      <c r="R8" s="15"/>
      <c r="S8" s="15"/>
      <c r="T8" s="15"/>
      <c r="U8" s="15"/>
      <c r="V8" s="15"/>
      <c r="AB8" s="53"/>
      <c r="AC8" s="53"/>
      <c r="AD8" s="18"/>
      <c r="AE8" s="17" t="s">
        <v>136</v>
      </c>
      <c r="AF8" s="17"/>
      <c r="AG8" s="18"/>
      <c r="AH8" s="18"/>
      <c r="AI8" s="45" t="s">
        <v>102</v>
      </c>
      <c r="AJ8" s="54">
        <v>1.4</v>
      </c>
      <c r="AK8" s="47">
        <v>4.4000000000000004</v>
      </c>
      <c r="AL8" s="11">
        <v>6</v>
      </c>
      <c r="AM8" s="11">
        <v>6.7</v>
      </c>
      <c r="AN8" s="11" t="s">
        <v>132</v>
      </c>
    </row>
    <row r="9" spans="1:40" x14ac:dyDescent="0.2">
      <c r="A9" s="99" t="s">
        <v>3</v>
      </c>
      <c r="B9" s="99"/>
      <c r="C9" s="15" t="s">
        <v>171</v>
      </c>
      <c r="D9" s="15" t="s">
        <v>171</v>
      </c>
      <c r="E9" s="15" t="s">
        <v>171</v>
      </c>
      <c r="F9" s="15" t="s">
        <v>171</v>
      </c>
      <c r="G9" s="15" t="s">
        <v>171</v>
      </c>
      <c r="H9" s="15" t="s">
        <v>171</v>
      </c>
      <c r="I9" s="15" t="s">
        <v>171</v>
      </c>
      <c r="J9" s="15" t="s">
        <v>171</v>
      </c>
      <c r="K9" s="15" t="s">
        <v>171</v>
      </c>
      <c r="L9" s="15" t="s">
        <v>171</v>
      </c>
      <c r="M9" s="15" t="s">
        <v>171</v>
      </c>
      <c r="N9" s="15" t="s">
        <v>171</v>
      </c>
      <c r="O9" s="15" t="s">
        <v>171</v>
      </c>
      <c r="P9" s="15" t="s">
        <v>171</v>
      </c>
      <c r="Q9" s="15"/>
      <c r="R9" s="15"/>
      <c r="S9" s="15"/>
      <c r="T9" s="15"/>
      <c r="U9" s="15"/>
      <c r="V9" s="15"/>
      <c r="AB9" s="17"/>
      <c r="AC9" s="17"/>
      <c r="AD9" s="29" t="s">
        <v>134</v>
      </c>
      <c r="AE9" s="29">
        <v>4.5</v>
      </c>
      <c r="AF9" s="17"/>
      <c r="AG9" s="18"/>
      <c r="AH9" s="18"/>
      <c r="AI9" s="55" t="s">
        <v>100</v>
      </c>
      <c r="AJ9" s="56">
        <v>0.7</v>
      </c>
      <c r="AK9" s="57">
        <v>4</v>
      </c>
      <c r="AL9" s="28">
        <v>7</v>
      </c>
      <c r="AM9" s="11">
        <v>6.7</v>
      </c>
      <c r="AN9" s="11" t="s">
        <v>132</v>
      </c>
    </row>
    <row r="10" spans="1:40" x14ac:dyDescent="0.2">
      <c r="A10" s="99" t="s">
        <v>4</v>
      </c>
      <c r="B10" s="99"/>
      <c r="C10" s="15">
        <v>5.3</v>
      </c>
      <c r="D10" s="15">
        <v>5.5</v>
      </c>
      <c r="E10" s="15">
        <v>6.1</v>
      </c>
      <c r="F10" s="15">
        <v>6.1</v>
      </c>
      <c r="G10" s="15">
        <v>5.8</v>
      </c>
      <c r="H10" s="15">
        <v>5.5</v>
      </c>
      <c r="I10" s="15">
        <v>5.8</v>
      </c>
      <c r="J10" s="15">
        <v>5.7</v>
      </c>
      <c r="K10" s="15">
        <v>5.8</v>
      </c>
      <c r="L10" s="15">
        <v>5.2</v>
      </c>
      <c r="M10" s="15">
        <v>5.2</v>
      </c>
      <c r="N10" s="15">
        <v>5</v>
      </c>
      <c r="O10" s="15">
        <v>5.2</v>
      </c>
      <c r="P10" s="15">
        <v>5.0999999999999996</v>
      </c>
      <c r="Q10" s="15"/>
      <c r="R10" s="15"/>
      <c r="S10" s="15"/>
      <c r="T10" s="15"/>
      <c r="U10" s="15"/>
      <c r="V10" s="15"/>
      <c r="AB10" s="17"/>
      <c r="AC10" s="17"/>
      <c r="AD10" s="29" t="s">
        <v>137</v>
      </c>
      <c r="AE10" s="29">
        <v>5</v>
      </c>
      <c r="AF10" s="17"/>
      <c r="AG10" s="18"/>
      <c r="AH10" s="18"/>
      <c r="AI10" s="45" t="s">
        <v>94</v>
      </c>
      <c r="AJ10" s="46">
        <v>9</v>
      </c>
      <c r="AK10" s="47">
        <v>16.5</v>
      </c>
      <c r="AL10" s="11">
        <v>8</v>
      </c>
      <c r="AM10" s="11">
        <v>6.7</v>
      </c>
      <c r="AN10" s="11" t="s">
        <v>132</v>
      </c>
    </row>
    <row r="11" spans="1:40" x14ac:dyDescent="0.2">
      <c r="A11" s="99" t="s">
        <v>5</v>
      </c>
      <c r="B11" s="99"/>
      <c r="C11" s="15">
        <v>3</v>
      </c>
      <c r="D11" s="15">
        <v>4</v>
      </c>
      <c r="E11" s="15">
        <v>1</v>
      </c>
      <c r="F11" s="15">
        <v>1</v>
      </c>
      <c r="G11" s="15">
        <v>2</v>
      </c>
      <c r="H11" s="15">
        <v>0</v>
      </c>
      <c r="I11" s="15">
        <v>0</v>
      </c>
      <c r="J11" s="15">
        <v>0</v>
      </c>
      <c r="K11" s="15">
        <v>0</v>
      </c>
      <c r="L11" s="15">
        <v>1</v>
      </c>
      <c r="M11" s="15">
        <v>2</v>
      </c>
      <c r="N11" s="15">
        <v>3</v>
      </c>
      <c r="O11" s="15">
        <v>2</v>
      </c>
      <c r="P11" s="15">
        <v>3</v>
      </c>
      <c r="Q11" s="15"/>
      <c r="R11" s="15"/>
      <c r="S11" s="15"/>
      <c r="T11" s="15"/>
      <c r="U11" s="15"/>
      <c r="V11" s="15"/>
      <c r="AB11" s="17"/>
      <c r="AC11" s="17"/>
      <c r="AD11" s="44" t="s">
        <v>138</v>
      </c>
      <c r="AE11" s="29">
        <v>6</v>
      </c>
      <c r="AF11" s="17"/>
      <c r="AG11" s="18"/>
      <c r="AH11" s="18"/>
      <c r="AI11" s="45" t="s">
        <v>119</v>
      </c>
      <c r="AJ11" s="46">
        <v>15</v>
      </c>
      <c r="AK11" s="47">
        <v>17.5</v>
      </c>
      <c r="AL11" s="11">
        <v>9</v>
      </c>
      <c r="AM11" s="11">
        <v>7</v>
      </c>
      <c r="AN11" s="11" t="s">
        <v>132</v>
      </c>
    </row>
    <row r="12" spans="1:40" x14ac:dyDescent="0.2">
      <c r="A12" s="99" t="s">
        <v>6</v>
      </c>
      <c r="B12" s="99"/>
      <c r="C12" s="15">
        <v>1</v>
      </c>
      <c r="D12" s="15">
        <v>0</v>
      </c>
      <c r="E12" s="15">
        <v>1</v>
      </c>
      <c r="F12" s="15">
        <v>1</v>
      </c>
      <c r="G12" s="15">
        <v>1</v>
      </c>
      <c r="H12" s="15">
        <v>1</v>
      </c>
      <c r="I12" s="15">
        <v>1</v>
      </c>
      <c r="J12" s="15">
        <v>1</v>
      </c>
      <c r="K12" s="15">
        <v>1</v>
      </c>
      <c r="L12" s="15">
        <v>1</v>
      </c>
      <c r="M12" s="15">
        <v>1</v>
      </c>
      <c r="N12" s="15">
        <v>1</v>
      </c>
      <c r="O12" s="15">
        <v>1</v>
      </c>
      <c r="P12" s="15">
        <v>2</v>
      </c>
      <c r="Q12" s="15"/>
      <c r="R12" s="15"/>
      <c r="S12" s="15"/>
      <c r="T12" s="15"/>
      <c r="U12" s="15"/>
      <c r="V12" s="15"/>
      <c r="AB12" s="17"/>
      <c r="AC12" s="17"/>
      <c r="AD12" s="44" t="s">
        <v>139</v>
      </c>
      <c r="AE12" s="29">
        <v>7.5</v>
      </c>
      <c r="AF12" s="17"/>
      <c r="AG12" s="18"/>
      <c r="AH12" s="18"/>
      <c r="AI12" s="45" t="s">
        <v>118</v>
      </c>
      <c r="AJ12" s="46">
        <v>14</v>
      </c>
      <c r="AK12" s="47">
        <v>11</v>
      </c>
      <c r="AL12" s="11">
        <v>10</v>
      </c>
      <c r="AM12" s="11">
        <v>7</v>
      </c>
      <c r="AN12" s="11" t="s">
        <v>132</v>
      </c>
    </row>
    <row r="13" spans="1:40" x14ac:dyDescent="0.2">
      <c r="A13" s="99" t="s">
        <v>7</v>
      </c>
      <c r="B13" s="99"/>
      <c r="C13" s="15">
        <v>2</v>
      </c>
      <c r="D13" s="15">
        <v>1</v>
      </c>
      <c r="E13" s="15">
        <v>1</v>
      </c>
      <c r="F13" s="15">
        <v>1</v>
      </c>
      <c r="G13" s="15">
        <v>1</v>
      </c>
      <c r="H13" s="15">
        <v>2</v>
      </c>
      <c r="I13" s="15">
        <v>2</v>
      </c>
      <c r="J13" s="15">
        <v>2</v>
      </c>
      <c r="K13" s="15">
        <v>2</v>
      </c>
      <c r="L13" s="15">
        <v>3</v>
      </c>
      <c r="M13" s="15">
        <v>2</v>
      </c>
      <c r="N13" s="15">
        <v>2</v>
      </c>
      <c r="O13" s="15">
        <v>2</v>
      </c>
      <c r="P13" s="15">
        <v>2</v>
      </c>
      <c r="Q13" s="15"/>
      <c r="R13" s="15"/>
      <c r="S13" s="15"/>
      <c r="T13" s="15"/>
      <c r="U13" s="15"/>
      <c r="V13" s="15"/>
      <c r="AB13" s="17"/>
      <c r="AC13" s="17"/>
      <c r="AD13" s="44" t="s">
        <v>140</v>
      </c>
      <c r="AE13" s="29">
        <v>12</v>
      </c>
      <c r="AF13" s="17"/>
      <c r="AG13" s="18"/>
      <c r="AH13" s="18"/>
      <c r="AI13" s="45" t="s">
        <v>117</v>
      </c>
      <c r="AJ13" s="46">
        <v>1.9</v>
      </c>
      <c r="AK13" s="47">
        <v>7.5</v>
      </c>
      <c r="AL13" s="11">
        <v>11</v>
      </c>
      <c r="AM13" s="11">
        <v>6.7</v>
      </c>
      <c r="AN13" s="11" t="s">
        <v>132</v>
      </c>
    </row>
    <row r="14" spans="1:40" x14ac:dyDescent="0.2">
      <c r="A14" s="111" t="s">
        <v>8</v>
      </c>
      <c r="B14" s="111"/>
      <c r="C14" s="80" t="s">
        <v>110</v>
      </c>
      <c r="D14" s="80" t="s">
        <v>110</v>
      </c>
      <c r="E14" s="80" t="s">
        <v>110</v>
      </c>
      <c r="F14" s="80" t="s">
        <v>110</v>
      </c>
      <c r="G14" s="80" t="s">
        <v>110</v>
      </c>
      <c r="H14" s="80" t="s">
        <v>110</v>
      </c>
      <c r="I14" s="80" t="s">
        <v>110</v>
      </c>
      <c r="J14" s="80" t="s">
        <v>110</v>
      </c>
      <c r="K14" s="80" t="s">
        <v>110</v>
      </c>
      <c r="L14" s="80" t="s">
        <v>110</v>
      </c>
      <c r="M14" s="80" t="s">
        <v>110</v>
      </c>
      <c r="N14" s="80" t="s">
        <v>110</v>
      </c>
      <c r="O14" s="80" t="s">
        <v>110</v>
      </c>
      <c r="P14" s="80" t="s">
        <v>110</v>
      </c>
      <c r="Q14" s="80"/>
      <c r="R14" s="80"/>
      <c r="S14" s="80"/>
      <c r="T14" s="80"/>
      <c r="U14" s="80"/>
      <c r="V14" s="80"/>
      <c r="AD14" s="29" t="s">
        <v>135</v>
      </c>
      <c r="AE14" s="29">
        <v>6</v>
      </c>
      <c r="AI14" s="45" t="s">
        <v>116</v>
      </c>
      <c r="AJ14" s="46">
        <v>0.8</v>
      </c>
      <c r="AK14" s="47">
        <v>1.7</v>
      </c>
      <c r="AL14" s="11">
        <v>12</v>
      </c>
      <c r="AM14" s="11">
        <v>6.7</v>
      </c>
      <c r="AN14" s="11" t="s">
        <v>132</v>
      </c>
    </row>
    <row r="15" spans="1:40" x14ac:dyDescent="0.2">
      <c r="A15" s="110" t="s">
        <v>9</v>
      </c>
      <c r="B15" s="110"/>
      <c r="C15" s="15">
        <v>38</v>
      </c>
      <c r="D15" s="15">
        <v>38</v>
      </c>
      <c r="E15" s="15">
        <v>38</v>
      </c>
      <c r="F15" s="15">
        <v>38</v>
      </c>
      <c r="G15" s="15">
        <v>38</v>
      </c>
      <c r="H15" s="15">
        <v>38</v>
      </c>
      <c r="I15" s="15">
        <v>38</v>
      </c>
      <c r="J15" s="15">
        <v>38</v>
      </c>
      <c r="K15" s="15">
        <v>38</v>
      </c>
      <c r="L15" s="15">
        <v>38</v>
      </c>
      <c r="M15" s="15">
        <v>38</v>
      </c>
      <c r="N15" s="15">
        <v>38</v>
      </c>
      <c r="O15" s="15">
        <v>38</v>
      </c>
      <c r="P15" s="15">
        <v>38</v>
      </c>
      <c r="Q15" s="15"/>
      <c r="R15" s="15"/>
      <c r="S15" s="15"/>
      <c r="T15" s="15"/>
      <c r="U15" s="15"/>
      <c r="V15" s="15"/>
      <c r="AD15" s="29" t="s">
        <v>141</v>
      </c>
      <c r="AE15" s="29">
        <v>7</v>
      </c>
      <c r="AI15" s="45" t="s">
        <v>98</v>
      </c>
      <c r="AJ15" s="54">
        <v>1.8</v>
      </c>
      <c r="AK15" s="47">
        <v>5.4</v>
      </c>
      <c r="AL15" s="11">
        <v>13</v>
      </c>
      <c r="AM15" s="11">
        <v>6.7</v>
      </c>
      <c r="AN15" s="11" t="s">
        <v>132</v>
      </c>
    </row>
    <row r="16" spans="1:40" ht="13.5" thickBot="1" x14ac:dyDescent="0.25">
      <c r="A16" s="112" t="s">
        <v>44</v>
      </c>
      <c r="B16" s="112"/>
      <c r="C16" s="81" t="s">
        <v>72</v>
      </c>
      <c r="D16" s="81" t="s">
        <v>72</v>
      </c>
      <c r="E16" s="81" t="s">
        <v>72</v>
      </c>
      <c r="F16" s="81" t="s">
        <v>72</v>
      </c>
      <c r="G16" s="81" t="s">
        <v>72</v>
      </c>
      <c r="H16" s="81" t="s">
        <v>72</v>
      </c>
      <c r="I16" s="81" t="s">
        <v>72</v>
      </c>
      <c r="J16" s="81" t="s">
        <v>72</v>
      </c>
      <c r="K16" s="81" t="s">
        <v>72</v>
      </c>
      <c r="L16" s="81" t="s">
        <v>72</v>
      </c>
      <c r="M16" s="81" t="s">
        <v>72</v>
      </c>
      <c r="N16" s="81" t="s">
        <v>72</v>
      </c>
      <c r="O16" s="81" t="s">
        <v>72</v>
      </c>
      <c r="P16" s="81" t="s">
        <v>72</v>
      </c>
      <c r="Q16" s="81"/>
      <c r="R16" s="81"/>
      <c r="S16" s="81"/>
      <c r="T16" s="81"/>
      <c r="U16" s="81"/>
      <c r="V16" s="81"/>
      <c r="AD16" s="44" t="s">
        <v>142</v>
      </c>
      <c r="AE16" s="29">
        <v>8</v>
      </c>
      <c r="AI16" s="45" t="s">
        <v>115</v>
      </c>
      <c r="AJ16" s="46">
        <v>8</v>
      </c>
      <c r="AK16" s="47">
        <v>5.5</v>
      </c>
      <c r="AL16" s="12">
        <v>14</v>
      </c>
      <c r="AM16" s="11">
        <v>6.7</v>
      </c>
      <c r="AN16" s="11" t="s">
        <v>132</v>
      </c>
    </row>
    <row r="17" spans="1:40" x14ac:dyDescent="0.2">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04" t="s">
        <v>23</v>
      </c>
      <c r="B18" s="105"/>
      <c r="C18" s="16">
        <f>$D31</f>
        <v>20.378850507000003</v>
      </c>
      <c r="D18" s="16">
        <f>$D32</f>
        <v>0</v>
      </c>
      <c r="E18" s="16">
        <f>$D33</f>
        <v>101.89425253500001</v>
      </c>
      <c r="F18" s="16">
        <f>$D34</f>
        <v>101.89425253500001</v>
      </c>
      <c r="G18" s="16">
        <f>$D35</f>
        <v>63.400868244000009</v>
      </c>
      <c r="H18" s="16">
        <f>$D36</f>
        <v>101.89425253500001</v>
      </c>
      <c r="I18" s="16">
        <f>$D37</f>
        <v>101.89425253500001</v>
      </c>
      <c r="J18" s="16">
        <f>$D38</f>
        <v>101.89425253500001</v>
      </c>
      <c r="K18" s="16">
        <f>$D39</f>
        <v>101.89425253500001</v>
      </c>
      <c r="L18" s="16">
        <f>$D40</f>
        <v>101.89425253500001</v>
      </c>
      <c r="M18" s="16">
        <f>$D41</f>
        <v>63.400868244000009</v>
      </c>
      <c r="N18" s="16">
        <f>$D42</f>
        <v>20.378850507000003</v>
      </c>
      <c r="O18" s="16">
        <f>$D43</f>
        <v>63.400868244000009</v>
      </c>
      <c r="P18" s="16">
        <f>$D44</f>
        <v>20.378850507000003</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04" t="s">
        <v>87</v>
      </c>
      <c r="B19" s="105"/>
      <c r="C19" s="16">
        <f>C18-C17</f>
        <v>-44.221149492999992</v>
      </c>
      <c r="D19" s="16">
        <f t="shared" ref="D19:V19" si="1">D18-D17</f>
        <v>-64.599999999999994</v>
      </c>
      <c r="E19" s="16">
        <f t="shared" si="1"/>
        <v>37.294252535000012</v>
      </c>
      <c r="F19" s="16">
        <f t="shared" si="1"/>
        <v>37.294252535000012</v>
      </c>
      <c r="G19" s="16">
        <f t="shared" si="1"/>
        <v>-1.1991317559999857</v>
      </c>
      <c r="H19" s="16">
        <f t="shared" si="1"/>
        <v>37.294252535000012</v>
      </c>
      <c r="I19" s="16">
        <f t="shared" si="1"/>
        <v>37.294252535000012</v>
      </c>
      <c r="J19" s="16">
        <f t="shared" si="1"/>
        <v>37.294252535000012</v>
      </c>
      <c r="K19" s="16">
        <f t="shared" si="1"/>
        <v>37.294252535000012</v>
      </c>
      <c r="L19" s="16">
        <f t="shared" si="1"/>
        <v>37.294252535000012</v>
      </c>
      <c r="M19" s="16">
        <f t="shared" si="1"/>
        <v>-1.1991317559999857</v>
      </c>
      <c r="N19" s="16">
        <f t="shared" si="1"/>
        <v>-44.221149492999992</v>
      </c>
      <c r="O19" s="16">
        <f t="shared" si="1"/>
        <v>-1.1991317559999857</v>
      </c>
      <c r="P19" s="16">
        <f t="shared" si="1"/>
        <v>-44.221149492999992</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6" t="s">
        <v>88</v>
      </c>
      <c r="B20" s="107"/>
      <c r="C20" s="25" t="str">
        <f>IF($B31="","",IF(C$19&gt;=0,"INCREASE","DECREASE"))</f>
        <v>DECREASE</v>
      </c>
      <c r="D20" s="25" t="str">
        <f>IF($B32="","",IF(D$19&gt;=0,"INCREASE","DECREASE"))</f>
        <v>DECREASE</v>
      </c>
      <c r="E20" s="25" t="str">
        <f>IF($B33="","",IF(E$19&gt;=0,"INCREASE","DECREASE"))</f>
        <v>INCREASE</v>
      </c>
      <c r="F20" s="25" t="str">
        <f>IF($B34="","",IF(F$19&gt;=0,"INCREASE","DECREASE"))</f>
        <v>INCREASE</v>
      </c>
      <c r="G20" s="25" t="str">
        <f>IF($B35="","",IF(G$19&gt;=0,"INCREASE","DECREASE"))</f>
        <v>DECREASE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02" t="s">
        <v>85</v>
      </c>
      <c r="B21" s="10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04" t="s">
        <v>86</v>
      </c>
      <c r="B22" s="105"/>
      <c r="C22" s="16">
        <f>$E31</f>
        <v>10.936369125000002</v>
      </c>
      <c r="D22" s="16">
        <f>$E32</f>
        <v>0</v>
      </c>
      <c r="E22" s="16">
        <f>$E33</f>
        <v>54.681845625000015</v>
      </c>
      <c r="F22" s="16">
        <f>$E34</f>
        <v>54.681845625000015</v>
      </c>
      <c r="G22" s="16">
        <f>$E35</f>
        <v>34.024259500000007</v>
      </c>
      <c r="H22" s="16">
        <f>$E36</f>
        <v>54.681845625000015</v>
      </c>
      <c r="I22" s="16">
        <f>$E37</f>
        <v>54.681845625000015</v>
      </c>
      <c r="J22" s="16">
        <f>$E38</f>
        <v>54.681845625000015</v>
      </c>
      <c r="K22" s="16">
        <f>$E39</f>
        <v>54.681845625000015</v>
      </c>
      <c r="L22" s="16">
        <f>$E40</f>
        <v>54.681845625000015</v>
      </c>
      <c r="M22" s="16">
        <f>$E41</f>
        <v>34.024259500000007</v>
      </c>
      <c r="N22" s="16">
        <f>$E42</f>
        <v>10.936369125000002</v>
      </c>
      <c r="O22" s="16">
        <f>$E43</f>
        <v>34.024259500000007</v>
      </c>
      <c r="P22" s="16">
        <f>$E44</f>
        <v>10.936369125000002</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04" t="s">
        <v>89</v>
      </c>
      <c r="B23" s="105"/>
      <c r="C23" s="16">
        <f>C22-C21</f>
        <v>-217.063630875</v>
      </c>
      <c r="D23" s="16">
        <f t="shared" ref="D23:V23" si="3">D22-D21</f>
        <v>-228</v>
      </c>
      <c r="E23" s="16">
        <f t="shared" si="3"/>
        <v>-173.31815437499998</v>
      </c>
      <c r="F23" s="16">
        <f t="shared" si="3"/>
        <v>-173.31815437499998</v>
      </c>
      <c r="G23" s="16">
        <f t="shared" si="3"/>
        <v>-193.9757405</v>
      </c>
      <c r="H23" s="16">
        <f t="shared" si="3"/>
        <v>-173.31815437499998</v>
      </c>
      <c r="I23" s="16">
        <f t="shared" si="3"/>
        <v>-173.31815437499998</v>
      </c>
      <c r="J23" s="16">
        <f t="shared" si="3"/>
        <v>-173.31815437499998</v>
      </c>
      <c r="K23" s="16">
        <f t="shared" si="3"/>
        <v>-173.31815437499998</v>
      </c>
      <c r="L23" s="16">
        <f t="shared" si="3"/>
        <v>-173.31815437499998</v>
      </c>
      <c r="M23" s="16">
        <f t="shared" si="3"/>
        <v>-193.9757405</v>
      </c>
      <c r="N23" s="16">
        <f t="shared" si="3"/>
        <v>-217.063630875</v>
      </c>
      <c r="O23" s="16">
        <f t="shared" si="3"/>
        <v>-193.9757405</v>
      </c>
      <c r="P23" s="16">
        <f t="shared" si="3"/>
        <v>-217.063630875</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57</v>
      </c>
      <c r="D27" s="87" t="s">
        <v>55</v>
      </c>
      <c r="E27" s="87" t="s">
        <v>55</v>
      </c>
      <c r="F27" s="87" t="s">
        <v>55</v>
      </c>
      <c r="G27" s="87" t="s">
        <v>55</v>
      </c>
      <c r="H27" s="87" t="s">
        <v>55</v>
      </c>
      <c r="I27" s="87" t="s">
        <v>55</v>
      </c>
      <c r="J27" s="87" t="s">
        <v>55</v>
      </c>
      <c r="K27" s="87" t="s">
        <v>55</v>
      </c>
      <c r="L27" s="87" t="s">
        <v>55</v>
      </c>
      <c r="M27" s="87" t="s">
        <v>55</v>
      </c>
      <c r="N27" s="87"/>
      <c r="O27" s="87"/>
      <c r="P27" s="87" t="s">
        <v>55</v>
      </c>
      <c r="Q27" s="87" t="s">
        <v>55</v>
      </c>
      <c r="R27" s="87" t="s">
        <v>55</v>
      </c>
      <c r="S27" s="87" t="s">
        <v>55</v>
      </c>
      <c r="T27" s="87" t="s">
        <v>55</v>
      </c>
      <c r="U27" s="87" t="s">
        <v>55</v>
      </c>
    </row>
    <row r="28" spans="1:40" s="49" customFormat="1" x14ac:dyDescent="0.25">
      <c r="A28" s="88"/>
      <c r="B28" s="23">
        <v>19.3</v>
      </c>
      <c r="C28" s="15">
        <v>2.86</v>
      </c>
      <c r="D28" s="15">
        <v>5121</v>
      </c>
      <c r="E28" s="15">
        <v>5225</v>
      </c>
      <c r="F28" s="15">
        <v>590</v>
      </c>
      <c r="G28" s="15">
        <v>16.5</v>
      </c>
      <c r="H28" s="15">
        <v>64.8</v>
      </c>
      <c r="I28" s="15">
        <v>1.54</v>
      </c>
      <c r="J28" s="15">
        <v>0.01</v>
      </c>
      <c r="K28" s="22">
        <v>0.01</v>
      </c>
      <c r="L28" s="15">
        <v>4.22</v>
      </c>
      <c r="M28" s="15">
        <v>2.78</v>
      </c>
      <c r="N28" s="15"/>
      <c r="O28" s="15"/>
      <c r="P28" s="15">
        <v>12008</v>
      </c>
      <c r="Q28" s="15">
        <v>2049</v>
      </c>
      <c r="R28" s="15">
        <v>0.2</v>
      </c>
      <c r="S28" s="15">
        <v>0.5</v>
      </c>
      <c r="T28" s="15">
        <v>1.2</v>
      </c>
      <c r="U28" s="15">
        <v>10</v>
      </c>
    </row>
    <row r="29" spans="1:40" s="7" customFormat="1" ht="27" x14ac:dyDescent="0.2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8161</v>
      </c>
      <c r="B31" s="15">
        <v>9</v>
      </c>
      <c r="C31" s="69">
        <f>IF(C$27="%w/w SAR",((C$28*10)*$B31),IF(C$27="%w/w DM",(((C$28*10)*($B$28/100))*$B31),IF(C$27="kg/t SAR",(C$28*$B31),IF(C$27="kg/t DM",((C$28*($B$28/100))*$B31),IF(C$27="mg/kg SAR",((C$28*0.001)*$B31),IF(C$27="mg/kg DM",(((C$28*0.001)*($B$28/100))*$B31),0))))))</f>
        <v>49.678200000000004</v>
      </c>
      <c r="D31" s="69">
        <f>(IF(D$27="%w/w SAR",((D$28*10)*$B31),IF(D$27="%w/w DM",(((D$28*10)*($B$28/100))*$B31),IF(D$27="kg/t SAR",(D$28*$B31),IF(D$27="kg/t DM",((D$28*($B$28/100))*$B31),IF(D$27="mg/kg SAR",((D$28*0.001)*$B31),IF(D$27="mg/kg DM",(((D$28*0.001)*($B$28/100))*$B31),"0")))))))*2.291</f>
        <v>20.378850507000003</v>
      </c>
      <c r="E31" s="69">
        <f>(IF(E$27="%w/w SAR",((E$28*10)*$B31),IF(E$27="%w/w DM",(((E$28*10)*($B$28/100))*$B31),IF(E$27="kg/t SAR",(E$28*$B31),IF(E$27="kg/t DM",((E$28*($B$28/100))*$B31),IF(E$27="mg/kg SAR",((E$28*0.001)*$B31),IF(E$27="mg/kg DM",(((E$28*0.001)*($B$28/100))*$B31),"0")))))))*1.205</f>
        <v>10.936369125000002</v>
      </c>
      <c r="F31" s="69">
        <f>(IF(F$27="%w/w SAR",((F$28*10)*$B31),IF(F$27="%w/w DM",(((F$28*10)*($B$28/100))*$B31),IF(F$27="kg/t SAR",(F$28*$B31),IF(F$27="kg/t DM",((F$28*($B$28/100))*$B31),IF(F$27="mg/kg SAR",((F$28*0.001)*$B31),IF(F$27="mg/kg DM",(((F$28*0.001)*($B$28/100))*$B31),"0")))))))*1.658</f>
        <v>1.6991681399999998</v>
      </c>
      <c r="G31" s="69">
        <f t="shared" ref="G31:P31" si="5">IF(G$27="%w/w SAR",((G$28*10)*$B31),IF(G$27="%w/w DM",(((G$28*10)*($B$28/100))*$B31),IF(G$27="kg/t SAR",(G$28*$B31),IF(G$27="kg/t DM",((G$28*($B$28/100))*$B31),IF(G$27="mg/kg SAR",((G$28*0.001)*$B31),IF(G$27="mg/kg DM",(((G$28*0.001)*($B$28/100))*$B31),0))))))</f>
        <v>2.8660500000000002E-2</v>
      </c>
      <c r="H31" s="69">
        <f t="shared" si="5"/>
        <v>0.11255759999999999</v>
      </c>
      <c r="I31" s="69">
        <f t="shared" si="5"/>
        <v>2.6749800000000004E-3</v>
      </c>
      <c r="J31" s="69">
        <f t="shared" si="5"/>
        <v>1.7370000000000001E-5</v>
      </c>
      <c r="K31" s="69">
        <f t="shared" si="5"/>
        <v>1.7370000000000001E-5</v>
      </c>
      <c r="L31" s="69">
        <f t="shared" si="5"/>
        <v>7.3301400000000006E-3</v>
      </c>
      <c r="M31" s="69">
        <f t="shared" si="5"/>
        <v>4.8288599999999999E-3</v>
      </c>
      <c r="N31" s="69">
        <f t="shared" si="5"/>
        <v>0</v>
      </c>
      <c r="O31" s="69">
        <f t="shared" si="5"/>
        <v>0</v>
      </c>
      <c r="P31" s="69">
        <f t="shared" si="5"/>
        <v>20.857896000000004</v>
      </c>
      <c r="Q31" s="69">
        <f>(IF(Q$27="%w/w SAR",((Q$28*10)*$B31),IF(Q$27="%w/w DM",(((Q$28*10)*($B$28/100))*$B31),IF(Q$27="kg/t SAR",(Q$28*$B31),IF(Q$27="kg/t DM",((Q$28*($B$28/100))*$B31),IF(Q$27="mg/kg SAR",((Q$28*0.001)*$B31),IF(Q$27="mg/kg DM",(((Q$28*0.001)*($B$28/100))*$B31),0)))))))*2.5</f>
        <v>8.8977824999999999</v>
      </c>
      <c r="R31" s="69">
        <f>IF(R$27="%w/w SAR",((R$28*10)*$B31),IF(R$27="%w/w DM",(((R$28*10)*($B$28/100))*$B31),IF(R$27="kg/t SAR",(R$28*$B31),IF(R$27="kg/t DM",((R$28*($B$28/100))*$B31),IF(R$27="mg/kg SAR",((R$28*0.001)*$B31),IF(R$27="mg/kg DM",(((R$28*0.001)*($B$28/100))*$B31),0))))))</f>
        <v>3.4740000000000004E-4</v>
      </c>
      <c r="S31" s="69">
        <f>IF(S$27="%w/w SAR",((S$28*10)*$B31),IF(S$27="%w/w DM",(((S$28*10)*($B$28/100))*$B31),IF(S$27="kg/t SAR",(S$28*$B31),IF(S$27="kg/t DM",((S$28*($B$28/100))*$B31),IF(S$27="mg/kg SAR",((S$28*0.001)*$B31),IF(S$27="mg/kg DM",(((S$28*0.001)*($B$28/100))*$B31),0))))))</f>
        <v>8.6850000000000002E-4</v>
      </c>
      <c r="T31" s="69">
        <f>IF(T$27="%w/w SAR",((T$28*10)*$B31),IF(T$27="%w/w DM",(((T$28*10)*($B$28/100))*$B31),IF(T$27="kg/t SAR",(T$28*$B31),IF(T$27="kg/t DM",((T$28*($B$28/100))*$B31),IF(T$27="mg/kg SAR",((T$28*0.001)*$B31),IF(T$27="mg/kg DM",(((T$28*0.001)*($B$28/100))*$B31),0))))))</f>
        <v>2.0844000000000001E-3</v>
      </c>
      <c r="U31" s="69">
        <f>IF(U$27="%w/w SAR",((U$28*10)*$B31),IF(U$27="%w/w DM",(((U$28*10)*($B$28/100))*$B31),IF(U$27="kg/t SAR",(U$28*$B31),IF(U$27="kg/t DM",((U$28*($B$28/100))*$B31),IF(U$27="mg/kg SAR",((U$28*0.001)*$B31),IF(U$27="mg/kg DM",(((U$28*0.001)*($B$28/100))*$B31),0))))))</f>
        <v>1.737E-2</v>
      </c>
      <c r="AB31" s="51"/>
      <c r="AC31" s="51"/>
      <c r="AD31" s="51"/>
      <c r="AE31" s="51"/>
      <c r="AF31" s="51"/>
      <c r="AG31" s="51"/>
      <c r="AH31" s="51"/>
      <c r="AI31" s="51"/>
    </row>
    <row r="32" spans="1:40" s="64" customFormat="1" x14ac:dyDescent="0.25">
      <c r="A32" s="13">
        <f>D8</f>
        <v>9456</v>
      </c>
      <c r="B32" s="15">
        <v>0</v>
      </c>
      <c r="C32" s="69">
        <f t="shared" ref="C32:C50" si="6">IF(C$27="%w/w SAR",((C$28*10)*$B32),IF(C$27="%w/w DM",(((C$28*10)*($B$28/100))*$B32),IF(C$27="kg/t SAR",(C$28*$B32),IF(C$27="kg/t DM",((C$28*($B$28/100))*$B32),IF(C$27="mg/kg SAR",((C$28*0.001)*$B32),IF(C$27="mg/kg DM",(((C$28*0.001)*($B$28/100))*$B32),0))))))</f>
        <v>0</v>
      </c>
      <c r="D32" s="69">
        <f t="shared" ref="D32:D50" si="7">(IF(D$27="%w/w SAR",((D$28*10)*$B32),IF(D$27="%w/w DM",(((D$28*10)*($B$28/100))*$B32),IF(D$27="kg/t SAR",(D$28*$B32),IF(D$27="kg/t DM",((D$28*($B$28/100))*$B32),IF(D$27="mg/kg SAR",((D$28*0.001)*$B32),IF(D$27="mg/kg DM",(((D$28*0.001)*($B$28/100))*$B32),"0")))))))*2.291</f>
        <v>0</v>
      </c>
      <c r="E32" s="69">
        <f t="shared" ref="E32:E50" si="8">(IF(E$27="%w/w SAR",((E$28*10)*$B32),IF(E$27="%w/w DM",(((E$28*10)*($B$28/100))*$B32),IF(E$27="kg/t SAR",(E$28*$B32),IF(E$27="kg/t DM",((E$28*($B$28/100))*$B32),IF(E$27="mg/kg SAR",((E$28*0.001)*$B32),IF(E$27="mg/kg DM",(((E$28*0.001)*($B$28/100))*$B32),"0")))))))*1.205</f>
        <v>0</v>
      </c>
      <c r="F32" s="69">
        <f t="shared" ref="F32:F50" si="9">(IF(F$27="%w/w SAR",((F$28*10)*$B32),IF(F$27="%w/w DM",(((F$28*10)*($B$28/100))*$B32),IF(F$27="kg/t SAR",(F$28*$B32),IF(F$27="kg/t DM",((F$28*($B$28/100))*$B32),IF(F$27="mg/kg SAR",((F$28*0.001)*$B32),IF(F$27="mg/kg DM",(((F$28*0.001)*($B$28/100))*$B32),"0")))))))*1.658</f>
        <v>0</v>
      </c>
      <c r="G32" s="69">
        <f t="shared" ref="G32:P50" si="10">IF(G$27="%w/w SAR",((G$28*10)*$B32),IF(G$27="%w/w DM",(((G$28*10)*($B$28/100))*$B32),IF(G$27="kg/t SAR",(G$28*$B32),IF(G$27="kg/t DM",((G$28*($B$28/100))*$B32),IF(G$27="mg/kg SAR",((G$28*0.001)*$B32),IF(G$27="mg/kg DM",(((G$28*0.001)*($B$28/100))*$B32),0))))))</f>
        <v>0</v>
      </c>
      <c r="H32" s="69">
        <f t="shared" si="10"/>
        <v>0</v>
      </c>
      <c r="I32" s="69">
        <f t="shared" si="10"/>
        <v>0</v>
      </c>
      <c r="J32" s="69">
        <f t="shared" si="10"/>
        <v>0</v>
      </c>
      <c r="K32" s="69">
        <f t="shared" si="10"/>
        <v>0</v>
      </c>
      <c r="L32" s="69">
        <f t="shared" si="10"/>
        <v>0</v>
      </c>
      <c r="M32" s="69">
        <f t="shared" si="10"/>
        <v>0</v>
      </c>
      <c r="N32" s="69">
        <f t="shared" si="10"/>
        <v>0</v>
      </c>
      <c r="O32" s="69">
        <f t="shared" si="10"/>
        <v>0</v>
      </c>
      <c r="P32" s="69">
        <f t="shared" si="10"/>
        <v>0</v>
      </c>
      <c r="Q32" s="69">
        <f t="shared" ref="Q32:Q50" si="11">(IF(Q$27="%w/w SAR",((Q$28*10)*$B32),IF(Q$27="%w/w DM",(((Q$28*10)*($B$28/100))*$B32),IF(Q$27="kg/t SAR",(Q$28*$B32),IF(Q$27="kg/t DM",((Q$28*($B$28/100))*$B32),IF(Q$27="mg/kg SAR",((Q$28*0.001)*$B32),IF(Q$27="mg/kg DM",(((Q$28*0.001)*($B$28/100))*$B32),0)))))))*2.5</f>
        <v>0</v>
      </c>
      <c r="R32" s="69">
        <f t="shared" ref="R32:U50" si="12">IF(R$27="%w/w SAR",((R$28*10)*$B32),IF(R$27="%w/w DM",(((R$28*10)*($B$28/100))*$B32),IF(R$27="kg/t SAR",(R$28*$B32),IF(R$27="kg/t DM",((R$28*($B$28/100))*$B32),IF(R$27="mg/kg SAR",((R$28*0.001)*$B32),IF(R$27="mg/kg DM",(((R$28*0.001)*($B$28/100))*$B32),0))))))</f>
        <v>0</v>
      </c>
      <c r="S32" s="69">
        <f t="shared" si="12"/>
        <v>0</v>
      </c>
      <c r="T32" s="69">
        <f t="shared" si="12"/>
        <v>0</v>
      </c>
      <c r="U32" s="69">
        <f t="shared" si="12"/>
        <v>0</v>
      </c>
      <c r="AB32" s="51"/>
      <c r="AC32" s="51"/>
      <c r="AD32" s="51"/>
      <c r="AE32" s="51"/>
      <c r="AF32" s="51"/>
      <c r="AG32" s="51"/>
      <c r="AH32" s="51"/>
      <c r="AI32" s="51"/>
    </row>
    <row r="33" spans="1:35" s="64" customFormat="1" x14ac:dyDescent="0.25">
      <c r="A33" s="13" t="str">
        <f>E8</f>
        <v>0920M</v>
      </c>
      <c r="B33" s="15">
        <v>45</v>
      </c>
      <c r="C33" s="69">
        <f t="shared" si="6"/>
        <v>248.39099999999999</v>
      </c>
      <c r="D33" s="69">
        <f t="shared" si="7"/>
        <v>101.89425253500001</v>
      </c>
      <c r="E33" s="69">
        <f t="shared" si="8"/>
        <v>54.681845625000015</v>
      </c>
      <c r="F33" s="69">
        <f t="shared" si="9"/>
        <v>8.4958407000000005</v>
      </c>
      <c r="G33" s="69">
        <f t="shared" si="10"/>
        <v>0.1433025</v>
      </c>
      <c r="H33" s="69">
        <f t="shared" si="10"/>
        <v>0.56278799999999995</v>
      </c>
      <c r="I33" s="69">
        <f t="shared" si="10"/>
        <v>1.3374900000000002E-2</v>
      </c>
      <c r="J33" s="69">
        <f t="shared" si="10"/>
        <v>8.685000000000001E-5</v>
      </c>
      <c r="K33" s="69">
        <f t="shared" si="10"/>
        <v>8.685000000000001E-5</v>
      </c>
      <c r="L33" s="69">
        <f t="shared" si="10"/>
        <v>3.6650700000000001E-2</v>
      </c>
      <c r="M33" s="69">
        <f t="shared" si="10"/>
        <v>2.4144299999999997E-2</v>
      </c>
      <c r="N33" s="69">
        <f t="shared" si="10"/>
        <v>0</v>
      </c>
      <c r="O33" s="69">
        <f t="shared" si="10"/>
        <v>0</v>
      </c>
      <c r="P33" s="69">
        <f t="shared" si="10"/>
        <v>104.28948000000001</v>
      </c>
      <c r="Q33" s="69">
        <f t="shared" si="11"/>
        <v>44.488912499999998</v>
      </c>
      <c r="R33" s="69">
        <f t="shared" si="12"/>
        <v>1.737E-3</v>
      </c>
      <c r="S33" s="69">
        <f t="shared" si="12"/>
        <v>4.3425E-3</v>
      </c>
      <c r="T33" s="69">
        <f t="shared" si="12"/>
        <v>1.0421999999999999E-2</v>
      </c>
      <c r="U33" s="69">
        <f t="shared" si="12"/>
        <v>8.6849999999999997E-2</v>
      </c>
      <c r="AB33" s="51"/>
      <c r="AC33" s="51"/>
      <c r="AD33" s="51"/>
      <c r="AE33" s="51"/>
      <c r="AF33" s="51"/>
      <c r="AG33" s="51"/>
      <c r="AH33" s="51"/>
      <c r="AI33" s="51"/>
    </row>
    <row r="34" spans="1:35" s="64" customFormat="1" x14ac:dyDescent="0.25">
      <c r="A34" s="13" t="str">
        <f>F8</f>
        <v>0920S</v>
      </c>
      <c r="B34" s="15">
        <v>45</v>
      </c>
      <c r="C34" s="69">
        <f t="shared" si="6"/>
        <v>248.39099999999999</v>
      </c>
      <c r="D34" s="69">
        <f t="shared" si="7"/>
        <v>101.89425253500001</v>
      </c>
      <c r="E34" s="69">
        <f t="shared" si="8"/>
        <v>54.681845625000015</v>
      </c>
      <c r="F34" s="69">
        <f t="shared" si="9"/>
        <v>8.4958407000000005</v>
      </c>
      <c r="G34" s="69">
        <f t="shared" si="10"/>
        <v>0.1433025</v>
      </c>
      <c r="H34" s="69">
        <f t="shared" si="10"/>
        <v>0.56278799999999995</v>
      </c>
      <c r="I34" s="69">
        <f t="shared" si="10"/>
        <v>1.3374900000000002E-2</v>
      </c>
      <c r="J34" s="69">
        <f t="shared" si="10"/>
        <v>8.685000000000001E-5</v>
      </c>
      <c r="K34" s="69">
        <f t="shared" si="10"/>
        <v>8.685000000000001E-5</v>
      </c>
      <c r="L34" s="69">
        <f t="shared" si="10"/>
        <v>3.6650700000000001E-2</v>
      </c>
      <c r="M34" s="69">
        <f t="shared" si="10"/>
        <v>2.4144299999999997E-2</v>
      </c>
      <c r="N34" s="69">
        <f t="shared" si="10"/>
        <v>0</v>
      </c>
      <c r="O34" s="69">
        <f t="shared" si="10"/>
        <v>0</v>
      </c>
      <c r="P34" s="69">
        <f t="shared" si="10"/>
        <v>104.28948000000001</v>
      </c>
      <c r="Q34" s="69">
        <f t="shared" si="11"/>
        <v>44.488912499999998</v>
      </c>
      <c r="R34" s="69">
        <f t="shared" si="12"/>
        <v>1.737E-3</v>
      </c>
      <c r="S34" s="69">
        <f t="shared" si="12"/>
        <v>4.3425E-3</v>
      </c>
      <c r="T34" s="69">
        <f t="shared" si="12"/>
        <v>1.0421999999999999E-2</v>
      </c>
      <c r="U34" s="69">
        <f t="shared" si="12"/>
        <v>8.6849999999999997E-2</v>
      </c>
      <c r="AB34" s="51"/>
      <c r="AC34" s="51"/>
      <c r="AD34" s="51"/>
      <c r="AE34" s="51"/>
      <c r="AF34" s="51"/>
      <c r="AG34" s="51"/>
      <c r="AH34" s="51"/>
      <c r="AI34" s="51"/>
    </row>
    <row r="35" spans="1:35" s="64" customFormat="1" x14ac:dyDescent="0.25">
      <c r="A35" s="13" t="str">
        <f>G8</f>
        <v>0920W</v>
      </c>
      <c r="B35" s="15">
        <v>28</v>
      </c>
      <c r="C35" s="69">
        <f t="shared" si="6"/>
        <v>154.55439999999999</v>
      </c>
      <c r="D35" s="69">
        <f t="shared" si="7"/>
        <v>63.400868244000009</v>
      </c>
      <c r="E35" s="69">
        <f t="shared" si="8"/>
        <v>34.024259500000007</v>
      </c>
      <c r="F35" s="69">
        <f t="shared" si="9"/>
        <v>5.2863008799999998</v>
      </c>
      <c r="G35" s="69">
        <f t="shared" si="10"/>
        <v>8.9166000000000009E-2</v>
      </c>
      <c r="H35" s="69">
        <f t="shared" si="10"/>
        <v>0.35017919999999997</v>
      </c>
      <c r="I35" s="69">
        <f t="shared" si="10"/>
        <v>8.3221600000000021E-3</v>
      </c>
      <c r="J35" s="69">
        <f t="shared" si="10"/>
        <v>5.4040000000000004E-5</v>
      </c>
      <c r="K35" s="69">
        <f t="shared" si="10"/>
        <v>5.4040000000000004E-5</v>
      </c>
      <c r="L35" s="69">
        <f t="shared" si="10"/>
        <v>2.280488E-2</v>
      </c>
      <c r="M35" s="69">
        <f t="shared" si="10"/>
        <v>1.5023119999999999E-2</v>
      </c>
      <c r="N35" s="69">
        <f t="shared" si="10"/>
        <v>0</v>
      </c>
      <c r="O35" s="69">
        <f t="shared" si="10"/>
        <v>0</v>
      </c>
      <c r="P35" s="69">
        <f t="shared" si="10"/>
        <v>64.891232000000002</v>
      </c>
      <c r="Q35" s="69">
        <f t="shared" si="11"/>
        <v>27.681989999999999</v>
      </c>
      <c r="R35" s="69">
        <f t="shared" si="12"/>
        <v>1.0808E-3</v>
      </c>
      <c r="S35" s="69">
        <f t="shared" si="12"/>
        <v>2.702E-3</v>
      </c>
      <c r="T35" s="69">
        <f t="shared" si="12"/>
        <v>6.4847999999999998E-3</v>
      </c>
      <c r="U35" s="69">
        <f t="shared" si="12"/>
        <v>5.4040000000000005E-2</v>
      </c>
      <c r="AB35" s="51"/>
      <c r="AC35" s="51"/>
      <c r="AD35" s="51"/>
      <c r="AE35" s="51"/>
      <c r="AF35" s="51"/>
      <c r="AG35" s="51"/>
      <c r="AH35" s="51"/>
      <c r="AI35" s="51"/>
    </row>
    <row r="36" spans="1:35" s="64" customFormat="1" x14ac:dyDescent="0.25">
      <c r="A36" s="13">
        <f>H8</f>
        <v>7</v>
      </c>
      <c r="B36" s="15">
        <v>45</v>
      </c>
      <c r="C36" s="69">
        <f t="shared" si="6"/>
        <v>248.39099999999999</v>
      </c>
      <c r="D36" s="69">
        <f t="shared" si="7"/>
        <v>101.89425253500001</v>
      </c>
      <c r="E36" s="69">
        <f t="shared" si="8"/>
        <v>54.681845625000015</v>
      </c>
      <c r="F36" s="69">
        <f t="shared" si="9"/>
        <v>8.4958407000000005</v>
      </c>
      <c r="G36" s="69">
        <f t="shared" si="10"/>
        <v>0.1433025</v>
      </c>
      <c r="H36" s="69">
        <f t="shared" si="10"/>
        <v>0.56278799999999995</v>
      </c>
      <c r="I36" s="69">
        <f t="shared" si="10"/>
        <v>1.3374900000000002E-2</v>
      </c>
      <c r="J36" s="69">
        <f t="shared" si="10"/>
        <v>8.685000000000001E-5</v>
      </c>
      <c r="K36" s="69">
        <f t="shared" si="10"/>
        <v>8.685000000000001E-5</v>
      </c>
      <c r="L36" s="69">
        <f t="shared" si="10"/>
        <v>3.6650700000000001E-2</v>
      </c>
      <c r="M36" s="69">
        <f t="shared" si="10"/>
        <v>2.4144299999999997E-2</v>
      </c>
      <c r="N36" s="69">
        <f t="shared" si="10"/>
        <v>0</v>
      </c>
      <c r="O36" s="69">
        <f t="shared" si="10"/>
        <v>0</v>
      </c>
      <c r="P36" s="69">
        <f t="shared" si="10"/>
        <v>104.28948000000001</v>
      </c>
      <c r="Q36" s="69">
        <f t="shared" si="11"/>
        <v>44.488912499999998</v>
      </c>
      <c r="R36" s="69">
        <f t="shared" si="12"/>
        <v>1.737E-3</v>
      </c>
      <c r="S36" s="69">
        <f t="shared" si="12"/>
        <v>4.3425E-3</v>
      </c>
      <c r="T36" s="69">
        <f t="shared" si="12"/>
        <v>1.0421999999999999E-2</v>
      </c>
      <c r="U36" s="69">
        <f t="shared" si="12"/>
        <v>8.6849999999999997E-2</v>
      </c>
      <c r="AB36" s="51"/>
      <c r="AC36" s="51"/>
      <c r="AD36" s="51"/>
      <c r="AE36" s="51"/>
      <c r="AF36" s="51"/>
      <c r="AG36" s="51"/>
      <c r="AH36" s="51"/>
      <c r="AI36" s="51"/>
    </row>
    <row r="37" spans="1:35" s="64" customFormat="1" x14ac:dyDescent="0.25">
      <c r="A37" s="13">
        <f>I8</f>
        <v>8</v>
      </c>
      <c r="B37" s="15">
        <v>45</v>
      </c>
      <c r="C37" s="69">
        <f t="shared" si="6"/>
        <v>248.39099999999999</v>
      </c>
      <c r="D37" s="69">
        <f t="shared" si="7"/>
        <v>101.89425253500001</v>
      </c>
      <c r="E37" s="69">
        <f t="shared" si="8"/>
        <v>54.681845625000015</v>
      </c>
      <c r="F37" s="69">
        <f t="shared" si="9"/>
        <v>8.4958407000000005</v>
      </c>
      <c r="G37" s="69">
        <f t="shared" si="10"/>
        <v>0.1433025</v>
      </c>
      <c r="H37" s="69">
        <f t="shared" si="10"/>
        <v>0.56278799999999995</v>
      </c>
      <c r="I37" s="69">
        <f t="shared" si="10"/>
        <v>1.3374900000000002E-2</v>
      </c>
      <c r="J37" s="69">
        <f t="shared" si="10"/>
        <v>8.685000000000001E-5</v>
      </c>
      <c r="K37" s="69">
        <f t="shared" si="10"/>
        <v>8.685000000000001E-5</v>
      </c>
      <c r="L37" s="69">
        <f t="shared" si="10"/>
        <v>3.6650700000000001E-2</v>
      </c>
      <c r="M37" s="69">
        <f t="shared" si="10"/>
        <v>2.4144299999999997E-2</v>
      </c>
      <c r="N37" s="69">
        <f t="shared" si="10"/>
        <v>0</v>
      </c>
      <c r="O37" s="69">
        <f t="shared" si="10"/>
        <v>0</v>
      </c>
      <c r="P37" s="69">
        <f t="shared" si="10"/>
        <v>104.28948000000001</v>
      </c>
      <c r="Q37" s="69">
        <f t="shared" si="11"/>
        <v>44.488912499999998</v>
      </c>
      <c r="R37" s="69">
        <f t="shared" si="12"/>
        <v>1.737E-3</v>
      </c>
      <c r="S37" s="69">
        <f t="shared" si="12"/>
        <v>4.3425E-3</v>
      </c>
      <c r="T37" s="69">
        <f t="shared" si="12"/>
        <v>1.0421999999999999E-2</v>
      </c>
      <c r="U37" s="69">
        <f t="shared" si="12"/>
        <v>8.6849999999999997E-2</v>
      </c>
      <c r="AB37" s="51"/>
      <c r="AC37" s="51"/>
      <c r="AD37" s="51"/>
      <c r="AE37" s="51"/>
      <c r="AF37" s="51"/>
      <c r="AG37" s="51"/>
      <c r="AH37" s="51"/>
      <c r="AI37" s="51"/>
    </row>
    <row r="38" spans="1:35" s="64" customFormat="1" x14ac:dyDescent="0.25">
      <c r="A38" s="13">
        <f>J8</f>
        <v>9</v>
      </c>
      <c r="B38" s="15">
        <v>45</v>
      </c>
      <c r="C38" s="69">
        <f t="shared" si="6"/>
        <v>248.39099999999999</v>
      </c>
      <c r="D38" s="69">
        <f t="shared" si="7"/>
        <v>101.89425253500001</v>
      </c>
      <c r="E38" s="69">
        <f t="shared" si="8"/>
        <v>54.681845625000015</v>
      </c>
      <c r="F38" s="69">
        <f t="shared" si="9"/>
        <v>8.4958407000000005</v>
      </c>
      <c r="G38" s="69">
        <f t="shared" si="10"/>
        <v>0.1433025</v>
      </c>
      <c r="H38" s="69">
        <f t="shared" si="10"/>
        <v>0.56278799999999995</v>
      </c>
      <c r="I38" s="69">
        <f t="shared" si="10"/>
        <v>1.3374900000000002E-2</v>
      </c>
      <c r="J38" s="69">
        <f t="shared" si="10"/>
        <v>8.685000000000001E-5</v>
      </c>
      <c r="K38" s="69">
        <f t="shared" si="10"/>
        <v>8.685000000000001E-5</v>
      </c>
      <c r="L38" s="69">
        <f t="shared" si="10"/>
        <v>3.6650700000000001E-2</v>
      </c>
      <c r="M38" s="69">
        <f t="shared" si="10"/>
        <v>2.4144299999999997E-2</v>
      </c>
      <c r="N38" s="69">
        <f t="shared" si="10"/>
        <v>0</v>
      </c>
      <c r="O38" s="69">
        <f t="shared" si="10"/>
        <v>0</v>
      </c>
      <c r="P38" s="69">
        <f t="shared" si="10"/>
        <v>104.28948000000001</v>
      </c>
      <c r="Q38" s="69">
        <f t="shared" si="11"/>
        <v>44.488912499999998</v>
      </c>
      <c r="R38" s="69">
        <f t="shared" si="12"/>
        <v>1.737E-3</v>
      </c>
      <c r="S38" s="69">
        <f t="shared" si="12"/>
        <v>4.3425E-3</v>
      </c>
      <c r="T38" s="69">
        <f t="shared" si="12"/>
        <v>1.0421999999999999E-2</v>
      </c>
      <c r="U38" s="69">
        <f t="shared" si="12"/>
        <v>8.6849999999999997E-2</v>
      </c>
      <c r="AB38" s="51"/>
      <c r="AC38" s="51"/>
      <c r="AD38" s="51"/>
      <c r="AE38" s="51"/>
      <c r="AF38" s="51"/>
      <c r="AG38" s="51"/>
      <c r="AH38" s="51"/>
      <c r="AI38" s="51"/>
    </row>
    <row r="39" spans="1:35" s="64" customFormat="1" x14ac:dyDescent="0.25">
      <c r="A39" s="13">
        <f>K8</f>
        <v>10</v>
      </c>
      <c r="B39" s="15">
        <v>45</v>
      </c>
      <c r="C39" s="69">
        <f t="shared" si="6"/>
        <v>248.39099999999999</v>
      </c>
      <c r="D39" s="69">
        <f t="shared" si="7"/>
        <v>101.89425253500001</v>
      </c>
      <c r="E39" s="69">
        <f t="shared" si="8"/>
        <v>54.681845625000015</v>
      </c>
      <c r="F39" s="69">
        <f t="shared" si="9"/>
        <v>8.4958407000000005</v>
      </c>
      <c r="G39" s="69">
        <f t="shared" si="10"/>
        <v>0.1433025</v>
      </c>
      <c r="H39" s="69">
        <f t="shared" si="10"/>
        <v>0.56278799999999995</v>
      </c>
      <c r="I39" s="69">
        <f t="shared" si="10"/>
        <v>1.3374900000000002E-2</v>
      </c>
      <c r="J39" s="69">
        <f t="shared" si="10"/>
        <v>8.685000000000001E-5</v>
      </c>
      <c r="K39" s="69">
        <f t="shared" si="10"/>
        <v>8.685000000000001E-5</v>
      </c>
      <c r="L39" s="69">
        <f t="shared" si="10"/>
        <v>3.6650700000000001E-2</v>
      </c>
      <c r="M39" s="69">
        <f t="shared" si="10"/>
        <v>2.4144299999999997E-2</v>
      </c>
      <c r="N39" s="69">
        <f t="shared" si="10"/>
        <v>0</v>
      </c>
      <c r="O39" s="69">
        <f t="shared" si="10"/>
        <v>0</v>
      </c>
      <c r="P39" s="69">
        <f t="shared" si="10"/>
        <v>104.28948000000001</v>
      </c>
      <c r="Q39" s="69">
        <f t="shared" si="11"/>
        <v>44.488912499999998</v>
      </c>
      <c r="R39" s="69">
        <f t="shared" si="12"/>
        <v>1.737E-3</v>
      </c>
      <c r="S39" s="69">
        <f t="shared" si="12"/>
        <v>4.3425E-3</v>
      </c>
      <c r="T39" s="69">
        <f t="shared" si="12"/>
        <v>1.0421999999999999E-2</v>
      </c>
      <c r="U39" s="69">
        <f t="shared" si="12"/>
        <v>8.6849999999999997E-2</v>
      </c>
      <c r="AB39" s="51"/>
      <c r="AC39" s="51"/>
      <c r="AD39" s="51"/>
      <c r="AE39" s="51"/>
      <c r="AF39" s="51"/>
      <c r="AG39" s="51"/>
      <c r="AH39" s="51"/>
      <c r="AI39" s="51"/>
    </row>
    <row r="40" spans="1:35" s="64" customFormat="1" x14ac:dyDescent="0.25">
      <c r="A40" s="13">
        <f>L8</f>
        <v>9137</v>
      </c>
      <c r="B40" s="15">
        <v>45</v>
      </c>
      <c r="C40" s="69">
        <f t="shared" si="6"/>
        <v>248.39099999999999</v>
      </c>
      <c r="D40" s="69">
        <f t="shared" si="7"/>
        <v>101.89425253500001</v>
      </c>
      <c r="E40" s="69">
        <f t="shared" si="8"/>
        <v>54.681845625000015</v>
      </c>
      <c r="F40" s="69">
        <f t="shared" si="9"/>
        <v>8.4958407000000005</v>
      </c>
      <c r="G40" s="69">
        <f t="shared" si="10"/>
        <v>0.1433025</v>
      </c>
      <c r="H40" s="69">
        <f t="shared" si="10"/>
        <v>0.56278799999999995</v>
      </c>
      <c r="I40" s="69">
        <f t="shared" si="10"/>
        <v>1.3374900000000002E-2</v>
      </c>
      <c r="J40" s="69">
        <f t="shared" si="10"/>
        <v>8.685000000000001E-5</v>
      </c>
      <c r="K40" s="69">
        <f t="shared" si="10"/>
        <v>8.685000000000001E-5</v>
      </c>
      <c r="L40" s="69">
        <f t="shared" si="10"/>
        <v>3.6650700000000001E-2</v>
      </c>
      <c r="M40" s="69">
        <f t="shared" si="10"/>
        <v>2.4144299999999997E-2</v>
      </c>
      <c r="N40" s="69">
        <f t="shared" si="10"/>
        <v>0</v>
      </c>
      <c r="O40" s="69">
        <f t="shared" si="10"/>
        <v>0</v>
      </c>
      <c r="P40" s="69">
        <f t="shared" si="10"/>
        <v>104.28948000000001</v>
      </c>
      <c r="Q40" s="69">
        <f t="shared" si="11"/>
        <v>44.488912499999998</v>
      </c>
      <c r="R40" s="69">
        <f t="shared" si="12"/>
        <v>1.737E-3</v>
      </c>
      <c r="S40" s="69">
        <f t="shared" si="12"/>
        <v>4.3425E-3</v>
      </c>
      <c r="T40" s="69">
        <f t="shared" si="12"/>
        <v>1.0421999999999999E-2</v>
      </c>
      <c r="U40" s="69">
        <f t="shared" si="12"/>
        <v>8.6849999999999997E-2</v>
      </c>
      <c r="AB40" s="51"/>
      <c r="AC40" s="51"/>
      <c r="AD40" s="51"/>
      <c r="AE40" s="51"/>
      <c r="AF40" s="51"/>
      <c r="AG40" s="51"/>
      <c r="AH40" s="51"/>
      <c r="AI40" s="51"/>
    </row>
    <row r="41" spans="1:35" s="64" customFormat="1" x14ac:dyDescent="0.25">
      <c r="A41" s="13">
        <f>M8</f>
        <v>8042</v>
      </c>
      <c r="B41" s="15">
        <v>28</v>
      </c>
      <c r="C41" s="69">
        <f t="shared" si="6"/>
        <v>154.55439999999999</v>
      </c>
      <c r="D41" s="69">
        <f t="shared" si="7"/>
        <v>63.400868244000009</v>
      </c>
      <c r="E41" s="69">
        <f t="shared" si="8"/>
        <v>34.024259500000007</v>
      </c>
      <c r="F41" s="69">
        <f t="shared" si="9"/>
        <v>5.2863008799999998</v>
      </c>
      <c r="G41" s="69">
        <f t="shared" si="10"/>
        <v>8.9166000000000009E-2</v>
      </c>
      <c r="H41" s="69">
        <f t="shared" si="10"/>
        <v>0.35017919999999997</v>
      </c>
      <c r="I41" s="69">
        <f t="shared" si="10"/>
        <v>8.3221600000000021E-3</v>
      </c>
      <c r="J41" s="69">
        <f t="shared" si="10"/>
        <v>5.4040000000000004E-5</v>
      </c>
      <c r="K41" s="69">
        <f t="shared" si="10"/>
        <v>5.4040000000000004E-5</v>
      </c>
      <c r="L41" s="69">
        <f t="shared" si="10"/>
        <v>2.280488E-2</v>
      </c>
      <c r="M41" s="69">
        <f t="shared" si="10"/>
        <v>1.5023119999999999E-2</v>
      </c>
      <c r="N41" s="69">
        <f t="shared" si="10"/>
        <v>0</v>
      </c>
      <c r="O41" s="69">
        <f t="shared" si="10"/>
        <v>0</v>
      </c>
      <c r="P41" s="69">
        <f t="shared" si="10"/>
        <v>64.891232000000002</v>
      </c>
      <c r="Q41" s="69">
        <f t="shared" si="11"/>
        <v>27.681989999999999</v>
      </c>
      <c r="R41" s="69">
        <f t="shared" si="12"/>
        <v>1.0808E-3</v>
      </c>
      <c r="S41" s="69">
        <f t="shared" si="12"/>
        <v>2.702E-3</v>
      </c>
      <c r="T41" s="69">
        <f t="shared" si="12"/>
        <v>6.4847999999999998E-3</v>
      </c>
      <c r="U41" s="69">
        <f t="shared" si="12"/>
        <v>5.4040000000000005E-2</v>
      </c>
      <c r="AB41" s="51"/>
      <c r="AC41" s="51"/>
      <c r="AD41" s="51"/>
      <c r="AE41" s="51"/>
      <c r="AF41" s="51"/>
      <c r="AG41" s="51"/>
      <c r="AH41" s="51"/>
      <c r="AI41" s="51"/>
    </row>
    <row r="42" spans="1:35" s="64" customFormat="1" x14ac:dyDescent="0.25">
      <c r="A42" s="13">
        <f>N8</f>
        <v>7951</v>
      </c>
      <c r="B42" s="15">
        <v>9</v>
      </c>
      <c r="C42" s="69">
        <f t="shared" si="6"/>
        <v>49.678200000000004</v>
      </c>
      <c r="D42" s="69">
        <f t="shared" si="7"/>
        <v>20.378850507000003</v>
      </c>
      <c r="E42" s="69">
        <f t="shared" si="8"/>
        <v>10.936369125000002</v>
      </c>
      <c r="F42" s="69">
        <f t="shared" si="9"/>
        <v>1.6991681399999998</v>
      </c>
      <c r="G42" s="69">
        <f t="shared" si="10"/>
        <v>2.8660500000000002E-2</v>
      </c>
      <c r="H42" s="69">
        <f t="shared" si="10"/>
        <v>0.11255759999999999</v>
      </c>
      <c r="I42" s="69">
        <f t="shared" si="10"/>
        <v>2.6749800000000004E-3</v>
      </c>
      <c r="J42" s="69">
        <f t="shared" si="10"/>
        <v>1.7370000000000001E-5</v>
      </c>
      <c r="K42" s="69">
        <f t="shared" si="10"/>
        <v>1.7370000000000001E-5</v>
      </c>
      <c r="L42" s="69">
        <f t="shared" si="10"/>
        <v>7.3301400000000006E-3</v>
      </c>
      <c r="M42" s="69">
        <f t="shared" si="10"/>
        <v>4.8288599999999999E-3</v>
      </c>
      <c r="N42" s="69">
        <f t="shared" si="10"/>
        <v>0</v>
      </c>
      <c r="O42" s="69">
        <f t="shared" si="10"/>
        <v>0</v>
      </c>
      <c r="P42" s="69">
        <f t="shared" si="10"/>
        <v>20.857896000000004</v>
      </c>
      <c r="Q42" s="69">
        <f t="shared" si="11"/>
        <v>8.8977824999999999</v>
      </c>
      <c r="R42" s="69">
        <f t="shared" si="12"/>
        <v>3.4740000000000004E-4</v>
      </c>
      <c r="S42" s="69">
        <f t="shared" si="12"/>
        <v>8.6850000000000002E-4</v>
      </c>
      <c r="T42" s="69">
        <f t="shared" si="12"/>
        <v>2.0844000000000001E-3</v>
      </c>
      <c r="U42" s="69">
        <f t="shared" si="12"/>
        <v>1.737E-2</v>
      </c>
      <c r="AB42" s="51"/>
      <c r="AC42" s="51"/>
      <c r="AD42" s="51"/>
      <c r="AE42" s="51"/>
      <c r="AF42" s="51"/>
      <c r="AG42" s="51"/>
      <c r="AH42" s="51"/>
      <c r="AI42" s="51"/>
    </row>
    <row r="43" spans="1:35" s="64" customFormat="1" x14ac:dyDescent="0.25">
      <c r="A43" s="13">
        <f>O8</f>
        <v>7245</v>
      </c>
      <c r="B43" s="15">
        <v>28</v>
      </c>
      <c r="C43" s="69">
        <f t="shared" si="6"/>
        <v>154.55439999999999</v>
      </c>
      <c r="D43" s="69">
        <f t="shared" si="7"/>
        <v>63.400868244000009</v>
      </c>
      <c r="E43" s="69">
        <f t="shared" si="8"/>
        <v>34.024259500000007</v>
      </c>
      <c r="F43" s="69">
        <f t="shared" si="9"/>
        <v>5.2863008799999998</v>
      </c>
      <c r="G43" s="69">
        <f t="shared" si="10"/>
        <v>8.9166000000000009E-2</v>
      </c>
      <c r="H43" s="69">
        <f t="shared" si="10"/>
        <v>0.35017919999999997</v>
      </c>
      <c r="I43" s="69">
        <f t="shared" si="10"/>
        <v>8.3221600000000021E-3</v>
      </c>
      <c r="J43" s="69">
        <f t="shared" si="10"/>
        <v>5.4040000000000004E-5</v>
      </c>
      <c r="K43" s="69">
        <f t="shared" si="10"/>
        <v>5.4040000000000004E-5</v>
      </c>
      <c r="L43" s="69">
        <f t="shared" si="10"/>
        <v>2.280488E-2</v>
      </c>
      <c r="M43" s="69">
        <f t="shared" si="10"/>
        <v>1.5023119999999999E-2</v>
      </c>
      <c r="N43" s="69">
        <f t="shared" si="10"/>
        <v>0</v>
      </c>
      <c r="O43" s="69">
        <f t="shared" si="10"/>
        <v>0</v>
      </c>
      <c r="P43" s="69">
        <f t="shared" si="10"/>
        <v>64.891232000000002</v>
      </c>
      <c r="Q43" s="69">
        <f t="shared" si="11"/>
        <v>27.681989999999999</v>
      </c>
      <c r="R43" s="69">
        <f t="shared" si="12"/>
        <v>1.0808E-3</v>
      </c>
      <c r="S43" s="69">
        <f t="shared" si="12"/>
        <v>2.702E-3</v>
      </c>
      <c r="T43" s="69">
        <f t="shared" si="12"/>
        <v>6.4847999999999998E-3</v>
      </c>
      <c r="U43" s="69">
        <f t="shared" si="12"/>
        <v>5.4040000000000005E-2</v>
      </c>
      <c r="AB43" s="51"/>
      <c r="AC43" s="51"/>
      <c r="AD43" s="51"/>
      <c r="AE43" s="51"/>
      <c r="AF43" s="51"/>
      <c r="AG43" s="51"/>
      <c r="AH43" s="51"/>
      <c r="AI43" s="51"/>
    </row>
    <row r="44" spans="1:35" s="64" customFormat="1" x14ac:dyDescent="0.25">
      <c r="A44" s="13">
        <f>P8</f>
        <v>6552</v>
      </c>
      <c r="B44" s="15">
        <v>9</v>
      </c>
      <c r="C44" s="69">
        <f t="shared" si="6"/>
        <v>49.678200000000004</v>
      </c>
      <c r="D44" s="69">
        <f t="shared" si="7"/>
        <v>20.378850507000003</v>
      </c>
      <c r="E44" s="69">
        <f t="shared" si="8"/>
        <v>10.936369125000002</v>
      </c>
      <c r="F44" s="69">
        <f t="shared" si="9"/>
        <v>1.6991681399999998</v>
      </c>
      <c r="G44" s="69">
        <f t="shared" si="10"/>
        <v>2.8660500000000002E-2</v>
      </c>
      <c r="H44" s="69">
        <f t="shared" si="10"/>
        <v>0.11255759999999999</v>
      </c>
      <c r="I44" s="69">
        <f t="shared" si="10"/>
        <v>2.6749800000000004E-3</v>
      </c>
      <c r="J44" s="69">
        <f t="shared" si="10"/>
        <v>1.7370000000000001E-5</v>
      </c>
      <c r="K44" s="69">
        <f t="shared" si="10"/>
        <v>1.7370000000000001E-5</v>
      </c>
      <c r="L44" s="69">
        <f t="shared" si="10"/>
        <v>7.3301400000000006E-3</v>
      </c>
      <c r="M44" s="69">
        <f t="shared" si="10"/>
        <v>4.8288599999999999E-3</v>
      </c>
      <c r="N44" s="69">
        <f t="shared" si="10"/>
        <v>0</v>
      </c>
      <c r="O44" s="69">
        <f t="shared" si="10"/>
        <v>0</v>
      </c>
      <c r="P44" s="69">
        <f t="shared" si="10"/>
        <v>20.857896000000004</v>
      </c>
      <c r="Q44" s="69">
        <f t="shared" si="11"/>
        <v>8.8977824999999999</v>
      </c>
      <c r="R44" s="69">
        <f t="shared" si="12"/>
        <v>3.4740000000000004E-4</v>
      </c>
      <c r="S44" s="69">
        <f t="shared" si="12"/>
        <v>8.6850000000000002E-4</v>
      </c>
      <c r="T44" s="69">
        <f t="shared" si="12"/>
        <v>2.0844000000000001E-3</v>
      </c>
      <c r="U44" s="69">
        <f t="shared" si="12"/>
        <v>1.737E-2</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10"/>
        <v>0</v>
      </c>
      <c r="H45" s="69">
        <f t="shared" si="10"/>
        <v>0</v>
      </c>
      <c r="I45" s="69">
        <f t="shared" si="10"/>
        <v>0</v>
      </c>
      <c r="J45" s="69">
        <f t="shared" si="10"/>
        <v>0</v>
      </c>
      <c r="K45" s="69">
        <f t="shared" si="10"/>
        <v>0</v>
      </c>
      <c r="L45" s="69">
        <f t="shared" si="10"/>
        <v>0</v>
      </c>
      <c r="M45" s="69">
        <f t="shared" si="10"/>
        <v>0</v>
      </c>
      <c r="N45" s="69">
        <f t="shared" si="10"/>
        <v>0</v>
      </c>
      <c r="O45" s="69">
        <f t="shared" si="10"/>
        <v>0</v>
      </c>
      <c r="P45" s="69">
        <f t="shared" si="10"/>
        <v>0</v>
      </c>
      <c r="Q45" s="69">
        <f t="shared" si="11"/>
        <v>0</v>
      </c>
      <c r="R45" s="69">
        <f t="shared" si="12"/>
        <v>0</v>
      </c>
      <c r="S45" s="69">
        <f t="shared" si="12"/>
        <v>0</v>
      </c>
      <c r="T45" s="69">
        <f t="shared" si="12"/>
        <v>0</v>
      </c>
      <c r="U45" s="69">
        <f t="shared" si="12"/>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10"/>
        <v>0</v>
      </c>
      <c r="H46" s="69">
        <f t="shared" si="10"/>
        <v>0</v>
      </c>
      <c r="I46" s="69">
        <f t="shared" si="10"/>
        <v>0</v>
      </c>
      <c r="J46" s="69">
        <f t="shared" si="10"/>
        <v>0</v>
      </c>
      <c r="K46" s="69">
        <f t="shared" si="10"/>
        <v>0</v>
      </c>
      <c r="L46" s="69">
        <f t="shared" si="10"/>
        <v>0</v>
      </c>
      <c r="M46" s="69">
        <f t="shared" si="10"/>
        <v>0</v>
      </c>
      <c r="N46" s="69">
        <f t="shared" si="10"/>
        <v>0</v>
      </c>
      <c r="O46" s="69">
        <f t="shared" si="10"/>
        <v>0</v>
      </c>
      <c r="P46" s="69">
        <f t="shared" si="10"/>
        <v>0</v>
      </c>
      <c r="Q46" s="69">
        <f t="shared" si="11"/>
        <v>0</v>
      </c>
      <c r="R46" s="69">
        <f t="shared" si="12"/>
        <v>0</v>
      </c>
      <c r="S46" s="69">
        <f t="shared" si="12"/>
        <v>0</v>
      </c>
      <c r="T46" s="69">
        <f t="shared" si="12"/>
        <v>0</v>
      </c>
      <c r="U46" s="69">
        <f t="shared" si="12"/>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si="10"/>
        <v>0</v>
      </c>
      <c r="H47" s="69">
        <f t="shared" si="10"/>
        <v>0</v>
      </c>
      <c r="I47" s="69">
        <f t="shared" si="10"/>
        <v>0</v>
      </c>
      <c r="J47" s="69">
        <f t="shared" si="10"/>
        <v>0</v>
      </c>
      <c r="K47" s="69">
        <f t="shared" si="10"/>
        <v>0</v>
      </c>
      <c r="L47" s="69">
        <f t="shared" si="10"/>
        <v>0</v>
      </c>
      <c r="M47" s="69">
        <f t="shared" si="10"/>
        <v>0</v>
      </c>
      <c r="N47" s="69">
        <f t="shared" si="10"/>
        <v>0</v>
      </c>
      <c r="O47" s="69">
        <f t="shared" si="10"/>
        <v>0</v>
      </c>
      <c r="P47" s="69">
        <f t="shared" si="10"/>
        <v>0</v>
      </c>
      <c r="Q47" s="69">
        <f t="shared" si="11"/>
        <v>0</v>
      </c>
      <c r="R47" s="69">
        <f t="shared" si="12"/>
        <v>0</v>
      </c>
      <c r="S47" s="69">
        <f t="shared" si="12"/>
        <v>0</v>
      </c>
      <c r="T47" s="69">
        <f t="shared" si="12"/>
        <v>0</v>
      </c>
      <c r="U47" s="69">
        <f t="shared" si="12"/>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0"/>
        <v>0</v>
      </c>
      <c r="H48" s="69">
        <f t="shared" si="10"/>
        <v>0</v>
      </c>
      <c r="I48" s="69">
        <f t="shared" si="10"/>
        <v>0</v>
      </c>
      <c r="J48" s="69">
        <f t="shared" si="10"/>
        <v>0</v>
      </c>
      <c r="K48" s="69">
        <f t="shared" si="10"/>
        <v>0</v>
      </c>
      <c r="L48" s="69">
        <f t="shared" si="10"/>
        <v>0</v>
      </c>
      <c r="M48" s="69">
        <f t="shared" si="10"/>
        <v>0</v>
      </c>
      <c r="N48" s="69">
        <f t="shared" si="10"/>
        <v>0</v>
      </c>
      <c r="O48" s="69">
        <f t="shared" si="10"/>
        <v>0</v>
      </c>
      <c r="P48" s="69">
        <f t="shared" si="10"/>
        <v>0</v>
      </c>
      <c r="Q48" s="69">
        <f t="shared" si="11"/>
        <v>0</v>
      </c>
      <c r="R48" s="69">
        <f t="shared" si="12"/>
        <v>0</v>
      </c>
      <c r="S48" s="69">
        <f t="shared" si="12"/>
        <v>0</v>
      </c>
      <c r="T48" s="69">
        <f t="shared" si="12"/>
        <v>0</v>
      </c>
      <c r="U48" s="69">
        <f t="shared" si="12"/>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0"/>
        <v>0</v>
      </c>
      <c r="H49" s="69">
        <f t="shared" si="10"/>
        <v>0</v>
      </c>
      <c r="I49" s="69">
        <f t="shared" si="10"/>
        <v>0</v>
      </c>
      <c r="J49" s="69">
        <f t="shared" si="10"/>
        <v>0</v>
      </c>
      <c r="K49" s="69">
        <f t="shared" si="10"/>
        <v>0</v>
      </c>
      <c r="L49" s="69">
        <f t="shared" si="10"/>
        <v>0</v>
      </c>
      <c r="M49" s="69">
        <f t="shared" si="10"/>
        <v>0</v>
      </c>
      <c r="N49" s="69">
        <f t="shared" si="10"/>
        <v>0</v>
      </c>
      <c r="O49" s="69">
        <f t="shared" si="10"/>
        <v>0</v>
      </c>
      <c r="P49" s="69">
        <f t="shared" si="10"/>
        <v>0</v>
      </c>
      <c r="Q49" s="69">
        <f t="shared" si="11"/>
        <v>0</v>
      </c>
      <c r="R49" s="69">
        <f t="shared" si="12"/>
        <v>0</v>
      </c>
      <c r="S49" s="69">
        <f t="shared" si="12"/>
        <v>0</v>
      </c>
      <c r="T49" s="69">
        <f t="shared" si="12"/>
        <v>0</v>
      </c>
      <c r="U49" s="69">
        <f t="shared" si="12"/>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0"/>
        <v>0</v>
      </c>
      <c r="H50" s="78">
        <f t="shared" si="10"/>
        <v>0</v>
      </c>
      <c r="I50" s="78">
        <f t="shared" si="10"/>
        <v>0</v>
      </c>
      <c r="J50" s="78">
        <f t="shared" si="10"/>
        <v>0</v>
      </c>
      <c r="K50" s="78">
        <f t="shared" si="10"/>
        <v>0</v>
      </c>
      <c r="L50" s="78">
        <f t="shared" si="10"/>
        <v>0</v>
      </c>
      <c r="M50" s="78">
        <f t="shared" si="10"/>
        <v>0</v>
      </c>
      <c r="N50" s="78">
        <f t="shared" si="10"/>
        <v>0</v>
      </c>
      <c r="O50" s="78">
        <f t="shared" si="10"/>
        <v>0</v>
      </c>
      <c r="P50" s="78">
        <f t="shared" si="10"/>
        <v>0</v>
      </c>
      <c r="Q50" s="78">
        <f t="shared" si="11"/>
        <v>0</v>
      </c>
      <c r="R50" s="78">
        <f t="shared" si="12"/>
        <v>0</v>
      </c>
      <c r="S50" s="78">
        <f t="shared" si="12"/>
        <v>0</v>
      </c>
      <c r="T50" s="78">
        <f t="shared" si="12"/>
        <v>0</v>
      </c>
      <c r="U50" s="78">
        <f t="shared" si="12"/>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8161</v>
      </c>
      <c r="C57" s="8">
        <f t="shared" ref="C57:U57" si="13">D8</f>
        <v>9456</v>
      </c>
      <c r="D57" s="8" t="str">
        <f t="shared" si="13"/>
        <v>0920M</v>
      </c>
      <c r="E57" s="8" t="str">
        <f t="shared" si="13"/>
        <v>0920S</v>
      </c>
      <c r="F57" s="8" t="str">
        <f t="shared" si="13"/>
        <v>0920W</v>
      </c>
      <c r="G57" s="8">
        <f t="shared" si="13"/>
        <v>7</v>
      </c>
      <c r="H57" s="8">
        <f t="shared" si="13"/>
        <v>8</v>
      </c>
      <c r="I57" s="8">
        <f t="shared" si="13"/>
        <v>9</v>
      </c>
      <c r="J57" s="8">
        <f t="shared" si="13"/>
        <v>10</v>
      </c>
      <c r="K57" s="8">
        <f t="shared" si="13"/>
        <v>9137</v>
      </c>
      <c r="L57" s="8">
        <f t="shared" si="13"/>
        <v>8042</v>
      </c>
      <c r="M57" s="8">
        <f t="shared" si="13"/>
        <v>7951</v>
      </c>
      <c r="N57" s="8">
        <f t="shared" si="13"/>
        <v>7245</v>
      </c>
      <c r="O57" s="8">
        <f t="shared" si="13"/>
        <v>6552</v>
      </c>
      <c r="P57" s="8">
        <f t="shared" si="13"/>
        <v>0</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91" t="s">
        <v>129</v>
      </c>
      <c r="B59" s="68">
        <f>VLOOKUP(C$14,Table24[],5,FALSE)</f>
        <v>6.2</v>
      </c>
      <c r="C59" s="68">
        <f>VLOOKUP(D$14,Table24[],5,FALSE)</f>
        <v>6.2</v>
      </c>
      <c r="D59" s="68">
        <f>VLOOKUP(E$14,Table24[],5,FALSE)</f>
        <v>6.2</v>
      </c>
      <c r="E59" s="68">
        <f>VLOOKUP(F$14,Table24[],5,FALSE)</f>
        <v>6.2</v>
      </c>
      <c r="F59" s="68">
        <f>VLOOKUP(G$14,Table24[],5,FALSE)</f>
        <v>6.2</v>
      </c>
      <c r="G59" s="68">
        <f>VLOOKUP(H$14,Table24[],5,FALSE)</f>
        <v>6.2</v>
      </c>
      <c r="H59" s="68">
        <f>VLOOKUP(I$14,Table24[],5,FALSE)</f>
        <v>6.2</v>
      </c>
      <c r="I59" s="68">
        <f>VLOOKUP(J$14,Table24[],5,FALSE)</f>
        <v>6.2</v>
      </c>
      <c r="J59" s="68">
        <f>VLOOKUP(K$14,Table24[],5,FALSE)</f>
        <v>6.2</v>
      </c>
      <c r="K59" s="68">
        <f>VLOOKUP(L$14,Table24[],5,FALSE)</f>
        <v>6.2</v>
      </c>
      <c r="L59" s="68">
        <f>VLOOKUP(M$14,Table24[],5,FALSE)</f>
        <v>6.2</v>
      </c>
      <c r="M59" s="68">
        <f>VLOOKUP(N$14,Table24[],5,FALSE)</f>
        <v>6.2</v>
      </c>
      <c r="N59" s="68">
        <f>VLOOKUP(O$14,Table24[],5,FALSE)</f>
        <v>6.2</v>
      </c>
      <c r="O59" s="68">
        <f>VLOOKUP(P$14,Table24[],5,FALSE)</f>
        <v>6.2</v>
      </c>
      <c r="P59" s="68" t="e">
        <f>VLOOKUP(Q$14,Table24[],5,FALSE)</f>
        <v>#N/A</v>
      </c>
      <c r="Q59" s="68" t="e">
        <f>VLOOKUP(R$14,Table24[],5,FALSE)</f>
        <v>#N/A</v>
      </c>
      <c r="R59" s="68" t="e">
        <f>VLOOKUP(S$14,Table24[],5,FALSE)</f>
        <v>#N/A</v>
      </c>
      <c r="S59" s="68" t="e">
        <f>VLOOKUP(T$14,Table24[],5,FALSE)</f>
        <v>#N/A</v>
      </c>
      <c r="T59" s="68" t="e">
        <f>VLOOKUP(U$14,Table24[],5,FALSE)</f>
        <v>#N/A</v>
      </c>
      <c r="U59" s="68" t="e">
        <f>VLOOKUP(V$14,Table24[],5,FALSE)</f>
        <v>#N/A</v>
      </c>
    </row>
    <row r="60" spans="1:35" s="19" customFormat="1" x14ac:dyDescent="0.2">
      <c r="A60" s="91" t="s">
        <v>4</v>
      </c>
      <c r="B60" s="68">
        <f>C10</f>
        <v>5.3</v>
      </c>
      <c r="C60" s="68">
        <f t="shared" ref="C60:U60" si="14">D10</f>
        <v>5.5</v>
      </c>
      <c r="D60" s="68">
        <f t="shared" si="14"/>
        <v>6.1</v>
      </c>
      <c r="E60" s="68">
        <f t="shared" si="14"/>
        <v>6.1</v>
      </c>
      <c r="F60" s="68">
        <f t="shared" si="14"/>
        <v>5.8</v>
      </c>
      <c r="G60" s="68">
        <f t="shared" si="14"/>
        <v>5.5</v>
      </c>
      <c r="H60" s="68">
        <f t="shared" si="14"/>
        <v>5.8</v>
      </c>
      <c r="I60" s="68">
        <f t="shared" si="14"/>
        <v>5.7</v>
      </c>
      <c r="J60" s="68">
        <f t="shared" si="14"/>
        <v>5.8</v>
      </c>
      <c r="K60" s="68">
        <f t="shared" si="14"/>
        <v>5.2</v>
      </c>
      <c r="L60" s="68">
        <f t="shared" si="14"/>
        <v>5.2</v>
      </c>
      <c r="M60" s="68">
        <f t="shared" si="14"/>
        <v>5</v>
      </c>
      <c r="N60" s="68">
        <f t="shared" si="14"/>
        <v>5.2</v>
      </c>
      <c r="O60" s="68">
        <f t="shared" si="14"/>
        <v>5.0999999999999996</v>
      </c>
      <c r="P60" s="68">
        <f t="shared" si="14"/>
        <v>0</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9</v>
      </c>
      <c r="C62" s="69">
        <f>B32</f>
        <v>0</v>
      </c>
      <c r="D62" s="69">
        <f>B33</f>
        <v>45</v>
      </c>
      <c r="E62" s="69">
        <f>B34</f>
        <v>45</v>
      </c>
      <c r="F62" s="69">
        <f>B35</f>
        <v>28</v>
      </c>
      <c r="G62" s="69">
        <f>B36</f>
        <v>45</v>
      </c>
      <c r="H62" s="69">
        <f>B37</f>
        <v>45</v>
      </c>
      <c r="I62" s="69">
        <f>B38</f>
        <v>45</v>
      </c>
      <c r="J62" s="69">
        <f>B39</f>
        <v>45</v>
      </c>
      <c r="K62" s="69">
        <f>B40</f>
        <v>45</v>
      </c>
      <c r="L62" s="69">
        <f>B41</f>
        <v>28</v>
      </c>
      <c r="M62" s="69">
        <f>B42</f>
        <v>9</v>
      </c>
      <c r="N62" s="69">
        <f>B43</f>
        <v>28</v>
      </c>
      <c r="O62" s="69">
        <f>B44</f>
        <v>9</v>
      </c>
      <c r="P62" s="69">
        <f>B45</f>
        <v>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5.4000000000000021</v>
      </c>
      <c r="C64" s="69">
        <f t="shared" ref="C64:U64" si="17">(C59-C60)*C61</f>
        <v>4.2000000000000011</v>
      </c>
      <c r="D64" s="69">
        <f t="shared" si="17"/>
        <v>0.6000000000000032</v>
      </c>
      <c r="E64" s="69">
        <f t="shared" si="17"/>
        <v>0.6000000000000032</v>
      </c>
      <c r="F64" s="69">
        <f t="shared" si="17"/>
        <v>2.4000000000000021</v>
      </c>
      <c r="G64" s="69">
        <f t="shared" si="17"/>
        <v>4.2000000000000011</v>
      </c>
      <c r="H64" s="69">
        <f t="shared" si="17"/>
        <v>2.4000000000000021</v>
      </c>
      <c r="I64" s="69">
        <f t="shared" si="17"/>
        <v>3</v>
      </c>
      <c r="J64" s="69">
        <f t="shared" si="17"/>
        <v>2.4000000000000021</v>
      </c>
      <c r="K64" s="69">
        <f t="shared" si="17"/>
        <v>6</v>
      </c>
      <c r="L64" s="69">
        <f t="shared" si="17"/>
        <v>6</v>
      </c>
      <c r="M64" s="69">
        <f t="shared" si="17"/>
        <v>7.2000000000000011</v>
      </c>
      <c r="N64" s="69">
        <f t="shared" si="17"/>
        <v>6</v>
      </c>
      <c r="O64" s="69">
        <f t="shared" si="17"/>
        <v>6.6000000000000032</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-5.4000000000000021</v>
      </c>
      <c r="C65" s="69">
        <f t="shared" ref="C65:U65" si="18">C63-C64</f>
        <v>-4.2000000000000011</v>
      </c>
      <c r="D65" s="69">
        <f t="shared" si="18"/>
        <v>-0.6000000000000032</v>
      </c>
      <c r="E65" s="69">
        <f t="shared" si="18"/>
        <v>-0.6000000000000032</v>
      </c>
      <c r="F65" s="69">
        <f t="shared" si="18"/>
        <v>-2.4000000000000021</v>
      </c>
      <c r="G65" s="69">
        <f t="shared" si="18"/>
        <v>-4.2000000000000011</v>
      </c>
      <c r="H65" s="69">
        <f t="shared" si="18"/>
        <v>-2.4000000000000021</v>
      </c>
      <c r="I65" s="69">
        <f t="shared" si="18"/>
        <v>-3</v>
      </c>
      <c r="J65" s="69">
        <f t="shared" si="18"/>
        <v>-2.4000000000000021</v>
      </c>
      <c r="K65" s="69">
        <f t="shared" si="18"/>
        <v>-6</v>
      </c>
      <c r="L65" s="69">
        <f t="shared" si="18"/>
        <v>-6</v>
      </c>
      <c r="M65" s="69">
        <f t="shared" si="18"/>
        <v>-7.2000000000000011</v>
      </c>
      <c r="N65" s="69">
        <f t="shared" si="18"/>
        <v>-6</v>
      </c>
      <c r="O65" s="69">
        <f t="shared" si="18"/>
        <v>-6.6000000000000032</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UNDER</v>
      </c>
      <c r="C66" s="70" t="str">
        <f t="shared" ref="C66:U66" si="19">IF(C64&lt;=C63,"OVER","UNDER")</f>
        <v>UNDER</v>
      </c>
      <c r="D66" s="70" t="str">
        <f t="shared" si="19"/>
        <v>UNDER</v>
      </c>
      <c r="E66" s="70" t="str">
        <f t="shared" si="19"/>
        <v>UNDER</v>
      </c>
      <c r="F66" s="70" t="str">
        <f t="shared" si="19"/>
        <v>UNDER</v>
      </c>
      <c r="G66" s="70" t="str">
        <f t="shared" si="19"/>
        <v>UNDER</v>
      </c>
      <c r="H66" s="70" t="str">
        <f t="shared" si="19"/>
        <v>UNDER</v>
      </c>
      <c r="I66" s="70" t="str">
        <f t="shared" si="19"/>
        <v>UNDER</v>
      </c>
      <c r="J66" s="70" t="str">
        <f t="shared" si="19"/>
        <v>UNDER</v>
      </c>
      <c r="K66" s="70" t="str">
        <f t="shared" si="19"/>
        <v>UNDER</v>
      </c>
      <c r="L66" s="70" t="str">
        <f t="shared" si="19"/>
        <v>UNDER</v>
      </c>
      <c r="M66" s="70" t="str">
        <f t="shared" si="19"/>
        <v>UNDER</v>
      </c>
      <c r="N66" s="70" t="str">
        <f t="shared" si="19"/>
        <v>UNDER</v>
      </c>
      <c r="O66" s="70" t="str">
        <f t="shared" si="19"/>
        <v>UNDER</v>
      </c>
      <c r="P66" s="70" t="e">
        <f t="shared" si="19"/>
        <v>#N/A</v>
      </c>
      <c r="Q66" s="70" t="e">
        <f t="shared" si="19"/>
        <v>#N/A</v>
      </c>
      <c r="R66" s="70" t="e">
        <f t="shared" si="19"/>
        <v>#N/A</v>
      </c>
      <c r="S66" s="70" t="e">
        <f t="shared" si="19"/>
        <v>#N/A</v>
      </c>
      <c r="T66" s="70" t="e">
        <f t="shared" si="19"/>
        <v>#N/A</v>
      </c>
      <c r="U66" s="70"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167" priority="43" operator="equal">
      <formula>"DECREASE"</formula>
    </cfRule>
    <cfRule type="cellIs" dxfId="166" priority="44" operator="equal">
      <formula>"INCREASE"</formula>
    </cfRule>
  </conditionalFormatting>
  <conditionalFormatting sqref="B31:B50 B62:U66">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between">
      <formula>0.1</formula>
      <formula>5</formula>
    </cfRule>
  </conditionalFormatting>
  <conditionalFormatting sqref="I2">
    <cfRule type="cellIs" dxfId="144" priority="10" operator="greaterThan">
      <formula>5000.1</formula>
    </cfRule>
  </conditionalFormatting>
  <conditionalFormatting sqref="I3">
    <cfRule type="cellIs" dxfId="143" priority="9" operator="greaterThan">
      <formula>40000.01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25" zoomScale="90" zoomScaleNormal="90" workbookViewId="0">
      <selection activeCell="B35" sqref="B35"/>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9" t="s">
        <v>41</v>
      </c>
      <c r="B1" s="99"/>
      <c r="C1" s="120" t="str">
        <f>'DAF Cake- Dunbia Llanybydder'!C1:D1</f>
        <v>PAN-023562</v>
      </c>
      <c r="D1" s="121"/>
      <c r="E1" s="73" t="s">
        <v>45</v>
      </c>
      <c r="F1" s="31">
        <f>'DAF Cake- Dunbia Llanybydder'!F1</f>
        <v>26.81</v>
      </c>
      <c r="G1" s="100" t="s">
        <v>43</v>
      </c>
      <c r="H1" s="101"/>
      <c r="I1" s="98">
        <v>6.55</v>
      </c>
      <c r="J1" s="99" t="s">
        <v>149</v>
      </c>
      <c r="K1" s="99"/>
      <c r="L1" s="77">
        <v>593</v>
      </c>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99" t="s">
        <v>84</v>
      </c>
      <c r="B2" s="99"/>
      <c r="C2" s="122" t="str">
        <f>'DAF Cake- Dunbia Llanybydder'!C2:D2</f>
        <v>EPR/GP3792SK</v>
      </c>
      <c r="D2" s="123"/>
      <c r="E2" s="73" t="s">
        <v>106</v>
      </c>
      <c r="F2" s="76" t="s">
        <v>164</v>
      </c>
      <c r="G2" s="118" t="s">
        <v>107</v>
      </c>
      <c r="H2" s="119"/>
      <c r="I2" s="98">
        <v>1704</v>
      </c>
      <c r="J2" s="99" t="s">
        <v>154</v>
      </c>
      <c r="K2" s="99"/>
      <c r="L2" s="77">
        <v>0.27</v>
      </c>
      <c r="AB2" s="29" t="s">
        <v>56</v>
      </c>
      <c r="AC2" s="17"/>
      <c r="AD2" s="29" t="s">
        <v>70</v>
      </c>
      <c r="AE2" s="17"/>
      <c r="AF2" s="17"/>
      <c r="AG2" s="36" t="s">
        <v>76</v>
      </c>
      <c r="AH2" s="18"/>
      <c r="AI2" s="37" t="s">
        <v>123</v>
      </c>
      <c r="AJ2" s="38">
        <v>0</v>
      </c>
      <c r="AK2" s="39">
        <v>0</v>
      </c>
      <c r="AL2" s="10">
        <v>0</v>
      </c>
      <c r="AM2" s="11">
        <v>0</v>
      </c>
      <c r="AN2" s="11">
        <v>0</v>
      </c>
    </row>
    <row r="3" spans="1:41" x14ac:dyDescent="0.2">
      <c r="A3" s="100" t="s">
        <v>42</v>
      </c>
      <c r="B3" s="101"/>
      <c r="C3" s="122" t="str">
        <f>'DAF Cake- Dunbia Llanybydder'!C3:D3</f>
        <v>Byproduct Recovery Limited</v>
      </c>
      <c r="D3" s="123"/>
      <c r="E3" s="73" t="s">
        <v>105</v>
      </c>
      <c r="F3" s="30" t="s">
        <v>77</v>
      </c>
      <c r="G3" s="99" t="s">
        <v>155</v>
      </c>
      <c r="H3" s="99"/>
      <c r="I3" s="98">
        <v>4900</v>
      </c>
      <c r="J3" s="100" t="s">
        <v>150</v>
      </c>
      <c r="K3" s="101"/>
      <c r="L3" s="77">
        <f>(L1/(L2*10000))*100</f>
        <v>21.962962962962962</v>
      </c>
      <c r="AB3" s="29" t="s">
        <v>57</v>
      </c>
      <c r="AC3" s="17"/>
      <c r="AD3" s="29" t="s">
        <v>71</v>
      </c>
      <c r="AE3" s="17"/>
      <c r="AF3" s="17"/>
      <c r="AG3" s="36" t="s">
        <v>77</v>
      </c>
      <c r="AH3" s="18"/>
      <c r="AI3" s="40" t="s">
        <v>110</v>
      </c>
      <c r="AJ3" s="41">
        <v>1.7</v>
      </c>
      <c r="AK3" s="42">
        <v>6</v>
      </c>
      <c r="AL3" s="43">
        <v>1</v>
      </c>
      <c r="AM3" s="11">
        <v>6.2</v>
      </c>
      <c r="AN3" s="11" t="s">
        <v>109</v>
      </c>
    </row>
    <row r="4" spans="1:41" x14ac:dyDescent="0.2">
      <c r="A4" s="99" t="s">
        <v>0</v>
      </c>
      <c r="B4" s="99"/>
      <c r="C4" s="120" t="str">
        <f>'DAF Cake- Dunbia Llanybydder'!C4:D4</f>
        <v>Bwlchmawr Farm 2, Brynteg, Llanybydder, Carmarthenshire, SA40 9XA</v>
      </c>
      <c r="D4" s="121"/>
      <c r="E4" s="74" t="s">
        <v>1</v>
      </c>
      <c r="F4" s="76" t="s">
        <v>166</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x14ac:dyDescent="0.2">
      <c r="A5" s="99" t="s">
        <v>47</v>
      </c>
      <c r="B5" s="99"/>
      <c r="C5" s="120" t="str">
        <f>'DAF Cake- Dunbia Llanybydder'!C5:D5</f>
        <v>Louise Bailey</v>
      </c>
      <c r="D5" s="121"/>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99" t="s">
        <v>2</v>
      </c>
      <c r="B8" s="99"/>
      <c r="C8" s="52">
        <f>'DAF Cake- Dunbia Llanybydder'!C8</f>
        <v>8161</v>
      </c>
      <c r="D8" s="52">
        <f>'DAF Cake- Dunbia Llanybydder'!D8</f>
        <v>9456</v>
      </c>
      <c r="E8" s="52" t="str">
        <f>'DAF Cake- Dunbia Llanybydder'!E8</f>
        <v>0920M</v>
      </c>
      <c r="F8" s="52" t="str">
        <f>'DAF Cake- Dunbia Llanybydder'!F8</f>
        <v>0920S</v>
      </c>
      <c r="G8" s="52" t="str">
        <f>'DAF Cake- Dunbia Llanybydder'!G8</f>
        <v>0920W</v>
      </c>
      <c r="H8" s="52">
        <f>'DAF Cake- Dunbia Llanybydder'!H8</f>
        <v>7</v>
      </c>
      <c r="I8" s="52">
        <f>'DAF Cake- Dunbia Llanybydder'!I8</f>
        <v>8</v>
      </c>
      <c r="J8" s="52">
        <f>'DAF Cake- Dunbia Llanybydder'!J8</f>
        <v>9</v>
      </c>
      <c r="K8" s="52">
        <f>'DAF Cake- Dunbia Llanybydder'!K8</f>
        <v>10</v>
      </c>
      <c r="L8" s="52">
        <f>'DAF Cake- Dunbia Llanybydder'!L8</f>
        <v>9137</v>
      </c>
      <c r="M8" s="52">
        <f>'DAF Cake- Dunbia Llanybydder'!M8</f>
        <v>8042</v>
      </c>
      <c r="N8" s="52">
        <f>'DAF Cake- Dunbia Llanybydder'!N8</f>
        <v>7951</v>
      </c>
      <c r="O8" s="52">
        <f>'DAF Cake- Dunbia Llanybydder'!O8</f>
        <v>7245</v>
      </c>
      <c r="P8" s="52">
        <f>'DAF Cake- Dunbia Llanybydder'!P8</f>
        <v>6552</v>
      </c>
      <c r="Q8" s="52">
        <f>'DAF Cake- Dunbia Llanybydder'!Q8</f>
        <v>0</v>
      </c>
      <c r="R8" s="52">
        <f>'DAF Cake- Dunbia Llanybydder'!R8</f>
        <v>0</v>
      </c>
      <c r="S8" s="52">
        <f>'DAF Cake- Dunbia Llanybydder'!S8</f>
        <v>0</v>
      </c>
      <c r="T8" s="52">
        <f>'DAF Cake- Dunbia Llanybydder'!T8</f>
        <v>0</v>
      </c>
      <c r="U8" s="52">
        <f>'DAF Cake- Dunbia Llanybydder'!U8</f>
        <v>0</v>
      </c>
      <c r="V8" s="52">
        <f>'DAF Cake- Dunbia Llanybydder'!V8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99" t="s">
        <v>3</v>
      </c>
      <c r="B9" s="99"/>
      <c r="C9" s="52" t="str">
        <f>'DAF Cake- Dunbia Llanybydder'!C9</f>
        <v>Moderate</v>
      </c>
      <c r="D9" s="52" t="str">
        <f>'DAF Cake- Dunbia Llanybydder'!D9</f>
        <v>Moderate</v>
      </c>
      <c r="E9" s="52" t="str">
        <f>'DAF Cake- Dunbia Llanybydder'!E9</f>
        <v>Moderate</v>
      </c>
      <c r="F9" s="52" t="str">
        <f>'DAF Cake- Dunbia Llanybydder'!F9</f>
        <v>Moderate</v>
      </c>
      <c r="G9" s="52" t="str">
        <f>'DAF Cake- Dunbia Llanybydder'!G9</f>
        <v>Moderate</v>
      </c>
      <c r="H9" s="52" t="str">
        <f>'DAF Cake- Dunbia Llanybydder'!H9</f>
        <v>Moderate</v>
      </c>
      <c r="I9" s="52" t="str">
        <f>'DAF Cake- Dunbia Llanybydder'!I9</f>
        <v>Moderate</v>
      </c>
      <c r="J9" s="52" t="str">
        <f>'DAF Cake- Dunbia Llanybydder'!J9</f>
        <v>Moderate</v>
      </c>
      <c r="K9" s="52" t="str">
        <f>'DAF Cake- Dunbia Llanybydder'!K9</f>
        <v>Moderate</v>
      </c>
      <c r="L9" s="52" t="str">
        <f>'DAF Cake- Dunbia Llanybydder'!L9</f>
        <v>Moderate</v>
      </c>
      <c r="M9" s="52" t="str">
        <f>'DAF Cake- Dunbia Llanybydder'!M9</f>
        <v>Moderate</v>
      </c>
      <c r="N9" s="52" t="str">
        <f>'DAF Cake- Dunbia Llanybydder'!N9</f>
        <v>Moderate</v>
      </c>
      <c r="O9" s="52" t="str">
        <f>'DAF Cake- Dunbia Llanybydder'!O9</f>
        <v>Moderate</v>
      </c>
      <c r="P9" s="52" t="str">
        <f>'DAF Cake- Dunbia Llanybydder'!P9</f>
        <v>Moderate</v>
      </c>
      <c r="Q9" s="52">
        <f>'DAF Cake- Dunbia Llanybydder'!Q9</f>
        <v>0</v>
      </c>
      <c r="R9" s="52">
        <f>'DAF Cake- Dunbia Llanybydder'!R9</f>
        <v>0</v>
      </c>
      <c r="S9" s="52">
        <f>'DAF Cake- Dunbia Llanybydder'!S9</f>
        <v>0</v>
      </c>
      <c r="T9" s="52">
        <f>'DAF Cake- Dunbia Llanybydder'!T9</f>
        <v>0</v>
      </c>
      <c r="U9" s="52">
        <f>'DAF Cake- Dunbia Llanybydder'!U9</f>
        <v>0</v>
      </c>
      <c r="V9" s="52">
        <f>'DAF Cake- Dunbia Llanybydder'!V9</f>
        <v>0</v>
      </c>
      <c r="AB9" s="17"/>
      <c r="AC9" s="17"/>
      <c r="AD9" s="29" t="s">
        <v>134</v>
      </c>
      <c r="AE9" s="29">
        <v>4.5</v>
      </c>
      <c r="AF9" s="17"/>
      <c r="AG9" s="18"/>
      <c r="AH9" s="18"/>
      <c r="AI9" s="55" t="s">
        <v>100</v>
      </c>
      <c r="AJ9" s="56">
        <v>0.7</v>
      </c>
      <c r="AK9" s="57">
        <v>4</v>
      </c>
      <c r="AL9" s="28">
        <v>7</v>
      </c>
      <c r="AM9" s="11">
        <v>6.7</v>
      </c>
      <c r="AN9" s="11" t="s">
        <v>132</v>
      </c>
      <c r="AO9" s="79"/>
    </row>
    <row r="10" spans="1:41" x14ac:dyDescent="0.2">
      <c r="A10" s="99" t="s">
        <v>4</v>
      </c>
      <c r="B10" s="99"/>
      <c r="C10" s="52">
        <f>'DAF Cake- Dunbia Llanybydder'!C10</f>
        <v>5.3</v>
      </c>
      <c r="D10" s="52">
        <f>'DAF Cake- Dunbia Llanybydder'!D10</f>
        <v>5.5</v>
      </c>
      <c r="E10" s="52">
        <f>'DAF Cake- Dunbia Llanybydder'!E10</f>
        <v>6.1</v>
      </c>
      <c r="F10" s="52">
        <f>'DAF Cake- Dunbia Llanybydder'!F10</f>
        <v>6.1</v>
      </c>
      <c r="G10" s="52">
        <f>'DAF Cake- Dunbia Llanybydder'!G10</f>
        <v>5.8</v>
      </c>
      <c r="H10" s="52">
        <f>'DAF Cake- Dunbia Llanybydder'!H10</f>
        <v>5.5</v>
      </c>
      <c r="I10" s="52">
        <f>'DAF Cake- Dunbia Llanybydder'!I10</f>
        <v>5.8</v>
      </c>
      <c r="J10" s="52">
        <f>'DAF Cake- Dunbia Llanybydder'!J10</f>
        <v>5.7</v>
      </c>
      <c r="K10" s="52">
        <f>'DAF Cake- Dunbia Llanybydder'!K10</f>
        <v>5.8</v>
      </c>
      <c r="L10" s="52">
        <f>'DAF Cake- Dunbia Llanybydder'!L10</f>
        <v>5.2</v>
      </c>
      <c r="M10" s="52">
        <f>'DAF Cake- Dunbia Llanybydder'!M10</f>
        <v>5.2</v>
      </c>
      <c r="N10" s="52">
        <f>'DAF Cake- Dunbia Llanybydder'!N10</f>
        <v>5</v>
      </c>
      <c r="O10" s="52">
        <f>'DAF Cake- Dunbia Llanybydder'!O10</f>
        <v>5.2</v>
      </c>
      <c r="P10" s="52">
        <f>'DAF Cake- Dunbia Llanybydder'!P10</f>
        <v>5.0999999999999996</v>
      </c>
      <c r="Q10" s="52">
        <f>'DAF Cake- Dunbia Llanybydder'!Q10</f>
        <v>0</v>
      </c>
      <c r="R10" s="52">
        <f>'DAF Cake- Dunbia Llanybydder'!R10</f>
        <v>0</v>
      </c>
      <c r="S10" s="52">
        <f>'DAF Cake- Dunbia Llanybydder'!S10</f>
        <v>0</v>
      </c>
      <c r="T10" s="52">
        <f>'DAF Cake- Dunbia Llanybydder'!T10</f>
        <v>0</v>
      </c>
      <c r="U10" s="52">
        <f>'DAF Cake- Dunbia Llanybydder'!U10</f>
        <v>0</v>
      </c>
      <c r="V10" s="52">
        <f>'DAF Cake- Dunbia Llanybydder'!V10</f>
        <v>0</v>
      </c>
      <c r="AB10" s="17"/>
      <c r="AC10" s="17"/>
      <c r="AD10" s="29" t="s">
        <v>137</v>
      </c>
      <c r="AE10" s="29">
        <v>5</v>
      </c>
      <c r="AF10" s="17"/>
      <c r="AG10" s="18"/>
      <c r="AH10" s="18"/>
      <c r="AI10" s="45" t="s">
        <v>94</v>
      </c>
      <c r="AJ10" s="46">
        <v>9</v>
      </c>
      <c r="AK10" s="47">
        <v>16.5</v>
      </c>
      <c r="AL10" s="11">
        <v>8</v>
      </c>
      <c r="AM10" s="11">
        <v>6.7</v>
      </c>
      <c r="AN10" s="11" t="s">
        <v>132</v>
      </c>
    </row>
    <row r="11" spans="1:41" x14ac:dyDescent="0.2">
      <c r="A11" s="99" t="s">
        <v>5</v>
      </c>
      <c r="B11" s="99"/>
      <c r="C11" s="52">
        <f>'DAF Cake- Dunbia Llanybydder'!C11</f>
        <v>3</v>
      </c>
      <c r="D11" s="52">
        <f>'DAF Cake- Dunbia Llanybydder'!D11</f>
        <v>4</v>
      </c>
      <c r="E11" s="52">
        <f>'DAF Cake- Dunbia Llanybydder'!E11</f>
        <v>1</v>
      </c>
      <c r="F11" s="52">
        <f>'DAF Cake- Dunbia Llanybydder'!F11</f>
        <v>1</v>
      </c>
      <c r="G11" s="52">
        <f>'DAF Cake- Dunbia Llanybydder'!G11</f>
        <v>2</v>
      </c>
      <c r="H11" s="52">
        <f>'DAF Cake- Dunbia Llanybydder'!H11</f>
        <v>0</v>
      </c>
      <c r="I11" s="52">
        <f>'DAF Cake- Dunbia Llanybydder'!I11</f>
        <v>0</v>
      </c>
      <c r="J11" s="52">
        <f>'DAF Cake- Dunbia Llanybydder'!J11</f>
        <v>0</v>
      </c>
      <c r="K11" s="52">
        <f>'DAF Cake- Dunbia Llanybydder'!K11</f>
        <v>0</v>
      </c>
      <c r="L11" s="52">
        <f>'DAF Cake- Dunbia Llanybydder'!L11</f>
        <v>1</v>
      </c>
      <c r="M11" s="52">
        <f>'DAF Cake- Dunbia Llanybydder'!M11</f>
        <v>2</v>
      </c>
      <c r="N11" s="52">
        <f>'DAF Cake- Dunbia Llanybydder'!N11</f>
        <v>3</v>
      </c>
      <c r="O11" s="52">
        <f>'DAF Cake- Dunbia Llanybydder'!O11</f>
        <v>2</v>
      </c>
      <c r="P11" s="52">
        <f>'DAF Cake- Dunbia Llanybydder'!P11</f>
        <v>3</v>
      </c>
      <c r="Q11" s="52">
        <f>'DAF Cake- Dunbia Llanybydder'!Q11</f>
        <v>0</v>
      </c>
      <c r="R11" s="52">
        <f>'DAF Cake- Dunbia Llanybydder'!R11</f>
        <v>0</v>
      </c>
      <c r="S11" s="52">
        <f>'DAF Cake- Dunbia Llanybydder'!S11</f>
        <v>0</v>
      </c>
      <c r="T11" s="52">
        <f>'DAF Cake- Dunbia Llanybydder'!T11</f>
        <v>0</v>
      </c>
      <c r="U11" s="52">
        <f>'DAF Cake- Dunbia Llanybydder'!U11</f>
        <v>0</v>
      </c>
      <c r="V11" s="52">
        <f>'DAF Cake- Dunbia Llanybydder'!V11</f>
        <v>0</v>
      </c>
      <c r="AB11" s="17"/>
      <c r="AC11" s="17"/>
      <c r="AD11" s="44" t="s">
        <v>138</v>
      </c>
      <c r="AE11" s="29">
        <v>6</v>
      </c>
      <c r="AF11" s="17"/>
      <c r="AG11" s="18"/>
      <c r="AH11" s="18"/>
      <c r="AI11" s="45" t="s">
        <v>119</v>
      </c>
      <c r="AJ11" s="46">
        <v>15</v>
      </c>
      <c r="AK11" s="47">
        <v>17.5</v>
      </c>
      <c r="AL11" s="11">
        <v>9</v>
      </c>
      <c r="AM11" s="11">
        <v>7</v>
      </c>
      <c r="AN11" s="11" t="s">
        <v>132</v>
      </c>
    </row>
    <row r="12" spans="1:41" x14ac:dyDescent="0.2">
      <c r="A12" s="99" t="s">
        <v>6</v>
      </c>
      <c r="B12" s="99"/>
      <c r="C12" s="52">
        <f>'DAF Cake- Dunbia Llanybydder'!C12</f>
        <v>1</v>
      </c>
      <c r="D12" s="52">
        <f>'DAF Cake- Dunbia Llanybydder'!D12</f>
        <v>0</v>
      </c>
      <c r="E12" s="52">
        <f>'DAF Cake- Dunbia Llanybydder'!E12</f>
        <v>1</v>
      </c>
      <c r="F12" s="52">
        <f>'DAF Cake- Dunbia Llanybydder'!F12</f>
        <v>1</v>
      </c>
      <c r="G12" s="52">
        <f>'DAF Cake- Dunbia Llanybydder'!G12</f>
        <v>1</v>
      </c>
      <c r="H12" s="52">
        <f>'DAF Cake- Dunbia Llanybydder'!H12</f>
        <v>1</v>
      </c>
      <c r="I12" s="52">
        <f>'DAF Cake- Dunbia Llanybydder'!I12</f>
        <v>1</v>
      </c>
      <c r="J12" s="52">
        <f>'DAF Cake- Dunbia Llanybydder'!J12</f>
        <v>1</v>
      </c>
      <c r="K12" s="52">
        <f>'DAF Cake- Dunbia Llanybydder'!K12</f>
        <v>1</v>
      </c>
      <c r="L12" s="52">
        <f>'DAF Cake- Dunbia Llanybydder'!L12</f>
        <v>1</v>
      </c>
      <c r="M12" s="52">
        <f>'DAF Cake- Dunbia Llanybydder'!M12</f>
        <v>1</v>
      </c>
      <c r="N12" s="52">
        <f>'DAF Cake- Dunbia Llanybydder'!N12</f>
        <v>1</v>
      </c>
      <c r="O12" s="52">
        <f>'DAF Cake- Dunbia Llanybydder'!O12</f>
        <v>1</v>
      </c>
      <c r="P12" s="52">
        <f>'DAF Cake- Dunbia Llanybydder'!P12</f>
        <v>2</v>
      </c>
      <c r="Q12" s="52">
        <f>'DAF Cake- Dunbia Llanybydder'!Q12</f>
        <v>0</v>
      </c>
      <c r="R12" s="52">
        <f>'DAF Cake- Dunbia Llanybydder'!R12</f>
        <v>0</v>
      </c>
      <c r="S12" s="52">
        <f>'DAF Cake- Dunbia Llanybydder'!S12</f>
        <v>0</v>
      </c>
      <c r="T12" s="52">
        <f>'DAF Cake- Dunbia Llanybydder'!T12</f>
        <v>0</v>
      </c>
      <c r="U12" s="52">
        <f>'DAF Cake- Dunbia Llanybydder'!U12</f>
        <v>0</v>
      </c>
      <c r="V12" s="52">
        <f>'DAF Cake- Dunbia Llanybydder'!V12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99" t="s">
        <v>7</v>
      </c>
      <c r="B13" s="99"/>
      <c r="C13" s="52">
        <f>'DAF Cake- Dunbia Llanybydder'!C13</f>
        <v>2</v>
      </c>
      <c r="D13" s="52">
        <f>'DAF Cake- Dunbia Llanybydder'!D13</f>
        <v>1</v>
      </c>
      <c r="E13" s="52">
        <f>'DAF Cake- Dunbia Llanybydder'!E13</f>
        <v>1</v>
      </c>
      <c r="F13" s="52">
        <f>'DAF Cake- Dunbia Llanybydder'!F13</f>
        <v>1</v>
      </c>
      <c r="G13" s="52">
        <f>'DAF Cake- Dunbia Llanybydder'!G13</f>
        <v>1</v>
      </c>
      <c r="H13" s="52">
        <f>'DAF Cake- Dunbia Llanybydder'!H13</f>
        <v>2</v>
      </c>
      <c r="I13" s="52">
        <f>'DAF Cake- Dunbia Llanybydder'!I13</f>
        <v>2</v>
      </c>
      <c r="J13" s="52">
        <f>'DAF Cake- Dunbia Llanybydder'!J13</f>
        <v>2</v>
      </c>
      <c r="K13" s="52">
        <f>'DAF Cake- Dunbia Llanybydder'!K13</f>
        <v>2</v>
      </c>
      <c r="L13" s="52">
        <f>'DAF Cake- Dunbia Llanybydder'!L13</f>
        <v>3</v>
      </c>
      <c r="M13" s="52">
        <f>'DAF Cake- Dunbia Llanybydder'!M13</f>
        <v>2</v>
      </c>
      <c r="N13" s="52">
        <f>'DAF Cake- Dunbia Llanybydder'!N13</f>
        <v>2</v>
      </c>
      <c r="O13" s="52">
        <f>'DAF Cake- Dunbia Llanybydder'!O13</f>
        <v>2</v>
      </c>
      <c r="P13" s="52">
        <f>'DAF Cake- Dunbia Llanybydder'!P13</f>
        <v>2</v>
      </c>
      <c r="Q13" s="52">
        <f>'DAF Cake- Dunbia Llanybydder'!Q13</f>
        <v>0</v>
      </c>
      <c r="R13" s="52">
        <f>'DAF Cake- Dunbia Llanybydder'!R13</f>
        <v>0</v>
      </c>
      <c r="S13" s="52">
        <f>'DAF Cake- Dunbia Llanybydder'!S13</f>
        <v>0</v>
      </c>
      <c r="T13" s="52">
        <f>'DAF Cake- Dunbia Llanybydder'!T13</f>
        <v>0</v>
      </c>
      <c r="U13" s="52">
        <f>'DAF Cake- Dunbia Llanybydder'!U13</f>
        <v>0</v>
      </c>
      <c r="V13" s="52">
        <f>'DAF Cake- Dunbia Llanybydder'!V13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1" t="s">
        <v>8</v>
      </c>
      <c r="B14" s="111"/>
      <c r="C14" s="82" t="str">
        <f>'DAF Cake- Dunbia Llanybydder'!C14</f>
        <v xml:space="preserve">Grass Silage (25% DM) </v>
      </c>
      <c r="D14" s="82" t="str">
        <f>'DAF Cake- Dunbia Llanybydder'!D14</f>
        <v xml:space="preserve">Grass Silage (25% DM) </v>
      </c>
      <c r="E14" s="82" t="str">
        <f>'DAF Cake- Dunbia Llanybydder'!E14</f>
        <v xml:space="preserve">Grass Silage (25% DM) </v>
      </c>
      <c r="F14" s="82" t="str">
        <f>'DAF Cake- Dunbia Llanybydder'!F14</f>
        <v xml:space="preserve">Grass Silage (25% DM) </v>
      </c>
      <c r="G14" s="82" t="str">
        <f>'DAF Cake- Dunbia Llanybydder'!G14</f>
        <v xml:space="preserve">Grass Silage (25% DM) </v>
      </c>
      <c r="H14" s="82" t="str">
        <f>'DAF Cake- Dunbia Llanybydder'!H14</f>
        <v xml:space="preserve">Grass Silage (25% DM) </v>
      </c>
      <c r="I14" s="82" t="str">
        <f>'DAF Cake- Dunbia Llanybydder'!I14</f>
        <v xml:space="preserve">Grass Silage (25% DM) </v>
      </c>
      <c r="J14" s="82" t="str">
        <f>'DAF Cake- Dunbia Llanybydder'!J14</f>
        <v xml:space="preserve">Grass Silage (25% DM) </v>
      </c>
      <c r="K14" s="82" t="str">
        <f>'DAF Cake- Dunbia Llanybydder'!K14</f>
        <v xml:space="preserve">Grass Silage (25% DM) </v>
      </c>
      <c r="L14" s="82" t="str">
        <f>'DAF Cake- Dunbia Llanybydder'!L14</f>
        <v xml:space="preserve">Grass Silage (25% DM) </v>
      </c>
      <c r="M14" s="82" t="str">
        <f>'DAF Cake- Dunbia Llanybydder'!M14</f>
        <v xml:space="preserve">Grass Silage (25% DM) </v>
      </c>
      <c r="N14" s="82" t="str">
        <f>'DAF Cake- Dunbia Llanybydder'!N14</f>
        <v xml:space="preserve">Grass Silage (25% DM) </v>
      </c>
      <c r="O14" s="82" t="str">
        <f>'DAF Cake- Dunbia Llanybydder'!O14</f>
        <v xml:space="preserve">Grass Silage (25% DM) </v>
      </c>
      <c r="P14" s="82" t="str">
        <f>'DAF Cake- Dunbia Llanybydder'!P14</f>
        <v xml:space="preserve">Grass Silage (25% DM) </v>
      </c>
      <c r="Q14" s="82">
        <f>'DAF Cake- Dunbia Llanybydder'!Q14</f>
        <v>0</v>
      </c>
      <c r="R14" s="82">
        <f>'DAF Cake- Dunbia Llanybydder'!R14</f>
        <v>0</v>
      </c>
      <c r="S14" s="82">
        <f>'DAF Cake- Dunbia Llanybydder'!S14</f>
        <v>0</v>
      </c>
      <c r="T14" s="82">
        <f>'DAF Cake- Dunbia Llanybydder'!T14</f>
        <v>0</v>
      </c>
      <c r="U14" s="82">
        <f>'DAF Cake- Dunbia Llanybydder'!U14</f>
        <v>0</v>
      </c>
      <c r="V14" s="82">
        <f>'DAF Cake- Dunbia Llanybydder'!V14</f>
        <v>0</v>
      </c>
      <c r="AD14" s="29" t="s">
        <v>135</v>
      </c>
      <c r="AE14" s="29">
        <v>6</v>
      </c>
      <c r="AI14" s="45" t="s">
        <v>116</v>
      </c>
      <c r="AJ14" s="46">
        <v>0.8</v>
      </c>
      <c r="AK14" s="47">
        <v>1.7</v>
      </c>
      <c r="AL14" s="11">
        <v>12</v>
      </c>
      <c r="AM14" s="11">
        <v>6.7</v>
      </c>
      <c r="AN14" s="11" t="s">
        <v>132</v>
      </c>
    </row>
    <row r="15" spans="1:41" x14ac:dyDescent="0.2">
      <c r="A15" s="110" t="s">
        <v>9</v>
      </c>
      <c r="B15" s="110"/>
      <c r="C15" s="52">
        <f>'DAF Cake- Dunbia Llanybydder'!C15</f>
        <v>38</v>
      </c>
      <c r="D15" s="52">
        <f>'DAF Cake- Dunbia Llanybydder'!D15</f>
        <v>38</v>
      </c>
      <c r="E15" s="52">
        <f>'DAF Cake- Dunbia Llanybydder'!E15</f>
        <v>38</v>
      </c>
      <c r="F15" s="52">
        <f>'DAF Cake- Dunbia Llanybydder'!F15</f>
        <v>38</v>
      </c>
      <c r="G15" s="52">
        <f>'DAF Cake- Dunbia Llanybydder'!G15</f>
        <v>38</v>
      </c>
      <c r="H15" s="52">
        <f>'DAF Cake- Dunbia Llanybydder'!H15</f>
        <v>38</v>
      </c>
      <c r="I15" s="52">
        <f>'DAF Cake- Dunbia Llanybydder'!I15</f>
        <v>38</v>
      </c>
      <c r="J15" s="52">
        <f>'DAF Cake- Dunbia Llanybydder'!J15</f>
        <v>38</v>
      </c>
      <c r="K15" s="52">
        <f>'DAF Cake- Dunbia Llanybydder'!K15</f>
        <v>38</v>
      </c>
      <c r="L15" s="52">
        <f>'DAF Cake- Dunbia Llanybydder'!L15</f>
        <v>38</v>
      </c>
      <c r="M15" s="52">
        <f>'DAF Cake- Dunbia Llanybydder'!M15</f>
        <v>38</v>
      </c>
      <c r="N15" s="52">
        <f>'DAF Cake- Dunbia Llanybydder'!N15</f>
        <v>38</v>
      </c>
      <c r="O15" s="52">
        <f>'DAF Cake- Dunbia Llanybydder'!O15</f>
        <v>38</v>
      </c>
      <c r="P15" s="52">
        <f>'DAF Cake- Dunbia Llanybydder'!P15</f>
        <v>38</v>
      </c>
      <c r="Q15" s="52">
        <f>'DAF Cake- Dunbia Llanybydder'!Q15</f>
        <v>0</v>
      </c>
      <c r="R15" s="52">
        <f>'DAF Cake- Dunbia Llanybydder'!R15</f>
        <v>0</v>
      </c>
      <c r="S15" s="52">
        <f>'DAF Cake- Dunbia Llanybydder'!S15</f>
        <v>0</v>
      </c>
      <c r="T15" s="52">
        <f>'DAF Cake- Dunbia Llanybydder'!T15</f>
        <v>0</v>
      </c>
      <c r="U15" s="52">
        <f>'DAF Cake- Dunbia Llanybydder'!U15</f>
        <v>0</v>
      </c>
      <c r="V15" s="52">
        <f>'DAF Cake- Dunbia Llanybydder'!V15</f>
        <v>0</v>
      </c>
      <c r="AD15" s="29" t="s">
        <v>141</v>
      </c>
      <c r="AE15" s="29">
        <v>7</v>
      </c>
      <c r="AI15" s="45" t="s">
        <v>98</v>
      </c>
      <c r="AJ15" s="54">
        <v>1.8</v>
      </c>
      <c r="AK15" s="47">
        <v>5.4</v>
      </c>
      <c r="AL15" s="11">
        <v>13</v>
      </c>
      <c r="AM15" s="11">
        <v>6.7</v>
      </c>
      <c r="AN15" s="11" t="s">
        <v>132</v>
      </c>
    </row>
    <row r="16" spans="1:41" ht="13.5" thickBot="1" x14ac:dyDescent="0.25">
      <c r="A16" s="112" t="s">
        <v>44</v>
      </c>
      <c r="B16" s="112"/>
      <c r="C16" s="83" t="str">
        <f>'DAF Cake- Dunbia Llanybydder'!C16</f>
        <v>Medium/Clay</v>
      </c>
      <c r="D16" s="83" t="str">
        <f>'DAF Cake- Dunbia Llanybydder'!D16</f>
        <v>Medium/Clay</v>
      </c>
      <c r="E16" s="83" t="str">
        <f>'DAF Cake- Dunbia Llanybydder'!E16</f>
        <v>Medium/Clay</v>
      </c>
      <c r="F16" s="83" t="str">
        <f>'DAF Cake- Dunbia Llanybydder'!F16</f>
        <v>Medium/Clay</v>
      </c>
      <c r="G16" s="83" t="str">
        <f>'DAF Cake- Dunbia Llanybydder'!G16</f>
        <v>Medium/Clay</v>
      </c>
      <c r="H16" s="83" t="str">
        <f>'DAF Cake- Dunbia Llanybydder'!H16</f>
        <v>Medium/Clay</v>
      </c>
      <c r="I16" s="83" t="str">
        <f>'DAF Cake- Dunbia Llanybydder'!I16</f>
        <v>Medium/Clay</v>
      </c>
      <c r="J16" s="83" t="str">
        <f>'DAF Cake- Dunbia Llanybydder'!J16</f>
        <v>Medium/Clay</v>
      </c>
      <c r="K16" s="83" t="str">
        <f>'DAF Cake- Dunbia Llanybydder'!K16</f>
        <v>Medium/Clay</v>
      </c>
      <c r="L16" s="83" t="str">
        <f>'DAF Cake- Dunbia Llanybydder'!L16</f>
        <v>Medium/Clay</v>
      </c>
      <c r="M16" s="83" t="str">
        <f>'DAF Cake- Dunbia Llanybydder'!M16</f>
        <v>Medium/Clay</v>
      </c>
      <c r="N16" s="83" t="str">
        <f>'DAF Cake- Dunbia Llanybydder'!N16</f>
        <v>Medium/Clay</v>
      </c>
      <c r="O16" s="83" t="str">
        <f>'DAF Cake- Dunbia Llanybydder'!O16</f>
        <v>Medium/Clay</v>
      </c>
      <c r="P16" s="83" t="str">
        <f>'DAF Cake- Dunbia Llanybydder'!P16</f>
        <v>Medium/Clay</v>
      </c>
      <c r="Q16" s="83">
        <f>'DAF Cake- Dunbia Llanybydder'!Q16</f>
        <v>0</v>
      </c>
      <c r="R16" s="83">
        <f>'DAF Cake- Dunbia Llanybydder'!R16</f>
        <v>0</v>
      </c>
      <c r="S16" s="83">
        <f>'DAF Cake- Dunbia Llanybydder'!S16</f>
        <v>0</v>
      </c>
      <c r="T16" s="83">
        <f>'DAF Cake- Dunbia Llanybydder'!T16</f>
        <v>0</v>
      </c>
      <c r="U16" s="83">
        <f>'DAF Cake- Dunbia Llanybydder'!U16</f>
        <v>0</v>
      </c>
      <c r="V16" s="83">
        <f>'DAF Cake- Dunbia Llanybydder'!V16</f>
        <v>0</v>
      </c>
      <c r="AD16" s="44" t="s">
        <v>142</v>
      </c>
      <c r="AE16" s="29">
        <v>8</v>
      </c>
      <c r="AI16" s="45" t="s">
        <v>115</v>
      </c>
      <c r="AJ16" s="46">
        <v>8</v>
      </c>
      <c r="AK16" s="47">
        <v>5.5</v>
      </c>
      <c r="AL16" s="12">
        <v>14</v>
      </c>
      <c r="AM16" s="11">
        <v>6.7</v>
      </c>
      <c r="AN16" s="11" t="s">
        <v>132</v>
      </c>
    </row>
    <row r="17" spans="1:40" x14ac:dyDescent="0.2">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04" t="s">
        <v>23</v>
      </c>
      <c r="B18" s="105"/>
      <c r="C18" s="16">
        <f>$D31</f>
        <v>20.513614</v>
      </c>
      <c r="D18" s="16">
        <f>$D32</f>
        <v>11.189244</v>
      </c>
      <c r="E18" s="16">
        <f>$D33</f>
        <v>95.108574000000004</v>
      </c>
      <c r="F18" s="16">
        <f>$D34</f>
        <v>95.108574000000004</v>
      </c>
      <c r="G18" s="16">
        <f>$D35</f>
        <v>65.270589999999999</v>
      </c>
      <c r="H18" s="16">
        <f>$D36</f>
        <v>124.94655800000001</v>
      </c>
      <c r="I18" s="16">
        <f>$D37</f>
        <v>124.94655800000001</v>
      </c>
      <c r="J18" s="16">
        <f>$D38</f>
        <v>124.94655800000001</v>
      </c>
      <c r="K18" s="16">
        <f>$D39</f>
        <v>124.94655800000001</v>
      </c>
      <c r="L18" s="16">
        <f>$D40</f>
        <v>95.108574000000004</v>
      </c>
      <c r="M18" s="16">
        <f>$D41</f>
        <v>65.270589999999999</v>
      </c>
      <c r="N18" s="16">
        <f>$D42</f>
        <v>20.513614</v>
      </c>
      <c r="O18" s="16">
        <f>$D43</f>
        <v>65.270589999999999</v>
      </c>
      <c r="P18" s="16">
        <f>$D44</f>
        <v>20.513614</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04" t="s">
        <v>87</v>
      </c>
      <c r="B19" s="105"/>
      <c r="C19" s="16">
        <f>C18-C17</f>
        <v>-44.08638599999999</v>
      </c>
      <c r="D19" s="16">
        <f t="shared" ref="D19:V19" si="1">D18-D17</f>
        <v>-53.410755999999992</v>
      </c>
      <c r="E19" s="16">
        <f t="shared" si="1"/>
        <v>30.50857400000001</v>
      </c>
      <c r="F19" s="16">
        <f t="shared" si="1"/>
        <v>30.50857400000001</v>
      </c>
      <c r="G19" s="16">
        <f t="shared" si="1"/>
        <v>0.67059000000000424</v>
      </c>
      <c r="H19" s="16">
        <f t="shared" si="1"/>
        <v>60.346558000000016</v>
      </c>
      <c r="I19" s="16">
        <f t="shared" si="1"/>
        <v>60.346558000000016</v>
      </c>
      <c r="J19" s="16">
        <f t="shared" si="1"/>
        <v>60.346558000000016</v>
      </c>
      <c r="K19" s="16">
        <f t="shared" si="1"/>
        <v>60.346558000000016</v>
      </c>
      <c r="L19" s="16">
        <f t="shared" si="1"/>
        <v>30.50857400000001</v>
      </c>
      <c r="M19" s="16">
        <f t="shared" si="1"/>
        <v>0.67059000000000424</v>
      </c>
      <c r="N19" s="16">
        <f t="shared" si="1"/>
        <v>-44.08638599999999</v>
      </c>
      <c r="O19" s="16">
        <f t="shared" si="1"/>
        <v>0.67059000000000424</v>
      </c>
      <c r="P19" s="16">
        <f t="shared" si="1"/>
        <v>-44.08638599999999</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6" t="s">
        <v>88</v>
      </c>
      <c r="B20" s="107"/>
      <c r="C20" s="25" t="str">
        <f>IF($B31="","",IF(C$19&gt;=0,"INCREASE","DECREASE"))</f>
        <v>DECREASE</v>
      </c>
      <c r="D20" s="25" t="str">
        <f>IF($B32="","",IF(D$19&gt;=0,"INCREASE","DECREASE"))</f>
        <v>DECREASE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DECREASE</v>
      </c>
      <c r="O20" s="25" t="str">
        <f>IF($B43="","",IF(O$19&gt;=0,"INCREASE","DECREASE"))</f>
        <v>INCREASE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02" t="s">
        <v>85</v>
      </c>
      <c r="B21" s="10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04" t="s">
        <v>86</v>
      </c>
      <c r="B22" s="105"/>
      <c r="C22" s="16">
        <f>$E31</f>
        <v>3.8041850000000008</v>
      </c>
      <c r="D22" s="16">
        <f>$E32</f>
        <v>2.0750100000000002</v>
      </c>
      <c r="E22" s="16">
        <f>$E33</f>
        <v>17.637585000000005</v>
      </c>
      <c r="F22" s="16">
        <f>$E34</f>
        <v>17.637585000000005</v>
      </c>
      <c r="G22" s="16">
        <f>$E35</f>
        <v>12.104225000000003</v>
      </c>
      <c r="H22" s="16">
        <f>$E36</f>
        <v>23.170945000000003</v>
      </c>
      <c r="I22" s="16">
        <f>$E37</f>
        <v>23.170945000000003</v>
      </c>
      <c r="J22" s="16">
        <f>$E38</f>
        <v>23.170945000000003</v>
      </c>
      <c r="K22" s="16">
        <f>$E39</f>
        <v>23.170945000000003</v>
      </c>
      <c r="L22" s="16">
        <f>$E40</f>
        <v>17.637585000000005</v>
      </c>
      <c r="M22" s="16">
        <f>$E41</f>
        <v>12.104225000000003</v>
      </c>
      <c r="N22" s="16">
        <f>$E42</f>
        <v>3.8041850000000008</v>
      </c>
      <c r="O22" s="16">
        <f>$E43</f>
        <v>12.104225000000003</v>
      </c>
      <c r="P22" s="16">
        <f>$E44</f>
        <v>3.8041850000000008</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04" t="s">
        <v>89</v>
      </c>
      <c r="B23" s="105"/>
      <c r="C23" s="16">
        <f>C22-C21</f>
        <v>-224.19581500000001</v>
      </c>
      <c r="D23" s="16">
        <f t="shared" ref="D23:V23" si="3">D22-D21</f>
        <v>-225.92499000000001</v>
      </c>
      <c r="E23" s="16">
        <f t="shared" si="3"/>
        <v>-210.362415</v>
      </c>
      <c r="F23" s="16">
        <f t="shared" si="3"/>
        <v>-210.362415</v>
      </c>
      <c r="G23" s="16">
        <f t="shared" si="3"/>
        <v>-215.89577499999999</v>
      </c>
      <c r="H23" s="16">
        <f t="shared" si="3"/>
        <v>-204.82905499999998</v>
      </c>
      <c r="I23" s="16">
        <f t="shared" si="3"/>
        <v>-204.82905499999998</v>
      </c>
      <c r="J23" s="16">
        <f t="shared" si="3"/>
        <v>-204.82905499999998</v>
      </c>
      <c r="K23" s="16">
        <f t="shared" si="3"/>
        <v>-204.82905499999998</v>
      </c>
      <c r="L23" s="16">
        <f t="shared" si="3"/>
        <v>-210.362415</v>
      </c>
      <c r="M23" s="16">
        <f t="shared" si="3"/>
        <v>-215.89577499999999</v>
      </c>
      <c r="N23" s="16">
        <f t="shared" si="3"/>
        <v>-224.19581500000001</v>
      </c>
      <c r="O23" s="16">
        <f t="shared" si="3"/>
        <v>-215.89577499999999</v>
      </c>
      <c r="P23" s="16">
        <f t="shared" si="3"/>
        <v>-224.19581500000001</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t="s">
        <v>54</v>
      </c>
      <c r="Q27" s="87" t="s">
        <v>54</v>
      </c>
      <c r="R27" s="87" t="s">
        <v>54</v>
      </c>
      <c r="S27" s="87" t="s">
        <v>54</v>
      </c>
      <c r="T27" s="87" t="s">
        <v>54</v>
      </c>
      <c r="U27" s="87" t="s">
        <v>54</v>
      </c>
    </row>
    <row r="28" spans="1:40" s="49" customFormat="1" x14ac:dyDescent="0.25">
      <c r="A28" s="88"/>
      <c r="B28" s="23">
        <v>4.16</v>
      </c>
      <c r="C28" s="15">
        <v>0.27</v>
      </c>
      <c r="D28" s="15">
        <v>814</v>
      </c>
      <c r="E28" s="15">
        <v>287</v>
      </c>
      <c r="F28" s="15">
        <v>64</v>
      </c>
      <c r="G28" s="15">
        <v>1.9</v>
      </c>
      <c r="H28" s="15">
        <v>10.6</v>
      </c>
      <c r="I28" s="15">
        <v>0.05</v>
      </c>
      <c r="J28" s="15">
        <v>0.01</v>
      </c>
      <c r="K28" s="22">
        <v>0.05</v>
      </c>
      <c r="L28" s="15">
        <v>0.28000000000000003</v>
      </c>
      <c r="M28" s="15">
        <v>0.71</v>
      </c>
      <c r="N28" s="15"/>
      <c r="O28" s="15"/>
      <c r="P28" s="15">
        <v>1488</v>
      </c>
      <c r="Q28" s="15">
        <v>272</v>
      </c>
      <c r="R28" s="15">
        <v>0.05</v>
      </c>
      <c r="S28" s="15">
        <v>0.5</v>
      </c>
      <c r="T28" s="15">
        <v>0.08</v>
      </c>
      <c r="U28" s="15">
        <v>10</v>
      </c>
    </row>
    <row r="29" spans="1:40" s="7" customFormat="1" ht="27" x14ac:dyDescent="0.2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8161</v>
      </c>
      <c r="B31" s="15">
        <v>11</v>
      </c>
      <c r="C31" s="69">
        <f>IF(C$27="%w/w SAR",((C$28*10)*$B31),IF(C$27="%w/w DM",(((C$28*10)*($B$28/100))*$B31),IF(C$27="kg/t SAR",(C$28*$B31),IF(C$27="kg/t DM",((C$28*($B$28/100))*$B31),IF(C$27="mg/kg SAR",((C$28*0.001)*$B31),IF(C$27="mg/kg DM",(((C$28*0.001)*($B$28/100))*$B31),0))))))</f>
        <v>29.700000000000003</v>
      </c>
      <c r="D31" s="69">
        <f>(IF(D$27="%w/w SAR",((D$28*10)*$B31),IF(D$27="%w/w DM",(((D$28*10)*($B$28/100))*$B31),IF(D$27="kg/t SAR",(D$28*$B31),IF(D$27="kg/t DM",((D$28*($B$28/100))*$B31),IF(D$27="mg/kg SAR",((D$28*0.001)*$B31),IF(D$27="mg/kg DM",(((D$28*0.001)*($B$28/100))*$B31),"0")))))))*2.291</f>
        <v>20.513614</v>
      </c>
      <c r="E31" s="69">
        <f>(IF(E$27="%w/w SAR",((E$28*10)*$B31),IF(E$27="%w/w DM",(((E$28*10)*($B$28/100))*$B31),IF(E$27="kg/t SAR",(E$28*$B31),IF(E$27="kg/t DM",((E$28*($B$28/100))*$B31),IF(E$27="mg/kg SAR",((E$28*0.001)*$B31),IF(E$27="mg/kg DM",(((E$28*0.001)*($B$28/100))*$B31),"0")))))))*1.205</f>
        <v>3.8041850000000008</v>
      </c>
      <c r="F31" s="69">
        <f>(IF(F$27="%w/w SAR",((F$28*10)*$B31),IF(F$27="%w/w DM",(((F$28*10)*($B$28/100))*$B31),IF(F$27="kg/t SAR",(F$28*$B31),IF(F$27="kg/t DM",((F$28*($B$28/100))*$B31),IF(F$27="mg/kg SAR",((F$28*0.001)*$B31),IF(F$27="mg/kg DM",(((F$28*0.001)*($B$28/100))*$B31),"0")))))))*1.658</f>
        <v>1.1672319999999998</v>
      </c>
      <c r="G31" s="69">
        <f t="shared" ref="G31:P46" si="5">IF(G$27="%w/w SAR",((G$28*10)*$B31),IF(G$27="%w/w DM",(((G$28*10)*($B$28/100))*$B31),IF(G$27="kg/t SAR",(G$28*$B31),IF(G$27="kg/t DM",((G$28*($B$28/100))*$B31),IF(G$27="mg/kg SAR",((G$28*0.001)*$B31),IF(G$27="mg/kg DM",(((G$28*0.001)*($B$28/100))*$B31),0))))))</f>
        <v>2.0899999999999998E-2</v>
      </c>
      <c r="H31" s="69">
        <f t="shared" si="5"/>
        <v>0.1166</v>
      </c>
      <c r="I31" s="69">
        <f t="shared" si="5"/>
        <v>5.5000000000000003E-4</v>
      </c>
      <c r="J31" s="69">
        <f t="shared" si="5"/>
        <v>1.1E-4</v>
      </c>
      <c r="K31" s="69">
        <f t="shared" si="5"/>
        <v>5.5000000000000003E-4</v>
      </c>
      <c r="L31" s="69">
        <f t="shared" si="5"/>
        <v>3.0800000000000003E-3</v>
      </c>
      <c r="M31" s="69">
        <f t="shared" si="5"/>
        <v>7.8100000000000001E-3</v>
      </c>
      <c r="N31" s="69">
        <f t="shared" si="5"/>
        <v>0</v>
      </c>
      <c r="O31" s="69">
        <f t="shared" si="5"/>
        <v>0</v>
      </c>
      <c r="P31" s="69">
        <f t="shared" si="5"/>
        <v>16.367999999999999</v>
      </c>
      <c r="Q31" s="69">
        <f>(IF(Q$27="%w/w SAR",((Q$28*10)*$B31),IF(Q$27="%w/w DM",(((Q$28*10)*($B$28/100))*$B31),IF(Q$27="kg/t SAR",(Q$28*$B31),IF(Q$27="kg/t DM",((Q$28*($B$28/100))*$B31),IF(Q$27="mg/kg SAR",((Q$28*0.001)*$B31),IF(Q$27="mg/kg DM",(((Q$28*0.001)*($B$28/100))*$B31),0)))))))*2.5</f>
        <v>7.48</v>
      </c>
      <c r="R31" s="69">
        <f>IF(R$27="%w/w SAR",((R$28*10)*$B31),IF(R$27="%w/w DM",(((R$28*10)*($B$28/100))*$B31),IF(R$27="kg/t SAR",(R$28*$B31),IF(R$27="kg/t DM",((R$28*($B$28/100))*$B31),IF(R$27="mg/kg SAR",((R$28*0.001)*$B31),IF(R$27="mg/kg DM",(((R$28*0.001)*($B$28/100))*$B31),0))))))</f>
        <v>5.5000000000000003E-4</v>
      </c>
      <c r="S31" s="69">
        <f>IF(S$27="%w/w SAR",((S$28*10)*$B31),IF(S$27="%w/w DM",(((S$28*10)*($B$28/100))*$B31),IF(S$27="kg/t SAR",(S$28*$B31),IF(S$27="kg/t DM",((S$28*($B$28/100))*$B31),IF(S$27="mg/kg SAR",((S$28*0.001)*$B31),IF(S$27="mg/kg DM",(((S$28*0.001)*($B$28/100))*$B31),0))))))</f>
        <v>5.4999999999999997E-3</v>
      </c>
      <c r="T31" s="69">
        <f>IF(T$27="%w/w SAR",((T$28*10)*$B31),IF(T$27="%w/w DM",(((T$28*10)*($B$28/100))*$B31),IF(T$27="kg/t SAR",(T$28*$B31),IF(T$27="kg/t DM",((T$28*($B$28/100))*$B31),IF(T$27="mg/kg SAR",((T$28*0.001)*$B31),IF(T$27="mg/kg DM",(((T$28*0.001)*($B$28/100))*$B31),0))))))</f>
        <v>8.8000000000000003E-4</v>
      </c>
      <c r="U31" s="69">
        <f>IF(U$27="%w/w SAR",((U$28*10)*$B31),IF(U$27="%w/w DM",(((U$28*10)*($B$28/100))*$B31),IF(U$27="kg/t SAR",(U$28*$B31),IF(U$27="kg/t DM",((U$28*($B$28/100))*$B31),IF(U$27="mg/kg SAR",((U$28*0.001)*$B31),IF(U$27="mg/kg DM",(((U$28*0.001)*($B$28/100))*$B31),0))))))</f>
        <v>0.11</v>
      </c>
      <c r="AB31" s="51"/>
      <c r="AC31" s="51"/>
      <c r="AD31" s="51"/>
      <c r="AE31" s="51"/>
      <c r="AF31" s="51"/>
      <c r="AG31" s="51"/>
      <c r="AH31" s="51"/>
      <c r="AI31" s="51"/>
    </row>
    <row r="32" spans="1:40" s="64" customFormat="1" x14ac:dyDescent="0.25">
      <c r="A32" s="13">
        <f>D8</f>
        <v>9456</v>
      </c>
      <c r="B32" s="15">
        <v>6</v>
      </c>
      <c r="C32" s="69">
        <f t="shared" ref="C32:C50" si="6">IF(C$27="%w/w SAR",((C$28*10)*$B32),IF(C$27="%w/w DM",(((C$28*10)*($B$28/100))*$B32),IF(C$27="kg/t SAR",(C$28*$B32),IF(C$27="kg/t DM",((C$28*($B$28/100))*$B32),IF(C$27="mg/kg SAR",((C$28*0.001)*$B32),IF(C$27="mg/kg DM",(((C$28*0.001)*($B$28/100))*$B32),0))))))</f>
        <v>16.200000000000003</v>
      </c>
      <c r="D32" s="69">
        <f t="shared" ref="D32:D50" si="7">(IF(D$27="%w/w SAR",((D$28*10)*$B32),IF(D$27="%w/w DM",(((D$28*10)*($B$28/100))*$B32),IF(D$27="kg/t SAR",(D$28*$B32),IF(D$27="kg/t DM",((D$28*($B$28/100))*$B32),IF(D$27="mg/kg SAR",((D$28*0.001)*$B32),IF(D$27="mg/kg DM",(((D$28*0.001)*($B$28/100))*$B32),"0")))))))*2.291</f>
        <v>11.189244</v>
      </c>
      <c r="E32" s="69">
        <f t="shared" ref="E32:E50" si="8">(IF(E$27="%w/w SAR",((E$28*10)*$B32),IF(E$27="%w/w DM",(((E$28*10)*($B$28/100))*$B32),IF(E$27="kg/t SAR",(E$28*$B32),IF(E$27="kg/t DM",((E$28*($B$28/100))*$B32),IF(E$27="mg/kg SAR",((E$28*0.001)*$B32),IF(E$27="mg/kg DM",(((E$28*0.001)*($B$28/100))*$B32),"0")))))))*1.205</f>
        <v>2.0750100000000002</v>
      </c>
      <c r="F32" s="69">
        <f t="shared" ref="F32:F50" si="9">(IF(F$27="%w/w SAR",((F$28*10)*$B32),IF(F$27="%w/w DM",(((F$28*10)*($B$28/100))*$B32),IF(F$27="kg/t SAR",(F$28*$B32),IF(F$27="kg/t DM",((F$28*($B$28/100))*$B32),IF(F$27="mg/kg SAR",((F$28*0.001)*$B32),IF(F$27="mg/kg DM",(((F$28*0.001)*($B$28/100))*$B32),"0")))))))*1.658</f>
        <v>0.63667200000000002</v>
      </c>
      <c r="G32" s="69">
        <f t="shared" si="5"/>
        <v>1.14E-2</v>
      </c>
      <c r="H32" s="69">
        <f t="shared" si="5"/>
        <v>6.3600000000000004E-2</v>
      </c>
      <c r="I32" s="69">
        <f t="shared" si="5"/>
        <v>3.0000000000000003E-4</v>
      </c>
      <c r="J32" s="69">
        <f t="shared" si="5"/>
        <v>6.0000000000000008E-5</v>
      </c>
      <c r="K32" s="69">
        <f t="shared" si="5"/>
        <v>3.0000000000000003E-4</v>
      </c>
      <c r="L32" s="69">
        <f t="shared" si="5"/>
        <v>1.6800000000000001E-3</v>
      </c>
      <c r="M32" s="69">
        <f t="shared" si="5"/>
        <v>4.2599999999999999E-3</v>
      </c>
      <c r="N32" s="69">
        <f t="shared" si="5"/>
        <v>0</v>
      </c>
      <c r="O32" s="69">
        <f t="shared" si="5"/>
        <v>0</v>
      </c>
      <c r="P32" s="69">
        <f t="shared" si="5"/>
        <v>8.9280000000000008</v>
      </c>
      <c r="Q32" s="69">
        <f t="shared" ref="Q32:Q50" si="10">(IF(Q$27="%w/w SAR",((Q$28*10)*$B32),IF(Q$27="%w/w DM",(((Q$28*10)*($B$28/100))*$B32),IF(Q$27="kg/t SAR",(Q$28*$B32),IF(Q$27="kg/t DM",((Q$28*($B$28/100))*$B32),IF(Q$27="mg/kg SAR",((Q$28*0.001)*$B32),IF(Q$27="mg/kg DM",(((Q$28*0.001)*($B$28/100))*$B32),0)))))))*2.5</f>
        <v>4.08</v>
      </c>
      <c r="R32" s="69">
        <f t="shared" ref="R32:U50" si="11">IF(R$27="%w/w SAR",((R$28*10)*$B32),IF(R$27="%w/w DM",(((R$28*10)*($B$28/100))*$B32),IF(R$27="kg/t SAR",(R$28*$B32),IF(R$27="kg/t DM",((R$28*($B$28/100))*$B32),IF(R$27="mg/kg SAR",((R$28*0.001)*$B32),IF(R$27="mg/kg DM",(((R$28*0.001)*($B$28/100))*$B32),0))))))</f>
        <v>3.0000000000000003E-4</v>
      </c>
      <c r="S32" s="69">
        <f t="shared" si="11"/>
        <v>3.0000000000000001E-3</v>
      </c>
      <c r="T32" s="69">
        <f t="shared" si="11"/>
        <v>4.8000000000000007E-4</v>
      </c>
      <c r="U32" s="69">
        <f t="shared" si="11"/>
        <v>0.06</v>
      </c>
      <c r="AB32" s="51"/>
      <c r="AC32" s="51"/>
      <c r="AD32" s="51"/>
      <c r="AE32" s="51"/>
      <c r="AF32" s="51"/>
      <c r="AG32" s="51"/>
      <c r="AH32" s="51"/>
      <c r="AI32" s="51"/>
    </row>
    <row r="33" spans="1:35" s="64" customFormat="1" x14ac:dyDescent="0.25">
      <c r="A33" s="13" t="str">
        <f>E8</f>
        <v>0920M</v>
      </c>
      <c r="B33" s="15">
        <v>51</v>
      </c>
      <c r="C33" s="69">
        <f t="shared" si="6"/>
        <v>137.70000000000002</v>
      </c>
      <c r="D33" s="69">
        <f t="shared" si="7"/>
        <v>95.108574000000004</v>
      </c>
      <c r="E33" s="69">
        <f t="shared" si="8"/>
        <v>17.637585000000005</v>
      </c>
      <c r="F33" s="69">
        <f t="shared" si="9"/>
        <v>5.4117120000000005</v>
      </c>
      <c r="G33" s="69">
        <f t="shared" si="5"/>
        <v>9.69E-2</v>
      </c>
      <c r="H33" s="69">
        <f t="shared" si="5"/>
        <v>0.54059999999999997</v>
      </c>
      <c r="I33" s="69">
        <f t="shared" si="5"/>
        <v>2.5500000000000002E-3</v>
      </c>
      <c r="J33" s="69">
        <f t="shared" si="5"/>
        <v>5.1000000000000004E-4</v>
      </c>
      <c r="K33" s="69">
        <f t="shared" si="5"/>
        <v>2.5500000000000002E-3</v>
      </c>
      <c r="L33" s="69">
        <f t="shared" si="5"/>
        <v>1.4280000000000001E-2</v>
      </c>
      <c r="M33" s="69">
        <f t="shared" si="5"/>
        <v>3.6209999999999999E-2</v>
      </c>
      <c r="N33" s="69">
        <f t="shared" si="5"/>
        <v>0</v>
      </c>
      <c r="O33" s="69">
        <f t="shared" si="5"/>
        <v>0</v>
      </c>
      <c r="P33" s="69">
        <f t="shared" si="5"/>
        <v>75.888000000000005</v>
      </c>
      <c r="Q33" s="69">
        <f t="shared" si="10"/>
        <v>34.680000000000007</v>
      </c>
      <c r="R33" s="69">
        <f t="shared" si="11"/>
        <v>2.5500000000000002E-3</v>
      </c>
      <c r="S33" s="69">
        <f t="shared" si="11"/>
        <v>2.5500000000000002E-2</v>
      </c>
      <c r="T33" s="69">
        <f t="shared" si="11"/>
        <v>4.0800000000000003E-3</v>
      </c>
      <c r="U33" s="69">
        <f t="shared" si="11"/>
        <v>0.51</v>
      </c>
      <c r="AB33" s="51"/>
      <c r="AC33" s="51"/>
      <c r="AD33" s="51"/>
      <c r="AE33" s="51"/>
      <c r="AF33" s="51"/>
      <c r="AG33" s="51"/>
      <c r="AH33" s="51"/>
      <c r="AI33" s="51"/>
    </row>
    <row r="34" spans="1:35" s="64" customFormat="1" x14ac:dyDescent="0.25">
      <c r="A34" s="13" t="str">
        <f>F8</f>
        <v>0920S</v>
      </c>
      <c r="B34" s="15">
        <v>51</v>
      </c>
      <c r="C34" s="69">
        <f t="shared" si="6"/>
        <v>137.70000000000002</v>
      </c>
      <c r="D34" s="69">
        <f t="shared" si="7"/>
        <v>95.108574000000004</v>
      </c>
      <c r="E34" s="69">
        <f t="shared" si="8"/>
        <v>17.637585000000005</v>
      </c>
      <c r="F34" s="69">
        <f t="shared" si="9"/>
        <v>5.4117120000000005</v>
      </c>
      <c r="G34" s="69">
        <f t="shared" si="5"/>
        <v>9.69E-2</v>
      </c>
      <c r="H34" s="69">
        <f t="shared" si="5"/>
        <v>0.54059999999999997</v>
      </c>
      <c r="I34" s="69">
        <f t="shared" si="5"/>
        <v>2.5500000000000002E-3</v>
      </c>
      <c r="J34" s="69">
        <f t="shared" si="5"/>
        <v>5.1000000000000004E-4</v>
      </c>
      <c r="K34" s="69">
        <f t="shared" si="5"/>
        <v>2.5500000000000002E-3</v>
      </c>
      <c r="L34" s="69">
        <f t="shared" si="5"/>
        <v>1.4280000000000001E-2</v>
      </c>
      <c r="M34" s="69">
        <f t="shared" si="5"/>
        <v>3.6209999999999999E-2</v>
      </c>
      <c r="N34" s="69">
        <f t="shared" si="5"/>
        <v>0</v>
      </c>
      <c r="O34" s="69">
        <f t="shared" si="5"/>
        <v>0</v>
      </c>
      <c r="P34" s="69">
        <f t="shared" si="5"/>
        <v>75.888000000000005</v>
      </c>
      <c r="Q34" s="69">
        <f t="shared" si="10"/>
        <v>34.680000000000007</v>
      </c>
      <c r="R34" s="69">
        <f t="shared" si="11"/>
        <v>2.5500000000000002E-3</v>
      </c>
      <c r="S34" s="69">
        <f t="shared" si="11"/>
        <v>2.5500000000000002E-2</v>
      </c>
      <c r="T34" s="69">
        <f t="shared" si="11"/>
        <v>4.0800000000000003E-3</v>
      </c>
      <c r="U34" s="69">
        <f t="shared" si="11"/>
        <v>0.51</v>
      </c>
      <c r="AB34" s="51"/>
      <c r="AC34" s="51"/>
      <c r="AD34" s="51"/>
      <c r="AE34" s="51"/>
      <c r="AF34" s="51"/>
      <c r="AG34" s="51"/>
      <c r="AH34" s="51"/>
      <c r="AI34" s="51"/>
    </row>
    <row r="35" spans="1:35" s="64" customFormat="1" x14ac:dyDescent="0.25">
      <c r="A35" s="13" t="str">
        <f>G8</f>
        <v>0920W</v>
      </c>
      <c r="B35" s="15">
        <v>35</v>
      </c>
      <c r="C35" s="69">
        <f t="shared" si="6"/>
        <v>94.5</v>
      </c>
      <c r="D35" s="69">
        <f t="shared" si="7"/>
        <v>65.270589999999999</v>
      </c>
      <c r="E35" s="69">
        <f t="shared" si="8"/>
        <v>12.104225000000003</v>
      </c>
      <c r="F35" s="69">
        <f t="shared" si="9"/>
        <v>3.7139200000000003</v>
      </c>
      <c r="G35" s="69">
        <f t="shared" si="5"/>
        <v>6.6500000000000004E-2</v>
      </c>
      <c r="H35" s="69">
        <f t="shared" si="5"/>
        <v>0.371</v>
      </c>
      <c r="I35" s="69">
        <f t="shared" si="5"/>
        <v>1.75E-3</v>
      </c>
      <c r="J35" s="69">
        <f t="shared" si="5"/>
        <v>3.5000000000000005E-4</v>
      </c>
      <c r="K35" s="69">
        <f t="shared" si="5"/>
        <v>1.75E-3</v>
      </c>
      <c r="L35" s="69">
        <f t="shared" si="5"/>
        <v>9.8000000000000014E-3</v>
      </c>
      <c r="M35" s="69">
        <f t="shared" si="5"/>
        <v>2.4850000000000001E-2</v>
      </c>
      <c r="N35" s="69">
        <f t="shared" si="5"/>
        <v>0</v>
      </c>
      <c r="O35" s="69">
        <f t="shared" si="5"/>
        <v>0</v>
      </c>
      <c r="P35" s="69">
        <f t="shared" si="5"/>
        <v>52.08</v>
      </c>
      <c r="Q35" s="69">
        <f t="shared" si="10"/>
        <v>23.800000000000004</v>
      </c>
      <c r="R35" s="69">
        <f t="shared" si="11"/>
        <v>1.75E-3</v>
      </c>
      <c r="S35" s="69">
        <f t="shared" si="11"/>
        <v>1.7500000000000002E-2</v>
      </c>
      <c r="T35" s="69">
        <f t="shared" si="11"/>
        <v>2.8000000000000004E-3</v>
      </c>
      <c r="U35" s="69">
        <f t="shared" si="11"/>
        <v>0.35000000000000003</v>
      </c>
      <c r="AB35" s="51"/>
      <c r="AC35" s="51"/>
      <c r="AD35" s="51"/>
      <c r="AE35" s="51"/>
      <c r="AF35" s="51"/>
      <c r="AG35" s="51"/>
      <c r="AH35" s="51"/>
      <c r="AI35" s="51"/>
    </row>
    <row r="36" spans="1:35" s="64" customFormat="1" x14ac:dyDescent="0.25">
      <c r="A36" s="13">
        <f>H8</f>
        <v>7</v>
      </c>
      <c r="B36" s="15">
        <v>67</v>
      </c>
      <c r="C36" s="69">
        <f t="shared" si="6"/>
        <v>180.9</v>
      </c>
      <c r="D36" s="69">
        <f t="shared" si="7"/>
        <v>124.94655800000001</v>
      </c>
      <c r="E36" s="69">
        <f t="shared" si="8"/>
        <v>23.170945000000003</v>
      </c>
      <c r="F36" s="69">
        <f t="shared" si="9"/>
        <v>7.1095040000000003</v>
      </c>
      <c r="G36" s="69">
        <f t="shared" si="5"/>
        <v>0.1273</v>
      </c>
      <c r="H36" s="69">
        <f t="shared" si="5"/>
        <v>0.71020000000000005</v>
      </c>
      <c r="I36" s="69">
        <f t="shared" si="5"/>
        <v>3.3500000000000001E-3</v>
      </c>
      <c r="J36" s="69">
        <f t="shared" si="5"/>
        <v>6.7000000000000002E-4</v>
      </c>
      <c r="K36" s="69">
        <f t="shared" si="5"/>
        <v>3.3500000000000001E-3</v>
      </c>
      <c r="L36" s="69">
        <f t="shared" si="5"/>
        <v>1.8760000000000002E-2</v>
      </c>
      <c r="M36" s="69">
        <f t="shared" si="5"/>
        <v>4.7570000000000001E-2</v>
      </c>
      <c r="N36" s="69">
        <f t="shared" si="5"/>
        <v>0</v>
      </c>
      <c r="O36" s="69">
        <f t="shared" si="5"/>
        <v>0</v>
      </c>
      <c r="P36" s="69">
        <f t="shared" si="5"/>
        <v>99.695999999999998</v>
      </c>
      <c r="Q36" s="69">
        <f t="shared" si="10"/>
        <v>45.56</v>
      </c>
      <c r="R36" s="69">
        <f t="shared" si="11"/>
        <v>3.3500000000000001E-3</v>
      </c>
      <c r="S36" s="69">
        <f t="shared" si="11"/>
        <v>3.3500000000000002E-2</v>
      </c>
      <c r="T36" s="69">
        <f t="shared" si="11"/>
        <v>5.3600000000000002E-3</v>
      </c>
      <c r="U36" s="69">
        <f t="shared" si="11"/>
        <v>0.67</v>
      </c>
      <c r="AB36" s="51"/>
      <c r="AC36" s="51"/>
      <c r="AD36" s="51"/>
      <c r="AE36" s="51"/>
      <c r="AF36" s="51"/>
      <c r="AG36" s="51"/>
      <c r="AH36" s="51"/>
      <c r="AI36" s="51"/>
    </row>
    <row r="37" spans="1:35" s="64" customFormat="1" x14ac:dyDescent="0.25">
      <c r="A37" s="13">
        <f>I8</f>
        <v>8</v>
      </c>
      <c r="B37" s="15">
        <v>67</v>
      </c>
      <c r="C37" s="69">
        <f t="shared" si="6"/>
        <v>180.9</v>
      </c>
      <c r="D37" s="69">
        <f t="shared" si="7"/>
        <v>124.94655800000001</v>
      </c>
      <c r="E37" s="69">
        <f t="shared" si="8"/>
        <v>23.170945000000003</v>
      </c>
      <c r="F37" s="69">
        <f t="shared" si="9"/>
        <v>7.1095040000000003</v>
      </c>
      <c r="G37" s="69">
        <f t="shared" si="5"/>
        <v>0.1273</v>
      </c>
      <c r="H37" s="69">
        <f t="shared" si="5"/>
        <v>0.71020000000000005</v>
      </c>
      <c r="I37" s="69">
        <f t="shared" si="5"/>
        <v>3.3500000000000001E-3</v>
      </c>
      <c r="J37" s="69">
        <f t="shared" si="5"/>
        <v>6.7000000000000002E-4</v>
      </c>
      <c r="K37" s="69">
        <f t="shared" si="5"/>
        <v>3.3500000000000001E-3</v>
      </c>
      <c r="L37" s="69">
        <f t="shared" si="5"/>
        <v>1.8760000000000002E-2</v>
      </c>
      <c r="M37" s="69">
        <f t="shared" si="5"/>
        <v>4.7570000000000001E-2</v>
      </c>
      <c r="N37" s="69">
        <f t="shared" si="5"/>
        <v>0</v>
      </c>
      <c r="O37" s="69">
        <f t="shared" si="5"/>
        <v>0</v>
      </c>
      <c r="P37" s="69">
        <f t="shared" si="5"/>
        <v>99.695999999999998</v>
      </c>
      <c r="Q37" s="69">
        <f t="shared" si="10"/>
        <v>45.56</v>
      </c>
      <c r="R37" s="69">
        <f t="shared" si="11"/>
        <v>3.3500000000000001E-3</v>
      </c>
      <c r="S37" s="69">
        <f t="shared" si="11"/>
        <v>3.3500000000000002E-2</v>
      </c>
      <c r="T37" s="69">
        <f t="shared" si="11"/>
        <v>5.3600000000000002E-3</v>
      </c>
      <c r="U37" s="69">
        <f t="shared" si="11"/>
        <v>0.67</v>
      </c>
      <c r="AB37" s="51"/>
      <c r="AC37" s="51"/>
      <c r="AD37" s="51"/>
      <c r="AE37" s="51"/>
      <c r="AF37" s="51"/>
      <c r="AG37" s="51"/>
      <c r="AH37" s="51"/>
      <c r="AI37" s="51"/>
    </row>
    <row r="38" spans="1:35" s="64" customFormat="1" x14ac:dyDescent="0.25">
      <c r="A38" s="13">
        <f>J8</f>
        <v>9</v>
      </c>
      <c r="B38" s="15">
        <v>67</v>
      </c>
      <c r="C38" s="69">
        <f t="shared" si="6"/>
        <v>180.9</v>
      </c>
      <c r="D38" s="69">
        <f t="shared" si="7"/>
        <v>124.94655800000001</v>
      </c>
      <c r="E38" s="69">
        <f t="shared" si="8"/>
        <v>23.170945000000003</v>
      </c>
      <c r="F38" s="69">
        <f t="shared" si="9"/>
        <v>7.1095040000000003</v>
      </c>
      <c r="G38" s="69">
        <f t="shared" si="5"/>
        <v>0.1273</v>
      </c>
      <c r="H38" s="69">
        <f t="shared" si="5"/>
        <v>0.71020000000000005</v>
      </c>
      <c r="I38" s="69">
        <f t="shared" si="5"/>
        <v>3.3500000000000001E-3</v>
      </c>
      <c r="J38" s="69">
        <f t="shared" si="5"/>
        <v>6.7000000000000002E-4</v>
      </c>
      <c r="K38" s="69">
        <f t="shared" si="5"/>
        <v>3.3500000000000001E-3</v>
      </c>
      <c r="L38" s="69">
        <f t="shared" si="5"/>
        <v>1.8760000000000002E-2</v>
      </c>
      <c r="M38" s="69">
        <f t="shared" si="5"/>
        <v>4.7570000000000001E-2</v>
      </c>
      <c r="N38" s="69">
        <f t="shared" si="5"/>
        <v>0</v>
      </c>
      <c r="O38" s="69">
        <f t="shared" si="5"/>
        <v>0</v>
      </c>
      <c r="P38" s="69">
        <f t="shared" si="5"/>
        <v>99.695999999999998</v>
      </c>
      <c r="Q38" s="69">
        <f t="shared" si="10"/>
        <v>45.56</v>
      </c>
      <c r="R38" s="69">
        <f t="shared" si="11"/>
        <v>3.3500000000000001E-3</v>
      </c>
      <c r="S38" s="69">
        <f t="shared" si="11"/>
        <v>3.3500000000000002E-2</v>
      </c>
      <c r="T38" s="69">
        <f t="shared" si="11"/>
        <v>5.3600000000000002E-3</v>
      </c>
      <c r="U38" s="69">
        <f t="shared" si="11"/>
        <v>0.67</v>
      </c>
      <c r="AB38" s="51"/>
      <c r="AC38" s="51"/>
      <c r="AD38" s="51"/>
      <c r="AE38" s="51"/>
      <c r="AF38" s="51"/>
      <c r="AG38" s="51"/>
      <c r="AH38" s="51"/>
      <c r="AI38" s="51"/>
    </row>
    <row r="39" spans="1:35" s="64" customFormat="1" x14ac:dyDescent="0.25">
      <c r="A39" s="13">
        <f>K8</f>
        <v>10</v>
      </c>
      <c r="B39" s="15">
        <v>67</v>
      </c>
      <c r="C39" s="69">
        <f t="shared" si="6"/>
        <v>180.9</v>
      </c>
      <c r="D39" s="69">
        <f t="shared" si="7"/>
        <v>124.94655800000001</v>
      </c>
      <c r="E39" s="69">
        <f t="shared" si="8"/>
        <v>23.170945000000003</v>
      </c>
      <c r="F39" s="69">
        <f t="shared" si="9"/>
        <v>7.1095040000000003</v>
      </c>
      <c r="G39" s="69">
        <f t="shared" si="5"/>
        <v>0.1273</v>
      </c>
      <c r="H39" s="69">
        <f t="shared" si="5"/>
        <v>0.71020000000000005</v>
      </c>
      <c r="I39" s="69">
        <f t="shared" si="5"/>
        <v>3.3500000000000001E-3</v>
      </c>
      <c r="J39" s="69">
        <f t="shared" si="5"/>
        <v>6.7000000000000002E-4</v>
      </c>
      <c r="K39" s="69">
        <f t="shared" si="5"/>
        <v>3.3500000000000001E-3</v>
      </c>
      <c r="L39" s="69">
        <f t="shared" si="5"/>
        <v>1.8760000000000002E-2</v>
      </c>
      <c r="M39" s="69">
        <f t="shared" si="5"/>
        <v>4.7570000000000001E-2</v>
      </c>
      <c r="N39" s="69">
        <f t="shared" si="5"/>
        <v>0</v>
      </c>
      <c r="O39" s="69">
        <f t="shared" si="5"/>
        <v>0</v>
      </c>
      <c r="P39" s="69">
        <f t="shared" si="5"/>
        <v>99.695999999999998</v>
      </c>
      <c r="Q39" s="69">
        <f t="shared" si="10"/>
        <v>45.56</v>
      </c>
      <c r="R39" s="69">
        <f t="shared" si="11"/>
        <v>3.3500000000000001E-3</v>
      </c>
      <c r="S39" s="69">
        <f t="shared" si="11"/>
        <v>3.3500000000000002E-2</v>
      </c>
      <c r="T39" s="69">
        <f t="shared" si="11"/>
        <v>5.3600000000000002E-3</v>
      </c>
      <c r="U39" s="69">
        <f t="shared" si="11"/>
        <v>0.67</v>
      </c>
      <c r="AB39" s="51"/>
      <c r="AC39" s="51"/>
      <c r="AD39" s="51"/>
      <c r="AE39" s="51"/>
      <c r="AF39" s="51"/>
      <c r="AG39" s="51"/>
      <c r="AH39" s="51"/>
      <c r="AI39" s="51"/>
    </row>
    <row r="40" spans="1:35" s="64" customFormat="1" x14ac:dyDescent="0.25">
      <c r="A40" s="13">
        <f>L8</f>
        <v>9137</v>
      </c>
      <c r="B40" s="15">
        <v>51</v>
      </c>
      <c r="C40" s="69">
        <f t="shared" si="6"/>
        <v>137.70000000000002</v>
      </c>
      <c r="D40" s="69">
        <f t="shared" si="7"/>
        <v>95.108574000000004</v>
      </c>
      <c r="E40" s="69">
        <f t="shared" si="8"/>
        <v>17.637585000000005</v>
      </c>
      <c r="F40" s="69">
        <f t="shared" si="9"/>
        <v>5.4117120000000005</v>
      </c>
      <c r="G40" s="69">
        <f t="shared" si="5"/>
        <v>9.69E-2</v>
      </c>
      <c r="H40" s="69">
        <f t="shared" si="5"/>
        <v>0.54059999999999997</v>
      </c>
      <c r="I40" s="69">
        <f t="shared" si="5"/>
        <v>2.5500000000000002E-3</v>
      </c>
      <c r="J40" s="69">
        <f t="shared" si="5"/>
        <v>5.1000000000000004E-4</v>
      </c>
      <c r="K40" s="69">
        <f t="shared" si="5"/>
        <v>2.5500000000000002E-3</v>
      </c>
      <c r="L40" s="69">
        <f t="shared" si="5"/>
        <v>1.4280000000000001E-2</v>
      </c>
      <c r="M40" s="69">
        <f t="shared" si="5"/>
        <v>3.6209999999999999E-2</v>
      </c>
      <c r="N40" s="69">
        <f t="shared" si="5"/>
        <v>0</v>
      </c>
      <c r="O40" s="69">
        <f t="shared" si="5"/>
        <v>0</v>
      </c>
      <c r="P40" s="69">
        <f t="shared" si="5"/>
        <v>75.888000000000005</v>
      </c>
      <c r="Q40" s="69">
        <f t="shared" si="10"/>
        <v>34.680000000000007</v>
      </c>
      <c r="R40" s="69">
        <f t="shared" si="11"/>
        <v>2.5500000000000002E-3</v>
      </c>
      <c r="S40" s="69">
        <f t="shared" si="11"/>
        <v>2.5500000000000002E-2</v>
      </c>
      <c r="T40" s="69">
        <f t="shared" si="11"/>
        <v>4.0800000000000003E-3</v>
      </c>
      <c r="U40" s="69">
        <f t="shared" si="11"/>
        <v>0.51</v>
      </c>
      <c r="AB40" s="51"/>
      <c r="AC40" s="51"/>
      <c r="AD40" s="51"/>
      <c r="AE40" s="51"/>
      <c r="AF40" s="51"/>
      <c r="AG40" s="51"/>
      <c r="AH40" s="51"/>
      <c r="AI40" s="51"/>
    </row>
    <row r="41" spans="1:35" s="64" customFormat="1" x14ac:dyDescent="0.25">
      <c r="A41" s="13">
        <f>M8</f>
        <v>8042</v>
      </c>
      <c r="B41" s="15">
        <v>35</v>
      </c>
      <c r="C41" s="69">
        <f t="shared" si="6"/>
        <v>94.5</v>
      </c>
      <c r="D41" s="69">
        <f t="shared" si="7"/>
        <v>65.270589999999999</v>
      </c>
      <c r="E41" s="69">
        <f t="shared" si="8"/>
        <v>12.104225000000003</v>
      </c>
      <c r="F41" s="69">
        <f t="shared" si="9"/>
        <v>3.7139200000000003</v>
      </c>
      <c r="G41" s="69">
        <f t="shared" si="5"/>
        <v>6.6500000000000004E-2</v>
      </c>
      <c r="H41" s="69">
        <f t="shared" si="5"/>
        <v>0.371</v>
      </c>
      <c r="I41" s="69">
        <f t="shared" si="5"/>
        <v>1.75E-3</v>
      </c>
      <c r="J41" s="69">
        <f t="shared" si="5"/>
        <v>3.5000000000000005E-4</v>
      </c>
      <c r="K41" s="69">
        <f t="shared" si="5"/>
        <v>1.75E-3</v>
      </c>
      <c r="L41" s="69">
        <f t="shared" si="5"/>
        <v>9.8000000000000014E-3</v>
      </c>
      <c r="M41" s="69">
        <f t="shared" si="5"/>
        <v>2.4850000000000001E-2</v>
      </c>
      <c r="N41" s="69">
        <f t="shared" si="5"/>
        <v>0</v>
      </c>
      <c r="O41" s="69">
        <f t="shared" si="5"/>
        <v>0</v>
      </c>
      <c r="P41" s="69">
        <f t="shared" si="5"/>
        <v>52.08</v>
      </c>
      <c r="Q41" s="69">
        <f t="shared" si="10"/>
        <v>23.800000000000004</v>
      </c>
      <c r="R41" s="69">
        <f t="shared" si="11"/>
        <v>1.75E-3</v>
      </c>
      <c r="S41" s="69">
        <f t="shared" si="11"/>
        <v>1.7500000000000002E-2</v>
      </c>
      <c r="T41" s="69">
        <f t="shared" si="11"/>
        <v>2.8000000000000004E-3</v>
      </c>
      <c r="U41" s="69">
        <f t="shared" si="11"/>
        <v>0.35000000000000003</v>
      </c>
      <c r="AB41" s="51"/>
      <c r="AC41" s="51"/>
      <c r="AD41" s="51"/>
      <c r="AE41" s="51"/>
      <c r="AF41" s="51"/>
      <c r="AG41" s="51"/>
      <c r="AH41" s="51"/>
      <c r="AI41" s="51"/>
    </row>
    <row r="42" spans="1:35" s="64" customFormat="1" x14ac:dyDescent="0.25">
      <c r="A42" s="13">
        <f>N8</f>
        <v>7951</v>
      </c>
      <c r="B42" s="15">
        <v>11</v>
      </c>
      <c r="C42" s="69">
        <f t="shared" si="6"/>
        <v>29.700000000000003</v>
      </c>
      <c r="D42" s="69">
        <f t="shared" si="7"/>
        <v>20.513614</v>
      </c>
      <c r="E42" s="69">
        <f t="shared" si="8"/>
        <v>3.8041850000000008</v>
      </c>
      <c r="F42" s="69">
        <f t="shared" si="9"/>
        <v>1.1672319999999998</v>
      </c>
      <c r="G42" s="69">
        <f t="shared" si="5"/>
        <v>2.0899999999999998E-2</v>
      </c>
      <c r="H42" s="69">
        <f t="shared" si="5"/>
        <v>0.1166</v>
      </c>
      <c r="I42" s="69">
        <f t="shared" si="5"/>
        <v>5.5000000000000003E-4</v>
      </c>
      <c r="J42" s="69">
        <f t="shared" si="5"/>
        <v>1.1E-4</v>
      </c>
      <c r="K42" s="69">
        <f t="shared" si="5"/>
        <v>5.5000000000000003E-4</v>
      </c>
      <c r="L42" s="69">
        <f t="shared" si="5"/>
        <v>3.0800000000000003E-3</v>
      </c>
      <c r="M42" s="69">
        <f t="shared" si="5"/>
        <v>7.8100000000000001E-3</v>
      </c>
      <c r="N42" s="69">
        <f t="shared" si="5"/>
        <v>0</v>
      </c>
      <c r="O42" s="69">
        <f t="shared" si="5"/>
        <v>0</v>
      </c>
      <c r="P42" s="69">
        <f t="shared" si="5"/>
        <v>16.367999999999999</v>
      </c>
      <c r="Q42" s="69">
        <f t="shared" si="10"/>
        <v>7.48</v>
      </c>
      <c r="R42" s="69">
        <f t="shared" si="11"/>
        <v>5.5000000000000003E-4</v>
      </c>
      <c r="S42" s="69">
        <f t="shared" si="11"/>
        <v>5.4999999999999997E-3</v>
      </c>
      <c r="T42" s="69">
        <f t="shared" si="11"/>
        <v>8.8000000000000003E-4</v>
      </c>
      <c r="U42" s="69">
        <f t="shared" si="11"/>
        <v>0.11</v>
      </c>
      <c r="AB42" s="51"/>
      <c r="AC42" s="51"/>
      <c r="AD42" s="51"/>
      <c r="AE42" s="51"/>
      <c r="AF42" s="51"/>
      <c r="AG42" s="51"/>
      <c r="AH42" s="51"/>
      <c r="AI42" s="51"/>
    </row>
    <row r="43" spans="1:35" s="64" customFormat="1" x14ac:dyDescent="0.25">
      <c r="A43" s="13">
        <f>O8</f>
        <v>7245</v>
      </c>
      <c r="B43" s="15">
        <v>35</v>
      </c>
      <c r="C43" s="69">
        <f t="shared" si="6"/>
        <v>94.5</v>
      </c>
      <c r="D43" s="69">
        <f t="shared" si="7"/>
        <v>65.270589999999999</v>
      </c>
      <c r="E43" s="69">
        <f t="shared" si="8"/>
        <v>12.104225000000003</v>
      </c>
      <c r="F43" s="69">
        <f t="shared" si="9"/>
        <v>3.7139200000000003</v>
      </c>
      <c r="G43" s="69">
        <f t="shared" si="5"/>
        <v>6.6500000000000004E-2</v>
      </c>
      <c r="H43" s="69">
        <f t="shared" si="5"/>
        <v>0.371</v>
      </c>
      <c r="I43" s="69">
        <f t="shared" si="5"/>
        <v>1.75E-3</v>
      </c>
      <c r="J43" s="69">
        <f t="shared" si="5"/>
        <v>3.5000000000000005E-4</v>
      </c>
      <c r="K43" s="69">
        <f t="shared" si="5"/>
        <v>1.75E-3</v>
      </c>
      <c r="L43" s="69">
        <f t="shared" si="5"/>
        <v>9.8000000000000014E-3</v>
      </c>
      <c r="M43" s="69">
        <f t="shared" si="5"/>
        <v>2.4850000000000001E-2</v>
      </c>
      <c r="N43" s="69">
        <f t="shared" si="5"/>
        <v>0</v>
      </c>
      <c r="O43" s="69">
        <f t="shared" si="5"/>
        <v>0</v>
      </c>
      <c r="P43" s="69">
        <f t="shared" si="5"/>
        <v>52.08</v>
      </c>
      <c r="Q43" s="69">
        <f t="shared" si="10"/>
        <v>23.800000000000004</v>
      </c>
      <c r="R43" s="69">
        <f t="shared" si="11"/>
        <v>1.75E-3</v>
      </c>
      <c r="S43" s="69">
        <f t="shared" si="11"/>
        <v>1.7500000000000002E-2</v>
      </c>
      <c r="T43" s="69">
        <f t="shared" si="11"/>
        <v>2.8000000000000004E-3</v>
      </c>
      <c r="U43" s="69">
        <f t="shared" si="11"/>
        <v>0.35000000000000003</v>
      </c>
      <c r="AB43" s="51"/>
      <c r="AC43" s="51"/>
      <c r="AD43" s="51"/>
      <c r="AE43" s="51"/>
      <c r="AF43" s="51"/>
      <c r="AG43" s="51"/>
      <c r="AH43" s="51"/>
      <c r="AI43" s="51"/>
    </row>
    <row r="44" spans="1:35" s="64" customFormat="1" x14ac:dyDescent="0.25">
      <c r="A44" s="13">
        <f>P8</f>
        <v>6552</v>
      </c>
      <c r="B44" s="15">
        <v>11</v>
      </c>
      <c r="C44" s="69">
        <f t="shared" si="6"/>
        <v>29.700000000000003</v>
      </c>
      <c r="D44" s="69">
        <f t="shared" si="7"/>
        <v>20.513614</v>
      </c>
      <c r="E44" s="69">
        <f t="shared" si="8"/>
        <v>3.8041850000000008</v>
      </c>
      <c r="F44" s="69">
        <f t="shared" si="9"/>
        <v>1.1672319999999998</v>
      </c>
      <c r="G44" s="69">
        <f t="shared" si="5"/>
        <v>2.0899999999999998E-2</v>
      </c>
      <c r="H44" s="69">
        <f t="shared" si="5"/>
        <v>0.1166</v>
      </c>
      <c r="I44" s="69">
        <f t="shared" si="5"/>
        <v>5.5000000000000003E-4</v>
      </c>
      <c r="J44" s="69">
        <f t="shared" si="5"/>
        <v>1.1E-4</v>
      </c>
      <c r="K44" s="69">
        <f t="shared" si="5"/>
        <v>5.5000000000000003E-4</v>
      </c>
      <c r="L44" s="69">
        <f t="shared" si="5"/>
        <v>3.0800000000000003E-3</v>
      </c>
      <c r="M44" s="69">
        <f t="shared" si="5"/>
        <v>7.8100000000000001E-3</v>
      </c>
      <c r="N44" s="69">
        <f t="shared" si="5"/>
        <v>0</v>
      </c>
      <c r="O44" s="69">
        <f t="shared" si="5"/>
        <v>0</v>
      </c>
      <c r="P44" s="69">
        <f t="shared" si="5"/>
        <v>16.367999999999999</v>
      </c>
      <c r="Q44" s="69">
        <f t="shared" si="10"/>
        <v>7.48</v>
      </c>
      <c r="R44" s="69">
        <f t="shared" si="11"/>
        <v>5.5000000000000003E-4</v>
      </c>
      <c r="S44" s="69">
        <f t="shared" si="11"/>
        <v>5.4999999999999997E-3</v>
      </c>
      <c r="T44" s="69">
        <f t="shared" si="11"/>
        <v>8.8000000000000003E-4</v>
      </c>
      <c r="U44" s="69">
        <f t="shared" si="11"/>
        <v>0.11</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8161</v>
      </c>
      <c r="C57" s="8">
        <f t="shared" ref="C57:U57" si="13">D8</f>
        <v>9456</v>
      </c>
      <c r="D57" s="8" t="str">
        <f t="shared" si="13"/>
        <v>0920M</v>
      </c>
      <c r="E57" s="8" t="str">
        <f t="shared" si="13"/>
        <v>0920S</v>
      </c>
      <c r="F57" s="8" t="str">
        <f t="shared" si="13"/>
        <v>0920W</v>
      </c>
      <c r="G57" s="8">
        <f t="shared" si="13"/>
        <v>7</v>
      </c>
      <c r="H57" s="8">
        <f t="shared" si="13"/>
        <v>8</v>
      </c>
      <c r="I57" s="8">
        <f t="shared" si="13"/>
        <v>9</v>
      </c>
      <c r="J57" s="8">
        <f t="shared" si="13"/>
        <v>10</v>
      </c>
      <c r="K57" s="8">
        <f t="shared" si="13"/>
        <v>9137</v>
      </c>
      <c r="L57" s="8">
        <f t="shared" si="13"/>
        <v>8042</v>
      </c>
      <c r="M57" s="8">
        <f t="shared" si="13"/>
        <v>7951</v>
      </c>
      <c r="N57" s="8">
        <f t="shared" si="13"/>
        <v>7245</v>
      </c>
      <c r="O57" s="8">
        <f t="shared" si="13"/>
        <v>6552</v>
      </c>
      <c r="P57" s="8">
        <f t="shared" si="13"/>
        <v>0</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91" t="s">
        <v>129</v>
      </c>
      <c r="B59" s="68">
        <f>VLOOKUP(C$14,Table245[],5,FALSE)</f>
        <v>6.2</v>
      </c>
      <c r="C59" s="68">
        <f>VLOOKUP(D$14,Table245[],5,FALSE)</f>
        <v>6.2</v>
      </c>
      <c r="D59" s="68">
        <f>VLOOKUP(E$14,Table245[],5,FALSE)</f>
        <v>6.2</v>
      </c>
      <c r="E59" s="68">
        <f>VLOOKUP(F$14,Table245[],5,FALSE)</f>
        <v>6.2</v>
      </c>
      <c r="F59" s="68">
        <f>VLOOKUP(G$14,Table245[],5,FALSE)</f>
        <v>6.2</v>
      </c>
      <c r="G59" s="68">
        <f>VLOOKUP(H$14,Table245[],5,FALSE)</f>
        <v>6.2</v>
      </c>
      <c r="H59" s="68">
        <f>VLOOKUP(I$14,Table245[],5,FALSE)</f>
        <v>6.2</v>
      </c>
      <c r="I59" s="68">
        <f>VLOOKUP(J$14,Table245[],5,FALSE)</f>
        <v>6.2</v>
      </c>
      <c r="J59" s="68">
        <f>VLOOKUP(K$14,Table245[],5,FALSE)</f>
        <v>6.2</v>
      </c>
      <c r="K59" s="68">
        <f>VLOOKUP(L$14,Table245[],5,FALSE)</f>
        <v>6.2</v>
      </c>
      <c r="L59" s="68">
        <f>VLOOKUP(M$14,Table245[],5,FALSE)</f>
        <v>6.2</v>
      </c>
      <c r="M59" s="68">
        <f>VLOOKUP(N$14,Table245[],5,FALSE)</f>
        <v>6.2</v>
      </c>
      <c r="N59" s="68">
        <f>VLOOKUP(O$14,Table245[],5,FALSE)</f>
        <v>6.2</v>
      </c>
      <c r="O59" s="68">
        <f>VLOOKUP(P$14,Table245[],5,FALSE)</f>
        <v>6.2</v>
      </c>
      <c r="P59" s="68" t="e">
        <f>VLOOKUP(Q$14,Table245[],5,FALSE)</f>
        <v>#N/A</v>
      </c>
      <c r="Q59" s="68" t="e">
        <f>VLOOKUP(R$14,Table245[],5,FALSE)</f>
        <v>#N/A</v>
      </c>
      <c r="R59" s="68" t="e">
        <f>VLOOKUP(S$14,Table245[],5,FALSE)</f>
        <v>#N/A</v>
      </c>
      <c r="S59" s="68" t="e">
        <f>VLOOKUP(T$14,Table245[],5,FALSE)</f>
        <v>#N/A</v>
      </c>
      <c r="T59" s="68" t="e">
        <f>VLOOKUP(U$14,Table245[],5,FALSE)</f>
        <v>#N/A</v>
      </c>
      <c r="U59" s="68" t="e">
        <f>VLOOKUP(V$14,Table245[],5,FALSE)</f>
        <v>#N/A</v>
      </c>
    </row>
    <row r="60" spans="1:35" s="19" customFormat="1" x14ac:dyDescent="0.2">
      <c r="A60" s="91" t="s">
        <v>4</v>
      </c>
      <c r="B60" s="68">
        <f>C10</f>
        <v>5.3</v>
      </c>
      <c r="C60" s="68">
        <f t="shared" ref="C60:U60" si="14">D10</f>
        <v>5.5</v>
      </c>
      <c r="D60" s="68">
        <f t="shared" si="14"/>
        <v>6.1</v>
      </c>
      <c r="E60" s="68">
        <f t="shared" si="14"/>
        <v>6.1</v>
      </c>
      <c r="F60" s="68">
        <f t="shared" si="14"/>
        <v>5.8</v>
      </c>
      <c r="G60" s="68">
        <f t="shared" si="14"/>
        <v>5.5</v>
      </c>
      <c r="H60" s="68">
        <f t="shared" si="14"/>
        <v>5.8</v>
      </c>
      <c r="I60" s="68">
        <f t="shared" si="14"/>
        <v>5.7</v>
      </c>
      <c r="J60" s="68">
        <f t="shared" si="14"/>
        <v>5.8</v>
      </c>
      <c r="K60" s="68">
        <f t="shared" si="14"/>
        <v>5.2</v>
      </c>
      <c r="L60" s="68">
        <f t="shared" si="14"/>
        <v>5.2</v>
      </c>
      <c r="M60" s="68">
        <f t="shared" si="14"/>
        <v>5</v>
      </c>
      <c r="N60" s="68">
        <f t="shared" si="14"/>
        <v>5.2</v>
      </c>
      <c r="O60" s="68">
        <f t="shared" si="14"/>
        <v>5.0999999999999996</v>
      </c>
      <c r="P60" s="68">
        <f t="shared" si="14"/>
        <v>0</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11</v>
      </c>
      <c r="C62" s="69">
        <f>B32</f>
        <v>6</v>
      </c>
      <c r="D62" s="69">
        <f>B33</f>
        <v>51</v>
      </c>
      <c r="E62" s="69">
        <f>B34</f>
        <v>51</v>
      </c>
      <c r="F62" s="69">
        <f>B35</f>
        <v>35</v>
      </c>
      <c r="G62" s="69">
        <f>B36</f>
        <v>67</v>
      </c>
      <c r="H62" s="69">
        <f>B37</f>
        <v>67</v>
      </c>
      <c r="I62" s="69">
        <f>B38</f>
        <v>67</v>
      </c>
      <c r="J62" s="69">
        <f>B39</f>
        <v>67</v>
      </c>
      <c r="K62" s="69">
        <f>B40</f>
        <v>51</v>
      </c>
      <c r="L62" s="69">
        <f>B41</f>
        <v>35</v>
      </c>
      <c r="M62" s="69">
        <f>B42</f>
        <v>11</v>
      </c>
      <c r="N62" s="69">
        <f>B43</f>
        <v>35</v>
      </c>
      <c r="O62" s="69">
        <f>B44</f>
        <v>11</v>
      </c>
      <c r="P62" s="69">
        <f>B45</f>
        <v>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5.4000000000000021</v>
      </c>
      <c r="C64" s="69">
        <f t="shared" ref="C64:U64" si="17">(C59-C60)*C61</f>
        <v>4.2000000000000011</v>
      </c>
      <c r="D64" s="69">
        <f t="shared" si="17"/>
        <v>0.6000000000000032</v>
      </c>
      <c r="E64" s="69">
        <f t="shared" si="17"/>
        <v>0.6000000000000032</v>
      </c>
      <c r="F64" s="69">
        <f t="shared" si="17"/>
        <v>2.4000000000000021</v>
      </c>
      <c r="G64" s="69">
        <f t="shared" si="17"/>
        <v>4.2000000000000011</v>
      </c>
      <c r="H64" s="69">
        <f t="shared" si="17"/>
        <v>2.4000000000000021</v>
      </c>
      <c r="I64" s="69">
        <f t="shared" si="17"/>
        <v>3</v>
      </c>
      <c r="J64" s="69">
        <f t="shared" si="17"/>
        <v>2.4000000000000021</v>
      </c>
      <c r="K64" s="69">
        <f t="shared" si="17"/>
        <v>6</v>
      </c>
      <c r="L64" s="69">
        <f t="shared" si="17"/>
        <v>6</v>
      </c>
      <c r="M64" s="69">
        <f t="shared" si="17"/>
        <v>7.2000000000000011</v>
      </c>
      <c r="N64" s="69">
        <f t="shared" si="17"/>
        <v>6</v>
      </c>
      <c r="O64" s="69">
        <f t="shared" si="17"/>
        <v>6.6000000000000032</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-5.4000000000000021</v>
      </c>
      <c r="C65" s="69">
        <f t="shared" ref="C65:U65" si="18">C63-C64</f>
        <v>-4.2000000000000011</v>
      </c>
      <c r="D65" s="69">
        <f t="shared" si="18"/>
        <v>-0.6000000000000032</v>
      </c>
      <c r="E65" s="69">
        <f t="shared" si="18"/>
        <v>-0.6000000000000032</v>
      </c>
      <c r="F65" s="69">
        <f t="shared" si="18"/>
        <v>-2.4000000000000021</v>
      </c>
      <c r="G65" s="69">
        <f t="shared" si="18"/>
        <v>-4.2000000000000011</v>
      </c>
      <c r="H65" s="69">
        <f t="shared" si="18"/>
        <v>-2.4000000000000021</v>
      </c>
      <c r="I65" s="69">
        <f t="shared" si="18"/>
        <v>-3</v>
      </c>
      <c r="J65" s="69">
        <f t="shared" si="18"/>
        <v>-2.4000000000000021</v>
      </c>
      <c r="K65" s="69">
        <f t="shared" si="18"/>
        <v>-6</v>
      </c>
      <c r="L65" s="69">
        <f t="shared" si="18"/>
        <v>-6</v>
      </c>
      <c r="M65" s="69">
        <f t="shared" si="18"/>
        <v>-7.2000000000000011</v>
      </c>
      <c r="N65" s="69">
        <f t="shared" si="18"/>
        <v>-6</v>
      </c>
      <c r="O65" s="69">
        <f t="shared" si="18"/>
        <v>-6.6000000000000032</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UNDER</v>
      </c>
      <c r="C66" s="70" t="str">
        <f t="shared" ref="C66:U66" si="19">IF(C64&lt;=C63,"OVER","UNDER")</f>
        <v>UNDER</v>
      </c>
      <c r="D66" s="70" t="str">
        <f t="shared" si="19"/>
        <v>UNDER</v>
      </c>
      <c r="E66" s="70" t="str">
        <f t="shared" si="19"/>
        <v>UNDER</v>
      </c>
      <c r="F66" s="70" t="str">
        <f t="shared" si="19"/>
        <v>UNDER</v>
      </c>
      <c r="G66" s="70" t="str">
        <f t="shared" si="19"/>
        <v>UNDER</v>
      </c>
      <c r="H66" s="70" t="str">
        <f t="shared" si="19"/>
        <v>UNDER</v>
      </c>
      <c r="I66" s="70" t="str">
        <f t="shared" si="19"/>
        <v>UNDER</v>
      </c>
      <c r="J66" s="70" t="str">
        <f t="shared" si="19"/>
        <v>UNDER</v>
      </c>
      <c r="K66" s="70" t="str">
        <f t="shared" si="19"/>
        <v>UNDER</v>
      </c>
      <c r="L66" s="70" t="str">
        <f t="shared" si="19"/>
        <v>UNDER</v>
      </c>
      <c r="M66" s="70" t="str">
        <f t="shared" si="19"/>
        <v>UNDER</v>
      </c>
      <c r="N66" s="70" t="str">
        <f t="shared" si="19"/>
        <v>UNDER</v>
      </c>
      <c r="O66" s="70" t="str">
        <f t="shared" si="19"/>
        <v>UNDER</v>
      </c>
      <c r="P66" s="70" t="e">
        <f t="shared" si="19"/>
        <v>#N/A</v>
      </c>
      <c r="Q66" s="70" t="e">
        <f t="shared" si="19"/>
        <v>#N/A</v>
      </c>
      <c r="R66" s="70" t="e">
        <f t="shared" si="19"/>
        <v>#N/A</v>
      </c>
      <c r="S66" s="70" t="e">
        <f t="shared" si="19"/>
        <v>#N/A</v>
      </c>
      <c r="T66" s="70" t="e">
        <f t="shared" si="19"/>
        <v>#N/A</v>
      </c>
      <c r="U66" s="70"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F3" sqref="F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9" t="s">
        <v>41</v>
      </c>
      <c r="B1" s="99"/>
      <c r="C1" s="120" t="str">
        <f>'DAF Cake- Dunbia Llanybydder'!C1:D1</f>
        <v>PAN-023562</v>
      </c>
      <c r="D1" s="121"/>
      <c r="E1" s="73" t="s">
        <v>45</v>
      </c>
      <c r="F1" s="31">
        <f>'DAF Cake- Dunbia Llanybydder'!F1</f>
        <v>26.81</v>
      </c>
      <c r="G1" s="100" t="s">
        <v>43</v>
      </c>
      <c r="H1" s="101"/>
      <c r="I1" s="98">
        <v>7.54</v>
      </c>
      <c r="J1" s="99" t="s">
        <v>149</v>
      </c>
      <c r="K1" s="99"/>
      <c r="L1" s="77">
        <v>1183</v>
      </c>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99" t="s">
        <v>84</v>
      </c>
      <c r="B2" s="99"/>
      <c r="C2" s="122" t="str">
        <f>'DAF Cake- Dunbia Llanybydder'!C2:D2</f>
        <v>EPR/GP3792SK</v>
      </c>
      <c r="D2" s="123"/>
      <c r="E2" s="73" t="s">
        <v>106</v>
      </c>
      <c r="F2" s="76" t="s">
        <v>167</v>
      </c>
      <c r="G2" s="118" t="s">
        <v>107</v>
      </c>
      <c r="H2" s="119"/>
      <c r="I2" s="98"/>
      <c r="J2" s="99" t="s">
        <v>154</v>
      </c>
      <c r="K2" s="99"/>
      <c r="L2" s="77">
        <v>0.39</v>
      </c>
      <c r="AB2" s="29" t="s">
        <v>56</v>
      </c>
      <c r="AC2" s="17"/>
      <c r="AD2" s="29" t="s">
        <v>70</v>
      </c>
      <c r="AE2" s="17"/>
      <c r="AF2" s="17"/>
      <c r="AG2" s="36" t="s">
        <v>76</v>
      </c>
      <c r="AH2" s="18"/>
      <c r="AI2" s="37" t="s">
        <v>123</v>
      </c>
      <c r="AJ2" s="38">
        <v>0</v>
      </c>
      <c r="AK2" s="39">
        <v>0</v>
      </c>
      <c r="AL2" s="10">
        <v>0</v>
      </c>
      <c r="AM2" s="11">
        <v>0</v>
      </c>
      <c r="AN2" s="11">
        <v>0</v>
      </c>
    </row>
    <row r="3" spans="1:41" x14ac:dyDescent="0.2">
      <c r="A3" s="100" t="s">
        <v>42</v>
      </c>
      <c r="B3" s="101"/>
      <c r="C3" s="122" t="str">
        <f>'DAF Cake- Dunbia Llanybydder'!C3:D3</f>
        <v>Byproduct Recovery Limited</v>
      </c>
      <c r="D3" s="123"/>
      <c r="E3" s="73" t="s">
        <v>105</v>
      </c>
      <c r="F3" s="30" t="s">
        <v>78</v>
      </c>
      <c r="G3" s="99" t="s">
        <v>155</v>
      </c>
      <c r="H3" s="99"/>
      <c r="I3" s="98">
        <v>2400</v>
      </c>
      <c r="J3" s="100" t="s">
        <v>150</v>
      </c>
      <c r="K3" s="101"/>
      <c r="L3" s="77">
        <f>(L1/(L2*10000))*100</f>
        <v>30.333333333333336</v>
      </c>
      <c r="AB3" s="29" t="s">
        <v>57</v>
      </c>
      <c r="AC3" s="17"/>
      <c r="AD3" s="29" t="s">
        <v>71</v>
      </c>
      <c r="AE3" s="17"/>
      <c r="AF3" s="17"/>
      <c r="AG3" s="36" t="s">
        <v>77</v>
      </c>
      <c r="AH3" s="18"/>
      <c r="AI3" s="40" t="s">
        <v>110</v>
      </c>
      <c r="AJ3" s="41">
        <v>1.7</v>
      </c>
      <c r="AK3" s="42">
        <v>6</v>
      </c>
      <c r="AL3" s="43">
        <v>1</v>
      </c>
      <c r="AM3" s="11">
        <v>6.2</v>
      </c>
      <c r="AN3" s="11" t="s">
        <v>109</v>
      </c>
    </row>
    <row r="4" spans="1:41" x14ac:dyDescent="0.2">
      <c r="A4" s="99" t="s">
        <v>0</v>
      </c>
      <c r="B4" s="99"/>
      <c r="C4" s="120" t="str">
        <f>'DAF Cake- Dunbia Llanybydder'!C4:D4</f>
        <v>Bwlchmawr Farm 2, Brynteg, Llanybydder, Carmarthenshire, SA40 9XA</v>
      </c>
      <c r="D4" s="121"/>
      <c r="E4" s="74" t="s">
        <v>1</v>
      </c>
      <c r="F4" s="76" t="s">
        <v>168</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x14ac:dyDescent="0.2">
      <c r="A5" s="99" t="s">
        <v>47</v>
      </c>
      <c r="B5" s="99"/>
      <c r="C5" s="120" t="str">
        <f>'DAF Cake- Dunbia Llanybydder'!C5:D5</f>
        <v>Louise Bailey</v>
      </c>
      <c r="D5" s="121"/>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99" t="s">
        <v>2</v>
      </c>
      <c r="B8" s="99"/>
      <c r="C8" s="52">
        <f>'DAF Cake- Dunbia Llanybydder'!C8</f>
        <v>8161</v>
      </c>
      <c r="D8" s="52">
        <f>'DAF Cake- Dunbia Llanybydder'!D8</f>
        <v>9456</v>
      </c>
      <c r="E8" s="52" t="str">
        <f>'DAF Cake- Dunbia Llanybydder'!E8</f>
        <v>0920M</v>
      </c>
      <c r="F8" s="52" t="str">
        <f>'DAF Cake- Dunbia Llanybydder'!F8</f>
        <v>0920S</v>
      </c>
      <c r="G8" s="52" t="str">
        <f>'DAF Cake- Dunbia Llanybydder'!G8</f>
        <v>0920W</v>
      </c>
      <c r="H8" s="52">
        <f>'DAF Cake- Dunbia Llanybydder'!H8</f>
        <v>7</v>
      </c>
      <c r="I8" s="52">
        <f>'DAF Cake- Dunbia Llanybydder'!I8</f>
        <v>8</v>
      </c>
      <c r="J8" s="52">
        <f>'DAF Cake- Dunbia Llanybydder'!J8</f>
        <v>9</v>
      </c>
      <c r="K8" s="52">
        <f>'DAF Cake- Dunbia Llanybydder'!K8</f>
        <v>10</v>
      </c>
      <c r="L8" s="52">
        <f>'DAF Cake- Dunbia Llanybydder'!L8</f>
        <v>9137</v>
      </c>
      <c r="M8" s="52">
        <f>'DAF Cake- Dunbia Llanybydder'!M8</f>
        <v>8042</v>
      </c>
      <c r="N8" s="52">
        <f>'DAF Cake- Dunbia Llanybydder'!N8</f>
        <v>7951</v>
      </c>
      <c r="O8" s="52">
        <f>'DAF Cake- Dunbia Llanybydder'!O8</f>
        <v>7245</v>
      </c>
      <c r="P8" s="52">
        <f>'DAF Cake- Dunbia Llanybydder'!P8</f>
        <v>6552</v>
      </c>
      <c r="Q8" s="52">
        <f>'DAF Cake- Dunbia Llanybydder'!Q8</f>
        <v>0</v>
      </c>
      <c r="R8" s="52">
        <f>'DAF Cake- Dunbia Llanybydder'!R8</f>
        <v>0</v>
      </c>
      <c r="S8" s="52">
        <f>'DAF Cake- Dunbia Llanybydder'!S8</f>
        <v>0</v>
      </c>
      <c r="T8" s="52">
        <f>'DAF Cake- Dunbia Llanybydder'!T8</f>
        <v>0</v>
      </c>
      <c r="U8" s="52">
        <f>'DAF Cake- Dunbia Llanybydder'!U8</f>
        <v>0</v>
      </c>
      <c r="V8" s="52">
        <f>'DAF Cake- Dunbia Llanybydder'!V8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99" t="s">
        <v>3</v>
      </c>
      <c r="B9" s="99"/>
      <c r="C9" s="52" t="str">
        <f>'DAF Cake- Dunbia Llanybydder'!C9</f>
        <v>Moderate</v>
      </c>
      <c r="D9" s="52" t="str">
        <f>'DAF Cake- Dunbia Llanybydder'!D9</f>
        <v>Moderate</v>
      </c>
      <c r="E9" s="52" t="str">
        <f>'DAF Cake- Dunbia Llanybydder'!E9</f>
        <v>Moderate</v>
      </c>
      <c r="F9" s="52" t="str">
        <f>'DAF Cake- Dunbia Llanybydder'!F9</f>
        <v>Moderate</v>
      </c>
      <c r="G9" s="52" t="str">
        <f>'DAF Cake- Dunbia Llanybydder'!G9</f>
        <v>Moderate</v>
      </c>
      <c r="H9" s="52" t="str">
        <f>'DAF Cake- Dunbia Llanybydder'!H9</f>
        <v>Moderate</v>
      </c>
      <c r="I9" s="52" t="str">
        <f>'DAF Cake- Dunbia Llanybydder'!I9</f>
        <v>Moderate</v>
      </c>
      <c r="J9" s="52" t="str">
        <f>'DAF Cake- Dunbia Llanybydder'!J9</f>
        <v>Moderate</v>
      </c>
      <c r="K9" s="52" t="str">
        <f>'DAF Cake- Dunbia Llanybydder'!K9</f>
        <v>Moderate</v>
      </c>
      <c r="L9" s="52" t="str">
        <f>'DAF Cake- Dunbia Llanybydder'!L9</f>
        <v>Moderate</v>
      </c>
      <c r="M9" s="52" t="str">
        <f>'DAF Cake- Dunbia Llanybydder'!M9</f>
        <v>Moderate</v>
      </c>
      <c r="N9" s="52" t="str">
        <f>'DAF Cake- Dunbia Llanybydder'!N9</f>
        <v>Moderate</v>
      </c>
      <c r="O9" s="52" t="str">
        <f>'DAF Cake- Dunbia Llanybydder'!O9</f>
        <v>Moderate</v>
      </c>
      <c r="P9" s="52" t="str">
        <f>'DAF Cake- Dunbia Llanybydder'!P9</f>
        <v>Moderate</v>
      </c>
      <c r="Q9" s="52">
        <f>'DAF Cake- Dunbia Llanybydder'!Q9</f>
        <v>0</v>
      </c>
      <c r="R9" s="52">
        <f>'DAF Cake- Dunbia Llanybydder'!R9</f>
        <v>0</v>
      </c>
      <c r="S9" s="52">
        <f>'DAF Cake- Dunbia Llanybydder'!S9</f>
        <v>0</v>
      </c>
      <c r="T9" s="52">
        <f>'DAF Cake- Dunbia Llanybydder'!T9</f>
        <v>0</v>
      </c>
      <c r="U9" s="52">
        <f>'DAF Cake- Dunbia Llanybydder'!U9</f>
        <v>0</v>
      </c>
      <c r="V9" s="52">
        <f>'DAF Cake- Dunbia Llanybydder'!V9</f>
        <v>0</v>
      </c>
      <c r="AB9" s="17"/>
      <c r="AC9" s="17"/>
      <c r="AD9" s="29" t="s">
        <v>134</v>
      </c>
      <c r="AE9" s="29">
        <v>4.5</v>
      </c>
      <c r="AF9" s="17"/>
      <c r="AG9" s="18"/>
      <c r="AH9" s="18"/>
      <c r="AI9" s="55" t="s">
        <v>100</v>
      </c>
      <c r="AJ9" s="56">
        <v>0.7</v>
      </c>
      <c r="AK9" s="57">
        <v>4</v>
      </c>
      <c r="AL9" s="28">
        <v>7</v>
      </c>
      <c r="AM9" s="11">
        <v>6.7</v>
      </c>
      <c r="AN9" s="11" t="s">
        <v>132</v>
      </c>
      <c r="AO9" s="79"/>
    </row>
    <row r="10" spans="1:41" x14ac:dyDescent="0.2">
      <c r="A10" s="99" t="s">
        <v>4</v>
      </c>
      <c r="B10" s="99"/>
      <c r="C10" s="52">
        <f>'DAF Cake- Dunbia Llanybydder'!C10</f>
        <v>5.3</v>
      </c>
      <c r="D10" s="52">
        <f>'DAF Cake- Dunbia Llanybydder'!D10</f>
        <v>5.5</v>
      </c>
      <c r="E10" s="52">
        <f>'DAF Cake- Dunbia Llanybydder'!E10</f>
        <v>6.1</v>
      </c>
      <c r="F10" s="52">
        <f>'DAF Cake- Dunbia Llanybydder'!F10</f>
        <v>6.1</v>
      </c>
      <c r="G10" s="52">
        <f>'DAF Cake- Dunbia Llanybydder'!G10</f>
        <v>5.8</v>
      </c>
      <c r="H10" s="52">
        <f>'DAF Cake- Dunbia Llanybydder'!H10</f>
        <v>5.5</v>
      </c>
      <c r="I10" s="52">
        <f>'DAF Cake- Dunbia Llanybydder'!I10</f>
        <v>5.8</v>
      </c>
      <c r="J10" s="52">
        <f>'DAF Cake- Dunbia Llanybydder'!J10</f>
        <v>5.7</v>
      </c>
      <c r="K10" s="52">
        <f>'DAF Cake- Dunbia Llanybydder'!K10</f>
        <v>5.8</v>
      </c>
      <c r="L10" s="52">
        <f>'DAF Cake- Dunbia Llanybydder'!L10</f>
        <v>5.2</v>
      </c>
      <c r="M10" s="52">
        <f>'DAF Cake- Dunbia Llanybydder'!M10</f>
        <v>5.2</v>
      </c>
      <c r="N10" s="52">
        <f>'DAF Cake- Dunbia Llanybydder'!N10</f>
        <v>5</v>
      </c>
      <c r="O10" s="52">
        <f>'DAF Cake- Dunbia Llanybydder'!O10</f>
        <v>5.2</v>
      </c>
      <c r="P10" s="52">
        <f>'DAF Cake- Dunbia Llanybydder'!P10</f>
        <v>5.0999999999999996</v>
      </c>
      <c r="Q10" s="52">
        <f>'DAF Cake- Dunbia Llanybydder'!Q10</f>
        <v>0</v>
      </c>
      <c r="R10" s="52">
        <f>'DAF Cake- Dunbia Llanybydder'!R10</f>
        <v>0</v>
      </c>
      <c r="S10" s="52">
        <f>'DAF Cake- Dunbia Llanybydder'!S10</f>
        <v>0</v>
      </c>
      <c r="T10" s="52">
        <f>'DAF Cake- Dunbia Llanybydder'!T10</f>
        <v>0</v>
      </c>
      <c r="U10" s="52">
        <f>'DAF Cake- Dunbia Llanybydder'!U10</f>
        <v>0</v>
      </c>
      <c r="V10" s="52">
        <f>'DAF Cake- Dunbia Llanybydder'!V10</f>
        <v>0</v>
      </c>
      <c r="AB10" s="17"/>
      <c r="AC10" s="17"/>
      <c r="AD10" s="29" t="s">
        <v>137</v>
      </c>
      <c r="AE10" s="29">
        <v>5</v>
      </c>
      <c r="AF10" s="17"/>
      <c r="AG10" s="18"/>
      <c r="AH10" s="18"/>
      <c r="AI10" s="45" t="s">
        <v>94</v>
      </c>
      <c r="AJ10" s="46">
        <v>9</v>
      </c>
      <c r="AK10" s="47">
        <v>16.5</v>
      </c>
      <c r="AL10" s="11">
        <v>8</v>
      </c>
      <c r="AM10" s="11">
        <v>6.7</v>
      </c>
      <c r="AN10" s="11" t="s">
        <v>132</v>
      </c>
    </row>
    <row r="11" spans="1:41" x14ac:dyDescent="0.2">
      <c r="A11" s="99" t="s">
        <v>5</v>
      </c>
      <c r="B11" s="99"/>
      <c r="C11" s="52">
        <f>'DAF Cake- Dunbia Llanybydder'!C11</f>
        <v>3</v>
      </c>
      <c r="D11" s="52">
        <f>'DAF Cake- Dunbia Llanybydder'!D11</f>
        <v>4</v>
      </c>
      <c r="E11" s="52">
        <f>'DAF Cake- Dunbia Llanybydder'!E11</f>
        <v>1</v>
      </c>
      <c r="F11" s="52">
        <f>'DAF Cake- Dunbia Llanybydder'!F11</f>
        <v>1</v>
      </c>
      <c r="G11" s="52">
        <f>'DAF Cake- Dunbia Llanybydder'!G11</f>
        <v>2</v>
      </c>
      <c r="H11" s="52">
        <f>'DAF Cake- Dunbia Llanybydder'!H11</f>
        <v>0</v>
      </c>
      <c r="I11" s="52">
        <f>'DAF Cake- Dunbia Llanybydder'!I11</f>
        <v>0</v>
      </c>
      <c r="J11" s="52">
        <f>'DAF Cake- Dunbia Llanybydder'!J11</f>
        <v>0</v>
      </c>
      <c r="K11" s="52">
        <f>'DAF Cake- Dunbia Llanybydder'!K11</f>
        <v>0</v>
      </c>
      <c r="L11" s="52">
        <f>'DAF Cake- Dunbia Llanybydder'!L11</f>
        <v>1</v>
      </c>
      <c r="M11" s="52">
        <f>'DAF Cake- Dunbia Llanybydder'!M11</f>
        <v>2</v>
      </c>
      <c r="N11" s="52">
        <f>'DAF Cake- Dunbia Llanybydder'!N11</f>
        <v>3</v>
      </c>
      <c r="O11" s="52">
        <f>'DAF Cake- Dunbia Llanybydder'!O11</f>
        <v>2</v>
      </c>
      <c r="P11" s="52">
        <f>'DAF Cake- Dunbia Llanybydder'!P11</f>
        <v>3</v>
      </c>
      <c r="Q11" s="52">
        <f>'DAF Cake- Dunbia Llanybydder'!Q11</f>
        <v>0</v>
      </c>
      <c r="R11" s="52">
        <f>'DAF Cake- Dunbia Llanybydder'!R11</f>
        <v>0</v>
      </c>
      <c r="S11" s="52">
        <f>'DAF Cake- Dunbia Llanybydder'!S11</f>
        <v>0</v>
      </c>
      <c r="T11" s="52">
        <f>'DAF Cake- Dunbia Llanybydder'!T11</f>
        <v>0</v>
      </c>
      <c r="U11" s="52">
        <f>'DAF Cake- Dunbia Llanybydder'!U11</f>
        <v>0</v>
      </c>
      <c r="V11" s="52">
        <f>'DAF Cake- Dunbia Llanybydder'!V11</f>
        <v>0</v>
      </c>
      <c r="AB11" s="17"/>
      <c r="AC11" s="17"/>
      <c r="AD11" s="44" t="s">
        <v>138</v>
      </c>
      <c r="AE11" s="29">
        <v>6</v>
      </c>
      <c r="AF11" s="17"/>
      <c r="AG11" s="18"/>
      <c r="AH11" s="18"/>
      <c r="AI11" s="45" t="s">
        <v>119</v>
      </c>
      <c r="AJ11" s="46">
        <v>15</v>
      </c>
      <c r="AK11" s="47">
        <v>17.5</v>
      </c>
      <c r="AL11" s="11">
        <v>9</v>
      </c>
      <c r="AM11" s="11">
        <v>7</v>
      </c>
      <c r="AN11" s="11" t="s">
        <v>132</v>
      </c>
    </row>
    <row r="12" spans="1:41" x14ac:dyDescent="0.2">
      <c r="A12" s="99" t="s">
        <v>6</v>
      </c>
      <c r="B12" s="99"/>
      <c r="C12" s="52">
        <f>'DAF Cake- Dunbia Llanybydder'!C12</f>
        <v>1</v>
      </c>
      <c r="D12" s="52">
        <f>'DAF Cake- Dunbia Llanybydder'!D12</f>
        <v>0</v>
      </c>
      <c r="E12" s="52">
        <f>'DAF Cake- Dunbia Llanybydder'!E12</f>
        <v>1</v>
      </c>
      <c r="F12" s="52">
        <f>'DAF Cake- Dunbia Llanybydder'!F12</f>
        <v>1</v>
      </c>
      <c r="G12" s="52">
        <f>'DAF Cake- Dunbia Llanybydder'!G12</f>
        <v>1</v>
      </c>
      <c r="H12" s="52">
        <f>'DAF Cake- Dunbia Llanybydder'!H12</f>
        <v>1</v>
      </c>
      <c r="I12" s="52">
        <f>'DAF Cake- Dunbia Llanybydder'!I12</f>
        <v>1</v>
      </c>
      <c r="J12" s="52">
        <f>'DAF Cake- Dunbia Llanybydder'!J12</f>
        <v>1</v>
      </c>
      <c r="K12" s="52">
        <f>'DAF Cake- Dunbia Llanybydder'!K12</f>
        <v>1</v>
      </c>
      <c r="L12" s="52">
        <f>'DAF Cake- Dunbia Llanybydder'!L12</f>
        <v>1</v>
      </c>
      <c r="M12" s="52">
        <f>'DAF Cake- Dunbia Llanybydder'!M12</f>
        <v>1</v>
      </c>
      <c r="N12" s="52">
        <f>'DAF Cake- Dunbia Llanybydder'!N12</f>
        <v>1</v>
      </c>
      <c r="O12" s="52">
        <f>'DAF Cake- Dunbia Llanybydder'!O12</f>
        <v>1</v>
      </c>
      <c r="P12" s="52">
        <f>'DAF Cake- Dunbia Llanybydder'!P12</f>
        <v>2</v>
      </c>
      <c r="Q12" s="52">
        <f>'DAF Cake- Dunbia Llanybydder'!Q12</f>
        <v>0</v>
      </c>
      <c r="R12" s="52">
        <f>'DAF Cake- Dunbia Llanybydder'!R12</f>
        <v>0</v>
      </c>
      <c r="S12" s="52">
        <f>'DAF Cake- Dunbia Llanybydder'!S12</f>
        <v>0</v>
      </c>
      <c r="T12" s="52">
        <f>'DAF Cake- Dunbia Llanybydder'!T12</f>
        <v>0</v>
      </c>
      <c r="U12" s="52">
        <f>'DAF Cake- Dunbia Llanybydder'!U12</f>
        <v>0</v>
      </c>
      <c r="V12" s="52">
        <f>'DAF Cake- Dunbia Llanybydder'!V12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99" t="s">
        <v>7</v>
      </c>
      <c r="B13" s="99"/>
      <c r="C13" s="52">
        <f>'DAF Cake- Dunbia Llanybydder'!C13</f>
        <v>2</v>
      </c>
      <c r="D13" s="52">
        <f>'DAF Cake- Dunbia Llanybydder'!D13</f>
        <v>1</v>
      </c>
      <c r="E13" s="52">
        <f>'DAF Cake- Dunbia Llanybydder'!E13</f>
        <v>1</v>
      </c>
      <c r="F13" s="52">
        <f>'DAF Cake- Dunbia Llanybydder'!F13</f>
        <v>1</v>
      </c>
      <c r="G13" s="52">
        <f>'DAF Cake- Dunbia Llanybydder'!G13</f>
        <v>1</v>
      </c>
      <c r="H13" s="52">
        <f>'DAF Cake- Dunbia Llanybydder'!H13</f>
        <v>2</v>
      </c>
      <c r="I13" s="52">
        <f>'DAF Cake- Dunbia Llanybydder'!I13</f>
        <v>2</v>
      </c>
      <c r="J13" s="52">
        <f>'DAF Cake- Dunbia Llanybydder'!J13</f>
        <v>2</v>
      </c>
      <c r="K13" s="52">
        <f>'DAF Cake- Dunbia Llanybydder'!K13</f>
        <v>2</v>
      </c>
      <c r="L13" s="52">
        <f>'DAF Cake- Dunbia Llanybydder'!L13</f>
        <v>3</v>
      </c>
      <c r="M13" s="52">
        <f>'DAF Cake- Dunbia Llanybydder'!M13</f>
        <v>2</v>
      </c>
      <c r="N13" s="52">
        <f>'DAF Cake- Dunbia Llanybydder'!N13</f>
        <v>2</v>
      </c>
      <c r="O13" s="52">
        <f>'DAF Cake- Dunbia Llanybydder'!O13</f>
        <v>2</v>
      </c>
      <c r="P13" s="52">
        <f>'DAF Cake- Dunbia Llanybydder'!P13</f>
        <v>2</v>
      </c>
      <c r="Q13" s="52">
        <f>'DAF Cake- Dunbia Llanybydder'!Q13</f>
        <v>0</v>
      </c>
      <c r="R13" s="52">
        <f>'DAF Cake- Dunbia Llanybydder'!R13</f>
        <v>0</v>
      </c>
      <c r="S13" s="52">
        <f>'DAF Cake- Dunbia Llanybydder'!S13</f>
        <v>0</v>
      </c>
      <c r="T13" s="52">
        <f>'DAF Cake- Dunbia Llanybydder'!T13</f>
        <v>0</v>
      </c>
      <c r="U13" s="52">
        <f>'DAF Cake- Dunbia Llanybydder'!U13</f>
        <v>0</v>
      </c>
      <c r="V13" s="52">
        <f>'DAF Cake- Dunbia Llanybydder'!V13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1" t="s">
        <v>8</v>
      </c>
      <c r="B14" s="111"/>
      <c r="C14" s="82" t="str">
        <f>'DAF Cake- Dunbia Llanybydder'!C14</f>
        <v xml:space="preserve">Grass Silage (25% DM) </v>
      </c>
      <c r="D14" s="82" t="str">
        <f>'DAF Cake- Dunbia Llanybydder'!D14</f>
        <v xml:space="preserve">Grass Silage (25% DM) </v>
      </c>
      <c r="E14" s="82" t="str">
        <f>'DAF Cake- Dunbia Llanybydder'!E14</f>
        <v xml:space="preserve">Grass Silage (25% DM) </v>
      </c>
      <c r="F14" s="82" t="str">
        <f>'DAF Cake- Dunbia Llanybydder'!F14</f>
        <v xml:space="preserve">Grass Silage (25% DM) </v>
      </c>
      <c r="G14" s="82" t="str">
        <f>'DAF Cake- Dunbia Llanybydder'!G14</f>
        <v xml:space="preserve">Grass Silage (25% DM) </v>
      </c>
      <c r="H14" s="82" t="str">
        <f>'DAF Cake- Dunbia Llanybydder'!H14</f>
        <v xml:space="preserve">Grass Silage (25% DM) </v>
      </c>
      <c r="I14" s="82" t="str">
        <f>'DAF Cake- Dunbia Llanybydder'!I14</f>
        <v xml:space="preserve">Grass Silage (25% DM) </v>
      </c>
      <c r="J14" s="82" t="str">
        <f>'DAF Cake- Dunbia Llanybydder'!J14</f>
        <v xml:space="preserve">Grass Silage (25% DM) </v>
      </c>
      <c r="K14" s="82" t="str">
        <f>'DAF Cake- Dunbia Llanybydder'!K14</f>
        <v xml:space="preserve">Grass Silage (25% DM) </v>
      </c>
      <c r="L14" s="82" t="str">
        <f>'DAF Cake- Dunbia Llanybydder'!L14</f>
        <v xml:space="preserve">Grass Silage (25% DM) </v>
      </c>
      <c r="M14" s="82" t="str">
        <f>'DAF Cake- Dunbia Llanybydder'!M14</f>
        <v xml:space="preserve">Grass Silage (25% DM) </v>
      </c>
      <c r="N14" s="82" t="str">
        <f>'DAF Cake- Dunbia Llanybydder'!N14</f>
        <v xml:space="preserve">Grass Silage (25% DM) </v>
      </c>
      <c r="O14" s="82" t="str">
        <f>'DAF Cake- Dunbia Llanybydder'!O14</f>
        <v xml:space="preserve">Grass Silage (25% DM) </v>
      </c>
      <c r="P14" s="82" t="str">
        <f>'DAF Cake- Dunbia Llanybydder'!P14</f>
        <v xml:space="preserve">Grass Silage (25% DM) </v>
      </c>
      <c r="Q14" s="82">
        <f>'DAF Cake- Dunbia Llanybydder'!Q14</f>
        <v>0</v>
      </c>
      <c r="R14" s="82">
        <f>'DAF Cake- Dunbia Llanybydder'!R14</f>
        <v>0</v>
      </c>
      <c r="S14" s="82">
        <f>'DAF Cake- Dunbia Llanybydder'!S14</f>
        <v>0</v>
      </c>
      <c r="T14" s="82">
        <f>'DAF Cake- Dunbia Llanybydder'!T14</f>
        <v>0</v>
      </c>
      <c r="U14" s="82">
        <f>'DAF Cake- Dunbia Llanybydder'!U14</f>
        <v>0</v>
      </c>
      <c r="V14" s="82">
        <f>'DAF Cake- Dunbia Llanybydder'!V14</f>
        <v>0</v>
      </c>
      <c r="AD14" s="29" t="s">
        <v>135</v>
      </c>
      <c r="AE14" s="29">
        <v>6</v>
      </c>
      <c r="AI14" s="45" t="s">
        <v>116</v>
      </c>
      <c r="AJ14" s="46">
        <v>0.8</v>
      </c>
      <c r="AK14" s="47">
        <v>1.7</v>
      </c>
      <c r="AL14" s="11">
        <v>12</v>
      </c>
      <c r="AM14" s="11">
        <v>6.7</v>
      </c>
      <c r="AN14" s="11" t="s">
        <v>132</v>
      </c>
    </row>
    <row r="15" spans="1:41" x14ac:dyDescent="0.2">
      <c r="A15" s="110" t="s">
        <v>9</v>
      </c>
      <c r="B15" s="110"/>
      <c r="C15" s="52">
        <f>'DAF Cake- Dunbia Llanybydder'!C15</f>
        <v>38</v>
      </c>
      <c r="D15" s="52">
        <f>'DAF Cake- Dunbia Llanybydder'!D15</f>
        <v>38</v>
      </c>
      <c r="E15" s="52">
        <f>'DAF Cake- Dunbia Llanybydder'!E15</f>
        <v>38</v>
      </c>
      <c r="F15" s="52">
        <f>'DAF Cake- Dunbia Llanybydder'!F15</f>
        <v>38</v>
      </c>
      <c r="G15" s="52">
        <f>'DAF Cake- Dunbia Llanybydder'!G15</f>
        <v>38</v>
      </c>
      <c r="H15" s="52">
        <f>'DAF Cake- Dunbia Llanybydder'!H15</f>
        <v>38</v>
      </c>
      <c r="I15" s="52">
        <f>'DAF Cake- Dunbia Llanybydder'!I15</f>
        <v>38</v>
      </c>
      <c r="J15" s="52">
        <f>'DAF Cake- Dunbia Llanybydder'!J15</f>
        <v>38</v>
      </c>
      <c r="K15" s="52">
        <f>'DAF Cake- Dunbia Llanybydder'!K15</f>
        <v>38</v>
      </c>
      <c r="L15" s="52">
        <f>'DAF Cake- Dunbia Llanybydder'!L15</f>
        <v>38</v>
      </c>
      <c r="M15" s="52">
        <f>'DAF Cake- Dunbia Llanybydder'!M15</f>
        <v>38</v>
      </c>
      <c r="N15" s="52">
        <f>'DAF Cake- Dunbia Llanybydder'!N15</f>
        <v>38</v>
      </c>
      <c r="O15" s="52">
        <f>'DAF Cake- Dunbia Llanybydder'!O15</f>
        <v>38</v>
      </c>
      <c r="P15" s="52">
        <f>'DAF Cake- Dunbia Llanybydder'!P15</f>
        <v>38</v>
      </c>
      <c r="Q15" s="52">
        <f>'DAF Cake- Dunbia Llanybydder'!Q15</f>
        <v>0</v>
      </c>
      <c r="R15" s="52">
        <f>'DAF Cake- Dunbia Llanybydder'!R15</f>
        <v>0</v>
      </c>
      <c r="S15" s="52">
        <f>'DAF Cake- Dunbia Llanybydder'!S15</f>
        <v>0</v>
      </c>
      <c r="T15" s="52">
        <f>'DAF Cake- Dunbia Llanybydder'!T15</f>
        <v>0</v>
      </c>
      <c r="U15" s="52">
        <f>'DAF Cake- Dunbia Llanybydder'!U15</f>
        <v>0</v>
      </c>
      <c r="V15" s="52">
        <f>'DAF Cake- Dunbia Llanybydder'!V15</f>
        <v>0</v>
      </c>
      <c r="AD15" s="29" t="s">
        <v>141</v>
      </c>
      <c r="AE15" s="29">
        <v>7</v>
      </c>
      <c r="AI15" s="45" t="s">
        <v>98</v>
      </c>
      <c r="AJ15" s="54">
        <v>1.8</v>
      </c>
      <c r="AK15" s="47">
        <v>5.4</v>
      </c>
      <c r="AL15" s="11">
        <v>13</v>
      </c>
      <c r="AM15" s="11">
        <v>6.7</v>
      </c>
      <c r="AN15" s="11" t="s">
        <v>132</v>
      </c>
    </row>
    <row r="16" spans="1:41" ht="13.5" thickBot="1" x14ac:dyDescent="0.25">
      <c r="A16" s="112" t="s">
        <v>44</v>
      </c>
      <c r="B16" s="112"/>
      <c r="C16" s="83" t="str">
        <f>'DAF Cake- Dunbia Llanybydder'!C16</f>
        <v>Medium/Clay</v>
      </c>
      <c r="D16" s="83" t="str">
        <f>'DAF Cake- Dunbia Llanybydder'!D16</f>
        <v>Medium/Clay</v>
      </c>
      <c r="E16" s="83" t="str">
        <f>'DAF Cake- Dunbia Llanybydder'!E16</f>
        <v>Medium/Clay</v>
      </c>
      <c r="F16" s="83" t="str">
        <f>'DAF Cake- Dunbia Llanybydder'!F16</f>
        <v>Medium/Clay</v>
      </c>
      <c r="G16" s="83" t="str">
        <f>'DAF Cake- Dunbia Llanybydder'!G16</f>
        <v>Medium/Clay</v>
      </c>
      <c r="H16" s="83" t="str">
        <f>'DAF Cake- Dunbia Llanybydder'!H16</f>
        <v>Medium/Clay</v>
      </c>
      <c r="I16" s="83" t="str">
        <f>'DAF Cake- Dunbia Llanybydder'!I16</f>
        <v>Medium/Clay</v>
      </c>
      <c r="J16" s="83" t="str">
        <f>'DAF Cake- Dunbia Llanybydder'!J16</f>
        <v>Medium/Clay</v>
      </c>
      <c r="K16" s="83" t="str">
        <f>'DAF Cake- Dunbia Llanybydder'!K16</f>
        <v>Medium/Clay</v>
      </c>
      <c r="L16" s="83" t="str">
        <f>'DAF Cake- Dunbia Llanybydder'!L16</f>
        <v>Medium/Clay</v>
      </c>
      <c r="M16" s="83" t="str">
        <f>'DAF Cake- Dunbia Llanybydder'!M16</f>
        <v>Medium/Clay</v>
      </c>
      <c r="N16" s="83" t="str">
        <f>'DAF Cake- Dunbia Llanybydder'!N16</f>
        <v>Medium/Clay</v>
      </c>
      <c r="O16" s="83" t="str">
        <f>'DAF Cake- Dunbia Llanybydder'!O16</f>
        <v>Medium/Clay</v>
      </c>
      <c r="P16" s="83" t="str">
        <f>'DAF Cake- Dunbia Llanybydder'!P16</f>
        <v>Medium/Clay</v>
      </c>
      <c r="Q16" s="83">
        <f>'DAF Cake- Dunbia Llanybydder'!Q16</f>
        <v>0</v>
      </c>
      <c r="R16" s="83">
        <f>'DAF Cake- Dunbia Llanybydder'!R16</f>
        <v>0</v>
      </c>
      <c r="S16" s="83">
        <f>'DAF Cake- Dunbia Llanybydder'!S16</f>
        <v>0</v>
      </c>
      <c r="T16" s="83">
        <f>'DAF Cake- Dunbia Llanybydder'!T16</f>
        <v>0</v>
      </c>
      <c r="U16" s="83">
        <f>'DAF Cake- Dunbia Llanybydder'!U16</f>
        <v>0</v>
      </c>
      <c r="V16" s="83">
        <f>'DAF Cake- Dunbia Llanybydder'!V16</f>
        <v>0</v>
      </c>
      <c r="AD16" s="44" t="s">
        <v>142</v>
      </c>
      <c r="AE16" s="29">
        <v>8</v>
      </c>
      <c r="AI16" s="45" t="s">
        <v>115</v>
      </c>
      <c r="AJ16" s="46">
        <v>8</v>
      </c>
      <c r="AK16" s="47">
        <v>5.5</v>
      </c>
      <c r="AL16" s="12">
        <v>14</v>
      </c>
      <c r="AM16" s="11">
        <v>6.7</v>
      </c>
      <c r="AN16" s="11" t="s">
        <v>132</v>
      </c>
    </row>
    <row r="17" spans="1:40" x14ac:dyDescent="0.2">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04" t="s">
        <v>23</v>
      </c>
      <c r="B18" s="105"/>
      <c r="C18" s="16">
        <f>$D31</f>
        <v>20.110398</v>
      </c>
      <c r="D18" s="16">
        <f>$D32</f>
        <v>10.969308</v>
      </c>
      <c r="E18" s="16">
        <f>$D33</f>
        <v>93.239118000000005</v>
      </c>
      <c r="F18" s="16">
        <f>$D34</f>
        <v>93.239118000000005</v>
      </c>
      <c r="G18" s="16">
        <f>$D35</f>
        <v>65.815848000000003</v>
      </c>
      <c r="H18" s="16">
        <f>$D36</f>
        <v>93.239118000000005</v>
      </c>
      <c r="I18" s="16">
        <f>$D37</f>
        <v>93.239118000000005</v>
      </c>
      <c r="J18" s="16">
        <f>$D38</f>
        <v>93.239118000000005</v>
      </c>
      <c r="K18" s="16">
        <f>$D39</f>
        <v>93.239118000000005</v>
      </c>
      <c r="L18" s="16">
        <f>$D40</f>
        <v>93.239118000000005</v>
      </c>
      <c r="M18" s="16">
        <f>$D41</f>
        <v>65.815848000000003</v>
      </c>
      <c r="N18" s="16">
        <f>$D42</f>
        <v>20.110398</v>
      </c>
      <c r="O18" s="16">
        <f>$D43</f>
        <v>65.815848000000003</v>
      </c>
      <c r="P18" s="16">
        <f>$D44</f>
        <v>20.110398</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04" t="s">
        <v>87</v>
      </c>
      <c r="B19" s="105"/>
      <c r="C19" s="16">
        <f>C18-C17</f>
        <v>-44.489601999999991</v>
      </c>
      <c r="D19" s="16">
        <f t="shared" ref="D19:V19" si="1">D18-D17</f>
        <v>-53.630691999999996</v>
      </c>
      <c r="E19" s="16">
        <f t="shared" si="1"/>
        <v>28.639118000000011</v>
      </c>
      <c r="F19" s="16">
        <f t="shared" si="1"/>
        <v>28.639118000000011</v>
      </c>
      <c r="G19" s="16">
        <f t="shared" si="1"/>
        <v>1.2158480000000083</v>
      </c>
      <c r="H19" s="16">
        <f t="shared" si="1"/>
        <v>28.639118000000011</v>
      </c>
      <c r="I19" s="16">
        <f t="shared" si="1"/>
        <v>28.639118000000011</v>
      </c>
      <c r="J19" s="16">
        <f t="shared" si="1"/>
        <v>28.639118000000011</v>
      </c>
      <c r="K19" s="16">
        <f t="shared" si="1"/>
        <v>28.639118000000011</v>
      </c>
      <c r="L19" s="16">
        <f t="shared" si="1"/>
        <v>28.639118000000011</v>
      </c>
      <c r="M19" s="16">
        <f t="shared" si="1"/>
        <v>1.2158480000000083</v>
      </c>
      <c r="N19" s="16">
        <f t="shared" si="1"/>
        <v>-44.489601999999991</v>
      </c>
      <c r="O19" s="16">
        <f t="shared" si="1"/>
        <v>1.2158480000000083</v>
      </c>
      <c r="P19" s="16">
        <f t="shared" si="1"/>
        <v>-44.489601999999991</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6" t="s">
        <v>88</v>
      </c>
      <c r="B20" s="107"/>
      <c r="C20" s="25" t="str">
        <f>IF($B31="","",IF(C$19&gt;=0,"INCREASE","DECREASE"))</f>
        <v>DECREASE</v>
      </c>
      <c r="D20" s="25" t="str">
        <f>IF($B32="","",IF(D$19&gt;=0,"INCREASE","DECREASE"))</f>
        <v>DECREASE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DECREASE</v>
      </c>
      <c r="O20" s="25" t="str">
        <f>IF($B43="","",IF(O$19&gt;=0,"INCREASE","DECREASE"))</f>
        <v>INCREASE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02" t="s">
        <v>85</v>
      </c>
      <c r="B21" s="103"/>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04" t="s">
        <v>86</v>
      </c>
      <c r="B22" s="105"/>
      <c r="C22" s="16">
        <f>$E31</f>
        <v>48.778400000000005</v>
      </c>
      <c r="D22" s="16">
        <f>$E32</f>
        <v>26.606400000000004</v>
      </c>
      <c r="E22" s="16">
        <f>$E33</f>
        <v>226.15440000000001</v>
      </c>
      <c r="F22" s="16">
        <f>$E34</f>
        <v>226.15440000000001</v>
      </c>
      <c r="G22" s="16">
        <f>$E35</f>
        <v>159.63840000000002</v>
      </c>
      <c r="H22" s="16">
        <f>$E36</f>
        <v>226.15440000000001</v>
      </c>
      <c r="I22" s="16">
        <f>$E37</f>
        <v>226.15440000000001</v>
      </c>
      <c r="J22" s="16">
        <f>$E38</f>
        <v>226.15440000000001</v>
      </c>
      <c r="K22" s="16">
        <f>$E39</f>
        <v>226.15440000000001</v>
      </c>
      <c r="L22" s="16">
        <f>$E40</f>
        <v>226.15440000000001</v>
      </c>
      <c r="M22" s="16">
        <f>$E41</f>
        <v>159.63840000000002</v>
      </c>
      <c r="N22" s="16">
        <f>$E42</f>
        <v>48.778400000000005</v>
      </c>
      <c r="O22" s="16">
        <f>$E43</f>
        <v>159.63840000000002</v>
      </c>
      <c r="P22" s="16">
        <f>$E44</f>
        <v>48.778400000000005</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04" t="s">
        <v>89</v>
      </c>
      <c r="B23" s="105"/>
      <c r="C23" s="16">
        <f>C22-C21</f>
        <v>-179.2216</v>
      </c>
      <c r="D23" s="16">
        <f t="shared" ref="D23:V23" si="3">D22-D21</f>
        <v>-201.39359999999999</v>
      </c>
      <c r="E23" s="16">
        <f t="shared" si="3"/>
        <v>-1.8455999999999904</v>
      </c>
      <c r="F23" s="16">
        <f t="shared" si="3"/>
        <v>-1.8455999999999904</v>
      </c>
      <c r="G23" s="16">
        <f t="shared" si="3"/>
        <v>-68.361599999999981</v>
      </c>
      <c r="H23" s="16">
        <f t="shared" si="3"/>
        <v>-1.8455999999999904</v>
      </c>
      <c r="I23" s="16">
        <f t="shared" si="3"/>
        <v>-1.8455999999999904</v>
      </c>
      <c r="J23" s="16">
        <f t="shared" si="3"/>
        <v>-1.8455999999999904</v>
      </c>
      <c r="K23" s="16">
        <f t="shared" si="3"/>
        <v>-1.8455999999999904</v>
      </c>
      <c r="L23" s="16">
        <f t="shared" si="3"/>
        <v>-1.8455999999999904</v>
      </c>
      <c r="M23" s="16">
        <f t="shared" si="3"/>
        <v>-68.361599999999981</v>
      </c>
      <c r="N23" s="16">
        <f t="shared" si="3"/>
        <v>-179.2216</v>
      </c>
      <c r="O23" s="16">
        <f t="shared" si="3"/>
        <v>-68.361599999999981</v>
      </c>
      <c r="P23" s="16">
        <f t="shared" si="3"/>
        <v>-179.2216</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56</v>
      </c>
      <c r="D27" s="87" t="s">
        <v>54</v>
      </c>
      <c r="E27" s="87" t="s">
        <v>54</v>
      </c>
      <c r="F27" s="87" t="s">
        <v>54</v>
      </c>
      <c r="G27" s="87" t="s">
        <v>54</v>
      </c>
      <c r="H27" s="87" t="s">
        <v>54</v>
      </c>
      <c r="I27" s="87" t="s">
        <v>54</v>
      </c>
      <c r="J27" s="87" t="s">
        <v>54</v>
      </c>
      <c r="K27" s="87" t="s">
        <v>54</v>
      </c>
      <c r="L27" s="87" t="s">
        <v>54</v>
      </c>
      <c r="M27" s="87" t="s">
        <v>54</v>
      </c>
      <c r="N27" s="87" t="s">
        <v>54</v>
      </c>
      <c r="O27" s="87" t="s">
        <v>54</v>
      </c>
      <c r="P27" s="87" t="s">
        <v>54</v>
      </c>
      <c r="Q27" s="87" t="s">
        <v>54</v>
      </c>
      <c r="R27" s="87" t="s">
        <v>54</v>
      </c>
      <c r="S27" s="87" t="s">
        <v>54</v>
      </c>
      <c r="T27" s="87" t="s">
        <v>54</v>
      </c>
      <c r="U27" s="87" t="s">
        <v>54</v>
      </c>
    </row>
    <row r="28" spans="1:40" s="49" customFormat="1" x14ac:dyDescent="0.25">
      <c r="A28" s="88"/>
      <c r="B28" s="23">
        <v>10.1</v>
      </c>
      <c r="C28" s="15">
        <v>0.39</v>
      </c>
      <c r="D28" s="15">
        <v>798</v>
      </c>
      <c r="E28" s="15">
        <v>3680</v>
      </c>
      <c r="F28" s="15">
        <v>544</v>
      </c>
      <c r="G28" s="15">
        <v>3.37</v>
      </c>
      <c r="H28" s="15">
        <v>36.5</v>
      </c>
      <c r="I28" s="15">
        <v>0.5</v>
      </c>
      <c r="J28" s="15">
        <v>0.02</v>
      </c>
      <c r="K28" s="22">
        <v>0.05</v>
      </c>
      <c r="L28" s="15">
        <v>0.28999999999999998</v>
      </c>
      <c r="M28" s="15">
        <v>0.28999999999999998</v>
      </c>
      <c r="N28" s="15"/>
      <c r="O28" s="15"/>
      <c r="P28" s="15">
        <v>740</v>
      </c>
      <c r="Q28" s="15">
        <v>445</v>
      </c>
      <c r="R28" s="15">
        <v>0.06</v>
      </c>
      <c r="S28" s="15">
        <v>0.5</v>
      </c>
      <c r="T28" s="15">
        <v>0.27</v>
      </c>
      <c r="U28" s="15">
        <v>10</v>
      </c>
    </row>
    <row r="29" spans="1:40" s="7" customFormat="1" ht="27" x14ac:dyDescent="0.2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8161</v>
      </c>
      <c r="B31" s="15">
        <v>11</v>
      </c>
      <c r="C31" s="69">
        <f>IF(C$27="%w/w SAR",((C$28*10)*$B31),IF(C$27="%w/w DM",(((C$28*10)*($B$28/100))*$B31),IF(C$27="kg/t SAR",(C$28*$B31),IF(C$27="kg/t DM",((C$28*($B$28/100))*$B31),IF(C$27="mg/kg SAR",((C$28*0.001)*$B31),IF(C$27="mg/kg DM",(((C$28*0.001)*($B$28/100))*$B31),0))))))</f>
        <v>42.900000000000006</v>
      </c>
      <c r="D31" s="69">
        <f>(IF(D$27="%w/w SAR",((D$28*10)*$B31),IF(D$27="%w/w DM",(((D$28*10)*($B$28/100))*$B31),IF(D$27="kg/t SAR",(D$28*$B31),IF(D$27="kg/t DM",((D$28*($B$28/100))*$B31),IF(D$27="mg/kg SAR",((D$28*0.001)*$B31),IF(D$27="mg/kg DM",(((D$28*0.001)*($B$28/100))*$B31),"0")))))))*2.291</f>
        <v>20.110398</v>
      </c>
      <c r="E31" s="69">
        <f>(IF(E$27="%w/w SAR",((E$28*10)*$B31),IF(E$27="%w/w DM",(((E$28*10)*($B$28/100))*$B31),IF(E$27="kg/t SAR",(E$28*$B31),IF(E$27="kg/t DM",((E$28*($B$28/100))*$B31),IF(E$27="mg/kg SAR",((E$28*0.001)*$B31),IF(E$27="mg/kg DM",(((E$28*0.001)*($B$28/100))*$B31),"0")))))))*1.205</f>
        <v>48.778400000000005</v>
      </c>
      <c r="F31" s="69">
        <f>(IF(F$27="%w/w SAR",((F$28*10)*$B31),IF(F$27="%w/w DM",(((F$28*10)*($B$28/100))*$B31),IF(F$27="kg/t SAR",(F$28*$B31),IF(F$27="kg/t DM",((F$28*($B$28/100))*$B31),IF(F$27="mg/kg SAR",((F$28*0.001)*$B31),IF(F$27="mg/kg DM",(((F$28*0.001)*($B$28/100))*$B31),"0")))))))*1.658</f>
        <v>9.9214719999999996</v>
      </c>
      <c r="G31" s="69">
        <f t="shared" ref="G31:P46" si="5">IF(G$27="%w/w SAR",((G$28*10)*$B31),IF(G$27="%w/w DM",(((G$28*10)*($B$28/100))*$B31),IF(G$27="kg/t SAR",(G$28*$B31),IF(G$27="kg/t DM",((G$28*($B$28/100))*$B31),IF(G$27="mg/kg SAR",((G$28*0.001)*$B31),IF(G$27="mg/kg DM",(((G$28*0.001)*($B$28/100))*$B31),0))))))</f>
        <v>3.7069999999999999E-2</v>
      </c>
      <c r="H31" s="69">
        <f t="shared" si="5"/>
        <v>0.40149999999999997</v>
      </c>
      <c r="I31" s="69">
        <f t="shared" si="5"/>
        <v>5.4999999999999997E-3</v>
      </c>
      <c r="J31" s="69">
        <f t="shared" si="5"/>
        <v>2.2000000000000001E-4</v>
      </c>
      <c r="K31" s="69">
        <f t="shared" si="5"/>
        <v>5.5000000000000003E-4</v>
      </c>
      <c r="L31" s="69">
        <f t="shared" si="5"/>
        <v>3.1900000000000001E-3</v>
      </c>
      <c r="M31" s="69">
        <f t="shared" si="5"/>
        <v>3.1900000000000001E-3</v>
      </c>
      <c r="N31" s="69">
        <f t="shared" si="5"/>
        <v>0</v>
      </c>
      <c r="O31" s="69">
        <f t="shared" si="5"/>
        <v>0</v>
      </c>
      <c r="P31" s="69">
        <f t="shared" si="5"/>
        <v>8.14</v>
      </c>
      <c r="Q31" s="69">
        <f>(IF(Q$27="%w/w SAR",((Q$28*10)*$B31),IF(Q$27="%w/w DM",(((Q$28*10)*($B$28/100))*$B31),IF(Q$27="kg/t SAR",(Q$28*$B31),IF(Q$27="kg/t DM",((Q$28*($B$28/100))*$B31),IF(Q$27="mg/kg SAR",((Q$28*0.001)*$B31),IF(Q$27="mg/kg DM",(((Q$28*0.001)*($B$28/100))*$B31),0)))))))*2.5</f>
        <v>12.237500000000001</v>
      </c>
      <c r="R31" s="69">
        <f>IF(R$27="%w/w SAR",((R$28*10)*$B31),IF(R$27="%w/w DM",(((R$28*10)*($B$28/100))*$B31),IF(R$27="kg/t SAR",(R$28*$B31),IF(R$27="kg/t DM",((R$28*($B$28/100))*$B31),IF(R$27="mg/kg SAR",((R$28*0.001)*$B31),IF(R$27="mg/kg DM",(((R$28*0.001)*($B$28/100))*$B31),0))))))</f>
        <v>6.6E-4</v>
      </c>
      <c r="S31" s="69">
        <f>IF(S$27="%w/w SAR",((S$28*10)*$B31),IF(S$27="%w/w DM",(((S$28*10)*($B$28/100))*$B31),IF(S$27="kg/t SAR",(S$28*$B31),IF(S$27="kg/t DM",((S$28*($B$28/100))*$B31),IF(S$27="mg/kg SAR",((S$28*0.001)*$B31),IF(S$27="mg/kg DM",(((S$28*0.001)*($B$28/100))*$B31),0))))))</f>
        <v>5.4999999999999997E-3</v>
      </c>
      <c r="T31" s="69">
        <f>IF(T$27="%w/w SAR",((T$28*10)*$B31),IF(T$27="%w/w DM",(((T$28*10)*($B$28/100))*$B31),IF(T$27="kg/t SAR",(T$28*$B31),IF(T$27="kg/t DM",((T$28*($B$28/100))*$B31),IF(T$27="mg/kg SAR",((T$28*0.001)*$B31),IF(T$27="mg/kg DM",(((T$28*0.001)*($B$28/100))*$B31),0))))))</f>
        <v>2.97E-3</v>
      </c>
      <c r="U31" s="69">
        <f>IF(U$27="%w/w SAR",((U$28*10)*$B31),IF(U$27="%w/w DM",(((U$28*10)*($B$28/100))*$B31),IF(U$27="kg/t SAR",(U$28*$B31),IF(U$27="kg/t DM",((U$28*($B$28/100))*$B31),IF(U$27="mg/kg SAR",((U$28*0.001)*$B31),IF(U$27="mg/kg DM",(((U$28*0.001)*($B$28/100))*$B31),0))))))</f>
        <v>0.11</v>
      </c>
      <c r="AB31" s="51"/>
      <c r="AC31" s="51"/>
      <c r="AD31" s="51"/>
      <c r="AE31" s="51"/>
      <c r="AF31" s="51"/>
      <c r="AG31" s="51"/>
      <c r="AH31" s="51"/>
      <c r="AI31" s="51"/>
    </row>
    <row r="32" spans="1:40" s="64" customFormat="1" x14ac:dyDescent="0.25">
      <c r="A32" s="13">
        <f>D8</f>
        <v>9456</v>
      </c>
      <c r="B32" s="15">
        <v>6</v>
      </c>
      <c r="C32" s="69">
        <f t="shared" ref="C32:C50" si="6">IF(C$27="%w/w SAR",((C$28*10)*$B32),IF(C$27="%w/w DM",(((C$28*10)*($B$28/100))*$B32),IF(C$27="kg/t SAR",(C$28*$B32),IF(C$27="kg/t DM",((C$28*($B$28/100))*$B32),IF(C$27="mg/kg SAR",((C$28*0.001)*$B32),IF(C$27="mg/kg DM",(((C$28*0.001)*($B$28/100))*$B32),0))))))</f>
        <v>23.400000000000002</v>
      </c>
      <c r="D32" s="69">
        <f t="shared" ref="D32:D50" si="7">(IF(D$27="%w/w SAR",((D$28*10)*$B32),IF(D$27="%w/w DM",(((D$28*10)*($B$28/100))*$B32),IF(D$27="kg/t SAR",(D$28*$B32),IF(D$27="kg/t DM",((D$28*($B$28/100))*$B32),IF(D$27="mg/kg SAR",((D$28*0.001)*$B32),IF(D$27="mg/kg DM",(((D$28*0.001)*($B$28/100))*$B32),"0")))))))*2.291</f>
        <v>10.969308</v>
      </c>
      <c r="E32" s="69">
        <f t="shared" ref="E32:E50" si="8">(IF(E$27="%w/w SAR",((E$28*10)*$B32),IF(E$27="%w/w DM",(((E$28*10)*($B$28/100))*$B32),IF(E$27="kg/t SAR",(E$28*$B32),IF(E$27="kg/t DM",((E$28*($B$28/100))*$B32),IF(E$27="mg/kg SAR",((E$28*0.001)*$B32),IF(E$27="mg/kg DM",(((E$28*0.001)*($B$28/100))*$B32),"0")))))))*1.205</f>
        <v>26.606400000000004</v>
      </c>
      <c r="F32" s="69">
        <f t="shared" ref="F32:F50" si="9">(IF(F$27="%w/w SAR",((F$28*10)*$B32),IF(F$27="%w/w DM",(((F$28*10)*($B$28/100))*$B32),IF(F$27="kg/t SAR",(F$28*$B32),IF(F$27="kg/t DM",((F$28*($B$28/100))*$B32),IF(F$27="mg/kg SAR",((F$28*0.001)*$B32),IF(F$27="mg/kg DM",(((F$28*0.001)*($B$28/100))*$B32),"0")))))))*1.658</f>
        <v>5.4117120000000005</v>
      </c>
      <c r="G32" s="69">
        <f t="shared" si="5"/>
        <v>2.0220000000000002E-2</v>
      </c>
      <c r="H32" s="69">
        <f t="shared" si="5"/>
        <v>0.21899999999999997</v>
      </c>
      <c r="I32" s="69">
        <f t="shared" si="5"/>
        <v>3.0000000000000001E-3</v>
      </c>
      <c r="J32" s="69">
        <f t="shared" si="5"/>
        <v>1.2000000000000002E-4</v>
      </c>
      <c r="K32" s="69">
        <f t="shared" si="5"/>
        <v>3.0000000000000003E-4</v>
      </c>
      <c r="L32" s="69">
        <f t="shared" si="5"/>
        <v>1.74E-3</v>
      </c>
      <c r="M32" s="69">
        <f t="shared" si="5"/>
        <v>1.74E-3</v>
      </c>
      <c r="N32" s="69">
        <f t="shared" si="5"/>
        <v>0</v>
      </c>
      <c r="O32" s="69">
        <f t="shared" si="5"/>
        <v>0</v>
      </c>
      <c r="P32" s="69">
        <f t="shared" si="5"/>
        <v>4.4399999999999995</v>
      </c>
      <c r="Q32" s="69">
        <f t="shared" ref="Q32:Q50" si="10">(IF(Q$27="%w/w SAR",((Q$28*10)*$B32),IF(Q$27="%w/w DM",(((Q$28*10)*($B$28/100))*$B32),IF(Q$27="kg/t SAR",(Q$28*$B32),IF(Q$27="kg/t DM",((Q$28*($B$28/100))*$B32),IF(Q$27="mg/kg SAR",((Q$28*0.001)*$B32),IF(Q$27="mg/kg DM",(((Q$28*0.001)*($B$28/100))*$B32),0)))))))*2.5</f>
        <v>6.6749999999999998</v>
      </c>
      <c r="R32" s="69">
        <f t="shared" ref="R32:U50" si="11">IF(R$27="%w/w SAR",((R$28*10)*$B32),IF(R$27="%w/w DM",(((R$28*10)*($B$28/100))*$B32),IF(R$27="kg/t SAR",(R$28*$B32),IF(R$27="kg/t DM",((R$28*($B$28/100))*$B32),IF(R$27="mg/kg SAR",((R$28*0.001)*$B32),IF(R$27="mg/kg DM",(((R$28*0.001)*($B$28/100))*$B32),0))))))</f>
        <v>3.6000000000000002E-4</v>
      </c>
      <c r="S32" s="69">
        <f t="shared" si="11"/>
        <v>3.0000000000000001E-3</v>
      </c>
      <c r="T32" s="69">
        <f t="shared" si="11"/>
        <v>1.6199999999999999E-3</v>
      </c>
      <c r="U32" s="69">
        <f t="shared" si="11"/>
        <v>0.06</v>
      </c>
      <c r="AB32" s="51"/>
      <c r="AC32" s="51"/>
      <c r="AD32" s="51"/>
      <c r="AE32" s="51"/>
      <c r="AF32" s="51"/>
      <c r="AG32" s="51"/>
      <c r="AH32" s="51"/>
      <c r="AI32" s="51"/>
    </row>
    <row r="33" spans="1:35" s="64" customFormat="1" x14ac:dyDescent="0.25">
      <c r="A33" s="13" t="str">
        <f>E8</f>
        <v>0920M</v>
      </c>
      <c r="B33" s="15">
        <v>51</v>
      </c>
      <c r="C33" s="69">
        <f t="shared" si="6"/>
        <v>198.9</v>
      </c>
      <c r="D33" s="69">
        <f t="shared" si="7"/>
        <v>93.239118000000005</v>
      </c>
      <c r="E33" s="69">
        <f t="shared" si="8"/>
        <v>226.15440000000001</v>
      </c>
      <c r="F33" s="69">
        <f t="shared" si="9"/>
        <v>45.999552000000001</v>
      </c>
      <c r="G33" s="69">
        <f t="shared" si="5"/>
        <v>0.17186999999999999</v>
      </c>
      <c r="H33" s="69">
        <f t="shared" si="5"/>
        <v>1.8614999999999999</v>
      </c>
      <c r="I33" s="69">
        <f t="shared" si="5"/>
        <v>2.5500000000000002E-2</v>
      </c>
      <c r="J33" s="69">
        <f t="shared" si="5"/>
        <v>1.0200000000000001E-3</v>
      </c>
      <c r="K33" s="69">
        <f t="shared" si="5"/>
        <v>2.5500000000000002E-3</v>
      </c>
      <c r="L33" s="69">
        <f t="shared" si="5"/>
        <v>1.4789999999999999E-2</v>
      </c>
      <c r="M33" s="69">
        <f t="shared" si="5"/>
        <v>1.4789999999999999E-2</v>
      </c>
      <c r="N33" s="69">
        <f t="shared" si="5"/>
        <v>0</v>
      </c>
      <c r="O33" s="69">
        <f t="shared" si="5"/>
        <v>0</v>
      </c>
      <c r="P33" s="69">
        <f t="shared" si="5"/>
        <v>37.74</v>
      </c>
      <c r="Q33" s="69">
        <f t="shared" si="10"/>
        <v>56.737499999999997</v>
      </c>
      <c r="R33" s="69">
        <f t="shared" si="11"/>
        <v>3.0600000000000002E-3</v>
      </c>
      <c r="S33" s="69">
        <f t="shared" si="11"/>
        <v>2.5500000000000002E-2</v>
      </c>
      <c r="T33" s="69">
        <f t="shared" si="11"/>
        <v>1.3770000000000001E-2</v>
      </c>
      <c r="U33" s="69">
        <f t="shared" si="11"/>
        <v>0.51</v>
      </c>
      <c r="AB33" s="51"/>
      <c r="AC33" s="51"/>
      <c r="AD33" s="51"/>
      <c r="AE33" s="51"/>
      <c r="AF33" s="51"/>
      <c r="AG33" s="51"/>
      <c r="AH33" s="51"/>
      <c r="AI33" s="51"/>
    </row>
    <row r="34" spans="1:35" s="64" customFormat="1" x14ac:dyDescent="0.25">
      <c r="A34" s="13" t="str">
        <f>F8</f>
        <v>0920S</v>
      </c>
      <c r="B34" s="15">
        <v>51</v>
      </c>
      <c r="C34" s="69">
        <f t="shared" si="6"/>
        <v>198.9</v>
      </c>
      <c r="D34" s="69">
        <f t="shared" si="7"/>
        <v>93.239118000000005</v>
      </c>
      <c r="E34" s="69">
        <f t="shared" si="8"/>
        <v>226.15440000000001</v>
      </c>
      <c r="F34" s="69">
        <f t="shared" si="9"/>
        <v>45.999552000000001</v>
      </c>
      <c r="G34" s="69">
        <f t="shared" si="5"/>
        <v>0.17186999999999999</v>
      </c>
      <c r="H34" s="69">
        <f t="shared" si="5"/>
        <v>1.8614999999999999</v>
      </c>
      <c r="I34" s="69">
        <f t="shared" si="5"/>
        <v>2.5500000000000002E-2</v>
      </c>
      <c r="J34" s="69">
        <f t="shared" si="5"/>
        <v>1.0200000000000001E-3</v>
      </c>
      <c r="K34" s="69">
        <f t="shared" si="5"/>
        <v>2.5500000000000002E-3</v>
      </c>
      <c r="L34" s="69">
        <f t="shared" si="5"/>
        <v>1.4789999999999999E-2</v>
      </c>
      <c r="M34" s="69">
        <f t="shared" si="5"/>
        <v>1.4789999999999999E-2</v>
      </c>
      <c r="N34" s="69">
        <f t="shared" si="5"/>
        <v>0</v>
      </c>
      <c r="O34" s="69">
        <f t="shared" si="5"/>
        <v>0</v>
      </c>
      <c r="P34" s="69">
        <f t="shared" si="5"/>
        <v>37.74</v>
      </c>
      <c r="Q34" s="69">
        <f t="shared" si="10"/>
        <v>56.737499999999997</v>
      </c>
      <c r="R34" s="69">
        <f t="shared" si="11"/>
        <v>3.0600000000000002E-3</v>
      </c>
      <c r="S34" s="69">
        <f t="shared" si="11"/>
        <v>2.5500000000000002E-2</v>
      </c>
      <c r="T34" s="69">
        <f t="shared" si="11"/>
        <v>1.3770000000000001E-2</v>
      </c>
      <c r="U34" s="69">
        <f t="shared" si="11"/>
        <v>0.51</v>
      </c>
      <c r="AB34" s="51"/>
      <c r="AC34" s="51"/>
      <c r="AD34" s="51"/>
      <c r="AE34" s="51"/>
      <c r="AF34" s="51"/>
      <c r="AG34" s="51"/>
      <c r="AH34" s="51"/>
      <c r="AI34" s="51"/>
    </row>
    <row r="35" spans="1:35" s="64" customFormat="1" x14ac:dyDescent="0.25">
      <c r="A35" s="13" t="str">
        <f>G8</f>
        <v>0920W</v>
      </c>
      <c r="B35" s="15">
        <v>36</v>
      </c>
      <c r="C35" s="69">
        <f t="shared" si="6"/>
        <v>140.4</v>
      </c>
      <c r="D35" s="69">
        <f t="shared" si="7"/>
        <v>65.815848000000003</v>
      </c>
      <c r="E35" s="69">
        <f t="shared" si="8"/>
        <v>159.63840000000002</v>
      </c>
      <c r="F35" s="69">
        <f t="shared" si="9"/>
        <v>32.470272000000001</v>
      </c>
      <c r="G35" s="69">
        <f t="shared" si="5"/>
        <v>0.12132000000000001</v>
      </c>
      <c r="H35" s="69">
        <f t="shared" si="5"/>
        <v>1.3139999999999998</v>
      </c>
      <c r="I35" s="69">
        <f t="shared" si="5"/>
        <v>1.8000000000000002E-2</v>
      </c>
      <c r="J35" s="69">
        <f t="shared" si="5"/>
        <v>7.2000000000000005E-4</v>
      </c>
      <c r="K35" s="69">
        <f t="shared" si="5"/>
        <v>1.8000000000000002E-3</v>
      </c>
      <c r="L35" s="69">
        <f t="shared" si="5"/>
        <v>1.044E-2</v>
      </c>
      <c r="M35" s="69">
        <f t="shared" si="5"/>
        <v>1.044E-2</v>
      </c>
      <c r="N35" s="69">
        <f t="shared" si="5"/>
        <v>0</v>
      </c>
      <c r="O35" s="69">
        <f t="shared" si="5"/>
        <v>0</v>
      </c>
      <c r="P35" s="69">
        <f t="shared" si="5"/>
        <v>26.64</v>
      </c>
      <c r="Q35" s="69">
        <f t="shared" si="10"/>
        <v>40.049999999999997</v>
      </c>
      <c r="R35" s="69">
        <f t="shared" si="11"/>
        <v>2.16E-3</v>
      </c>
      <c r="S35" s="69">
        <f t="shared" si="11"/>
        <v>1.8000000000000002E-2</v>
      </c>
      <c r="T35" s="69">
        <f t="shared" si="11"/>
        <v>9.7199999999999995E-3</v>
      </c>
      <c r="U35" s="69">
        <f t="shared" si="11"/>
        <v>0.36</v>
      </c>
      <c r="AB35" s="51"/>
      <c r="AC35" s="51"/>
      <c r="AD35" s="51"/>
      <c r="AE35" s="51"/>
      <c r="AF35" s="51"/>
      <c r="AG35" s="51"/>
      <c r="AH35" s="51"/>
      <c r="AI35" s="51"/>
    </row>
    <row r="36" spans="1:35" s="64" customFormat="1" x14ac:dyDescent="0.25">
      <c r="A36" s="13">
        <f>H8</f>
        <v>7</v>
      </c>
      <c r="B36" s="15">
        <v>51</v>
      </c>
      <c r="C36" s="69">
        <f t="shared" si="6"/>
        <v>198.9</v>
      </c>
      <c r="D36" s="69">
        <f t="shared" si="7"/>
        <v>93.239118000000005</v>
      </c>
      <c r="E36" s="69">
        <f t="shared" si="8"/>
        <v>226.15440000000001</v>
      </c>
      <c r="F36" s="69">
        <f t="shared" si="9"/>
        <v>45.999552000000001</v>
      </c>
      <c r="G36" s="69">
        <f t="shared" si="5"/>
        <v>0.17186999999999999</v>
      </c>
      <c r="H36" s="69">
        <f t="shared" si="5"/>
        <v>1.8614999999999999</v>
      </c>
      <c r="I36" s="69">
        <f t="shared" si="5"/>
        <v>2.5500000000000002E-2</v>
      </c>
      <c r="J36" s="69">
        <f t="shared" si="5"/>
        <v>1.0200000000000001E-3</v>
      </c>
      <c r="K36" s="69">
        <f t="shared" si="5"/>
        <v>2.5500000000000002E-3</v>
      </c>
      <c r="L36" s="69">
        <f t="shared" si="5"/>
        <v>1.4789999999999999E-2</v>
      </c>
      <c r="M36" s="69">
        <f t="shared" si="5"/>
        <v>1.4789999999999999E-2</v>
      </c>
      <c r="N36" s="69">
        <f t="shared" si="5"/>
        <v>0</v>
      </c>
      <c r="O36" s="69">
        <f t="shared" si="5"/>
        <v>0</v>
      </c>
      <c r="P36" s="69">
        <f t="shared" si="5"/>
        <v>37.74</v>
      </c>
      <c r="Q36" s="69">
        <f t="shared" si="10"/>
        <v>56.737499999999997</v>
      </c>
      <c r="R36" s="69">
        <f t="shared" si="11"/>
        <v>3.0600000000000002E-3</v>
      </c>
      <c r="S36" s="69">
        <f t="shared" si="11"/>
        <v>2.5500000000000002E-2</v>
      </c>
      <c r="T36" s="69">
        <f t="shared" si="11"/>
        <v>1.3770000000000001E-2</v>
      </c>
      <c r="U36" s="69">
        <f t="shared" si="11"/>
        <v>0.51</v>
      </c>
      <c r="AB36" s="51"/>
      <c r="AC36" s="51"/>
      <c r="AD36" s="51"/>
      <c r="AE36" s="51"/>
      <c r="AF36" s="51"/>
      <c r="AG36" s="51"/>
      <c r="AH36" s="51"/>
      <c r="AI36" s="51"/>
    </row>
    <row r="37" spans="1:35" s="64" customFormat="1" x14ac:dyDescent="0.25">
      <c r="A37" s="13">
        <f>I8</f>
        <v>8</v>
      </c>
      <c r="B37" s="15">
        <v>51</v>
      </c>
      <c r="C37" s="69">
        <f t="shared" si="6"/>
        <v>198.9</v>
      </c>
      <c r="D37" s="69">
        <f t="shared" si="7"/>
        <v>93.239118000000005</v>
      </c>
      <c r="E37" s="69">
        <f t="shared" si="8"/>
        <v>226.15440000000001</v>
      </c>
      <c r="F37" s="69">
        <f t="shared" si="9"/>
        <v>45.999552000000001</v>
      </c>
      <c r="G37" s="69">
        <f t="shared" si="5"/>
        <v>0.17186999999999999</v>
      </c>
      <c r="H37" s="69">
        <f t="shared" si="5"/>
        <v>1.8614999999999999</v>
      </c>
      <c r="I37" s="69">
        <f t="shared" si="5"/>
        <v>2.5500000000000002E-2</v>
      </c>
      <c r="J37" s="69">
        <f t="shared" si="5"/>
        <v>1.0200000000000001E-3</v>
      </c>
      <c r="K37" s="69">
        <f t="shared" si="5"/>
        <v>2.5500000000000002E-3</v>
      </c>
      <c r="L37" s="69">
        <f t="shared" si="5"/>
        <v>1.4789999999999999E-2</v>
      </c>
      <c r="M37" s="69">
        <f t="shared" si="5"/>
        <v>1.4789999999999999E-2</v>
      </c>
      <c r="N37" s="69">
        <f t="shared" si="5"/>
        <v>0</v>
      </c>
      <c r="O37" s="69">
        <f t="shared" si="5"/>
        <v>0</v>
      </c>
      <c r="P37" s="69">
        <f t="shared" si="5"/>
        <v>37.74</v>
      </c>
      <c r="Q37" s="69">
        <f t="shared" si="10"/>
        <v>56.737499999999997</v>
      </c>
      <c r="R37" s="69">
        <f t="shared" si="11"/>
        <v>3.0600000000000002E-3</v>
      </c>
      <c r="S37" s="69">
        <f t="shared" si="11"/>
        <v>2.5500000000000002E-2</v>
      </c>
      <c r="T37" s="69">
        <f t="shared" si="11"/>
        <v>1.3770000000000001E-2</v>
      </c>
      <c r="U37" s="69">
        <f t="shared" si="11"/>
        <v>0.51</v>
      </c>
      <c r="AB37" s="51"/>
      <c r="AC37" s="51"/>
      <c r="AD37" s="51"/>
      <c r="AE37" s="51"/>
      <c r="AF37" s="51"/>
      <c r="AG37" s="51"/>
      <c r="AH37" s="51"/>
      <c r="AI37" s="51"/>
    </row>
    <row r="38" spans="1:35" s="64" customFormat="1" x14ac:dyDescent="0.25">
      <c r="A38" s="13">
        <f>J8</f>
        <v>9</v>
      </c>
      <c r="B38" s="15">
        <v>51</v>
      </c>
      <c r="C38" s="69">
        <f t="shared" si="6"/>
        <v>198.9</v>
      </c>
      <c r="D38" s="69">
        <f t="shared" si="7"/>
        <v>93.239118000000005</v>
      </c>
      <c r="E38" s="69">
        <f t="shared" si="8"/>
        <v>226.15440000000001</v>
      </c>
      <c r="F38" s="69">
        <f t="shared" si="9"/>
        <v>45.999552000000001</v>
      </c>
      <c r="G38" s="69">
        <f t="shared" si="5"/>
        <v>0.17186999999999999</v>
      </c>
      <c r="H38" s="69">
        <f t="shared" si="5"/>
        <v>1.8614999999999999</v>
      </c>
      <c r="I38" s="69">
        <f t="shared" si="5"/>
        <v>2.5500000000000002E-2</v>
      </c>
      <c r="J38" s="69">
        <f t="shared" si="5"/>
        <v>1.0200000000000001E-3</v>
      </c>
      <c r="K38" s="69">
        <f t="shared" si="5"/>
        <v>2.5500000000000002E-3</v>
      </c>
      <c r="L38" s="69">
        <f t="shared" si="5"/>
        <v>1.4789999999999999E-2</v>
      </c>
      <c r="M38" s="69">
        <f t="shared" si="5"/>
        <v>1.4789999999999999E-2</v>
      </c>
      <c r="N38" s="69">
        <f t="shared" si="5"/>
        <v>0</v>
      </c>
      <c r="O38" s="69">
        <f t="shared" si="5"/>
        <v>0</v>
      </c>
      <c r="P38" s="69">
        <f t="shared" si="5"/>
        <v>37.74</v>
      </c>
      <c r="Q38" s="69">
        <f t="shared" si="10"/>
        <v>56.737499999999997</v>
      </c>
      <c r="R38" s="69">
        <f t="shared" si="11"/>
        <v>3.0600000000000002E-3</v>
      </c>
      <c r="S38" s="69">
        <f t="shared" si="11"/>
        <v>2.5500000000000002E-2</v>
      </c>
      <c r="T38" s="69">
        <f t="shared" si="11"/>
        <v>1.3770000000000001E-2</v>
      </c>
      <c r="U38" s="69">
        <f t="shared" si="11"/>
        <v>0.51</v>
      </c>
      <c r="AB38" s="51"/>
      <c r="AC38" s="51"/>
      <c r="AD38" s="51"/>
      <c r="AE38" s="51"/>
      <c r="AF38" s="51"/>
      <c r="AG38" s="51"/>
      <c r="AH38" s="51"/>
      <c r="AI38" s="51"/>
    </row>
    <row r="39" spans="1:35" s="64" customFormat="1" x14ac:dyDescent="0.25">
      <c r="A39" s="13">
        <f>K8</f>
        <v>10</v>
      </c>
      <c r="B39" s="15">
        <v>51</v>
      </c>
      <c r="C39" s="69">
        <f t="shared" si="6"/>
        <v>198.9</v>
      </c>
      <c r="D39" s="69">
        <f t="shared" si="7"/>
        <v>93.239118000000005</v>
      </c>
      <c r="E39" s="69">
        <f t="shared" si="8"/>
        <v>226.15440000000001</v>
      </c>
      <c r="F39" s="69">
        <f t="shared" si="9"/>
        <v>45.999552000000001</v>
      </c>
      <c r="G39" s="69">
        <f t="shared" si="5"/>
        <v>0.17186999999999999</v>
      </c>
      <c r="H39" s="69">
        <f t="shared" si="5"/>
        <v>1.8614999999999999</v>
      </c>
      <c r="I39" s="69">
        <f t="shared" si="5"/>
        <v>2.5500000000000002E-2</v>
      </c>
      <c r="J39" s="69">
        <f t="shared" si="5"/>
        <v>1.0200000000000001E-3</v>
      </c>
      <c r="K39" s="69">
        <f t="shared" si="5"/>
        <v>2.5500000000000002E-3</v>
      </c>
      <c r="L39" s="69">
        <f t="shared" si="5"/>
        <v>1.4789999999999999E-2</v>
      </c>
      <c r="M39" s="69">
        <f t="shared" si="5"/>
        <v>1.4789999999999999E-2</v>
      </c>
      <c r="N39" s="69">
        <f t="shared" si="5"/>
        <v>0</v>
      </c>
      <c r="O39" s="69">
        <f t="shared" si="5"/>
        <v>0</v>
      </c>
      <c r="P39" s="69">
        <f t="shared" si="5"/>
        <v>37.74</v>
      </c>
      <c r="Q39" s="69">
        <f t="shared" si="10"/>
        <v>56.737499999999997</v>
      </c>
      <c r="R39" s="69">
        <f t="shared" si="11"/>
        <v>3.0600000000000002E-3</v>
      </c>
      <c r="S39" s="69">
        <f t="shared" si="11"/>
        <v>2.5500000000000002E-2</v>
      </c>
      <c r="T39" s="69">
        <f t="shared" si="11"/>
        <v>1.3770000000000001E-2</v>
      </c>
      <c r="U39" s="69">
        <f t="shared" si="11"/>
        <v>0.51</v>
      </c>
      <c r="AB39" s="51"/>
      <c r="AC39" s="51"/>
      <c r="AD39" s="51"/>
      <c r="AE39" s="51"/>
      <c r="AF39" s="51"/>
      <c r="AG39" s="51"/>
      <c r="AH39" s="51"/>
      <c r="AI39" s="51"/>
    </row>
    <row r="40" spans="1:35" s="64" customFormat="1" x14ac:dyDescent="0.25">
      <c r="A40" s="13">
        <f>L8</f>
        <v>9137</v>
      </c>
      <c r="B40" s="15">
        <v>51</v>
      </c>
      <c r="C40" s="69">
        <f t="shared" si="6"/>
        <v>198.9</v>
      </c>
      <c r="D40" s="69">
        <f t="shared" si="7"/>
        <v>93.239118000000005</v>
      </c>
      <c r="E40" s="69">
        <f t="shared" si="8"/>
        <v>226.15440000000001</v>
      </c>
      <c r="F40" s="69">
        <f t="shared" si="9"/>
        <v>45.999552000000001</v>
      </c>
      <c r="G40" s="69">
        <f t="shared" si="5"/>
        <v>0.17186999999999999</v>
      </c>
      <c r="H40" s="69">
        <f t="shared" si="5"/>
        <v>1.8614999999999999</v>
      </c>
      <c r="I40" s="69">
        <f t="shared" si="5"/>
        <v>2.5500000000000002E-2</v>
      </c>
      <c r="J40" s="69">
        <f t="shared" si="5"/>
        <v>1.0200000000000001E-3</v>
      </c>
      <c r="K40" s="69">
        <f t="shared" si="5"/>
        <v>2.5500000000000002E-3</v>
      </c>
      <c r="L40" s="69">
        <f t="shared" si="5"/>
        <v>1.4789999999999999E-2</v>
      </c>
      <c r="M40" s="69">
        <f t="shared" si="5"/>
        <v>1.4789999999999999E-2</v>
      </c>
      <c r="N40" s="69">
        <f t="shared" si="5"/>
        <v>0</v>
      </c>
      <c r="O40" s="69">
        <f t="shared" si="5"/>
        <v>0</v>
      </c>
      <c r="P40" s="69">
        <f t="shared" si="5"/>
        <v>37.74</v>
      </c>
      <c r="Q40" s="69">
        <f t="shared" si="10"/>
        <v>56.737499999999997</v>
      </c>
      <c r="R40" s="69">
        <f t="shared" si="11"/>
        <v>3.0600000000000002E-3</v>
      </c>
      <c r="S40" s="69">
        <f t="shared" si="11"/>
        <v>2.5500000000000002E-2</v>
      </c>
      <c r="T40" s="69">
        <f t="shared" si="11"/>
        <v>1.3770000000000001E-2</v>
      </c>
      <c r="U40" s="69">
        <f t="shared" si="11"/>
        <v>0.51</v>
      </c>
      <c r="AB40" s="51"/>
      <c r="AC40" s="51"/>
      <c r="AD40" s="51"/>
      <c r="AE40" s="51"/>
      <c r="AF40" s="51"/>
      <c r="AG40" s="51"/>
      <c r="AH40" s="51"/>
      <c r="AI40" s="51"/>
    </row>
    <row r="41" spans="1:35" s="64" customFormat="1" x14ac:dyDescent="0.25">
      <c r="A41" s="13">
        <f>M8</f>
        <v>8042</v>
      </c>
      <c r="B41" s="15">
        <v>36</v>
      </c>
      <c r="C41" s="69">
        <f t="shared" si="6"/>
        <v>140.4</v>
      </c>
      <c r="D41" s="69">
        <f t="shared" si="7"/>
        <v>65.815848000000003</v>
      </c>
      <c r="E41" s="69">
        <f t="shared" si="8"/>
        <v>159.63840000000002</v>
      </c>
      <c r="F41" s="69">
        <f t="shared" si="9"/>
        <v>32.470272000000001</v>
      </c>
      <c r="G41" s="69">
        <f t="shared" si="5"/>
        <v>0.12132000000000001</v>
      </c>
      <c r="H41" s="69">
        <f t="shared" si="5"/>
        <v>1.3139999999999998</v>
      </c>
      <c r="I41" s="69">
        <f t="shared" si="5"/>
        <v>1.8000000000000002E-2</v>
      </c>
      <c r="J41" s="69">
        <f t="shared" si="5"/>
        <v>7.2000000000000005E-4</v>
      </c>
      <c r="K41" s="69">
        <f t="shared" si="5"/>
        <v>1.8000000000000002E-3</v>
      </c>
      <c r="L41" s="69">
        <f t="shared" si="5"/>
        <v>1.044E-2</v>
      </c>
      <c r="M41" s="69">
        <f t="shared" si="5"/>
        <v>1.044E-2</v>
      </c>
      <c r="N41" s="69">
        <f t="shared" si="5"/>
        <v>0</v>
      </c>
      <c r="O41" s="69">
        <f t="shared" si="5"/>
        <v>0</v>
      </c>
      <c r="P41" s="69">
        <f t="shared" si="5"/>
        <v>26.64</v>
      </c>
      <c r="Q41" s="69">
        <f t="shared" si="10"/>
        <v>40.049999999999997</v>
      </c>
      <c r="R41" s="69">
        <f t="shared" si="11"/>
        <v>2.16E-3</v>
      </c>
      <c r="S41" s="69">
        <f t="shared" si="11"/>
        <v>1.8000000000000002E-2</v>
      </c>
      <c r="T41" s="69">
        <f t="shared" si="11"/>
        <v>9.7199999999999995E-3</v>
      </c>
      <c r="U41" s="69">
        <f t="shared" si="11"/>
        <v>0.36</v>
      </c>
      <c r="AB41" s="51"/>
      <c r="AC41" s="51"/>
      <c r="AD41" s="51"/>
      <c r="AE41" s="51"/>
      <c r="AF41" s="51"/>
      <c r="AG41" s="51"/>
      <c r="AH41" s="51"/>
      <c r="AI41" s="51"/>
    </row>
    <row r="42" spans="1:35" s="64" customFormat="1" x14ac:dyDescent="0.25">
      <c r="A42" s="13">
        <f>N8</f>
        <v>7951</v>
      </c>
      <c r="B42" s="15">
        <v>11</v>
      </c>
      <c r="C42" s="69">
        <f t="shared" si="6"/>
        <v>42.900000000000006</v>
      </c>
      <c r="D42" s="69">
        <f t="shared" si="7"/>
        <v>20.110398</v>
      </c>
      <c r="E42" s="69">
        <f t="shared" si="8"/>
        <v>48.778400000000005</v>
      </c>
      <c r="F42" s="69">
        <f t="shared" si="9"/>
        <v>9.9214719999999996</v>
      </c>
      <c r="G42" s="69">
        <f t="shared" si="5"/>
        <v>3.7069999999999999E-2</v>
      </c>
      <c r="H42" s="69">
        <f t="shared" si="5"/>
        <v>0.40149999999999997</v>
      </c>
      <c r="I42" s="69">
        <f t="shared" si="5"/>
        <v>5.4999999999999997E-3</v>
      </c>
      <c r="J42" s="69">
        <f t="shared" si="5"/>
        <v>2.2000000000000001E-4</v>
      </c>
      <c r="K42" s="69">
        <f t="shared" si="5"/>
        <v>5.5000000000000003E-4</v>
      </c>
      <c r="L42" s="69">
        <f t="shared" si="5"/>
        <v>3.1900000000000001E-3</v>
      </c>
      <c r="M42" s="69">
        <f t="shared" si="5"/>
        <v>3.1900000000000001E-3</v>
      </c>
      <c r="N42" s="69">
        <f t="shared" si="5"/>
        <v>0</v>
      </c>
      <c r="O42" s="69">
        <f t="shared" si="5"/>
        <v>0</v>
      </c>
      <c r="P42" s="69">
        <f t="shared" si="5"/>
        <v>8.14</v>
      </c>
      <c r="Q42" s="69">
        <f t="shared" si="10"/>
        <v>12.237500000000001</v>
      </c>
      <c r="R42" s="69">
        <f t="shared" si="11"/>
        <v>6.6E-4</v>
      </c>
      <c r="S42" s="69">
        <f t="shared" si="11"/>
        <v>5.4999999999999997E-3</v>
      </c>
      <c r="T42" s="69">
        <f t="shared" si="11"/>
        <v>2.97E-3</v>
      </c>
      <c r="U42" s="69">
        <f t="shared" si="11"/>
        <v>0.11</v>
      </c>
      <c r="AB42" s="51"/>
      <c r="AC42" s="51"/>
      <c r="AD42" s="51"/>
      <c r="AE42" s="51"/>
      <c r="AF42" s="51"/>
      <c r="AG42" s="51"/>
      <c r="AH42" s="51"/>
      <c r="AI42" s="51"/>
    </row>
    <row r="43" spans="1:35" s="64" customFormat="1" x14ac:dyDescent="0.25">
      <c r="A43" s="13">
        <f>O8</f>
        <v>7245</v>
      </c>
      <c r="B43" s="15">
        <v>36</v>
      </c>
      <c r="C43" s="69">
        <f t="shared" si="6"/>
        <v>140.4</v>
      </c>
      <c r="D43" s="69">
        <f t="shared" si="7"/>
        <v>65.815848000000003</v>
      </c>
      <c r="E43" s="69">
        <f t="shared" si="8"/>
        <v>159.63840000000002</v>
      </c>
      <c r="F43" s="69">
        <f t="shared" si="9"/>
        <v>32.470272000000001</v>
      </c>
      <c r="G43" s="69">
        <f t="shared" si="5"/>
        <v>0.12132000000000001</v>
      </c>
      <c r="H43" s="69">
        <f t="shared" si="5"/>
        <v>1.3139999999999998</v>
      </c>
      <c r="I43" s="69">
        <f t="shared" si="5"/>
        <v>1.8000000000000002E-2</v>
      </c>
      <c r="J43" s="69">
        <f t="shared" si="5"/>
        <v>7.2000000000000005E-4</v>
      </c>
      <c r="K43" s="69">
        <f t="shared" si="5"/>
        <v>1.8000000000000002E-3</v>
      </c>
      <c r="L43" s="69">
        <f t="shared" si="5"/>
        <v>1.044E-2</v>
      </c>
      <c r="M43" s="69">
        <f t="shared" si="5"/>
        <v>1.044E-2</v>
      </c>
      <c r="N43" s="69">
        <f t="shared" si="5"/>
        <v>0</v>
      </c>
      <c r="O43" s="69">
        <f t="shared" si="5"/>
        <v>0</v>
      </c>
      <c r="P43" s="69">
        <f t="shared" si="5"/>
        <v>26.64</v>
      </c>
      <c r="Q43" s="69">
        <f t="shared" si="10"/>
        <v>40.049999999999997</v>
      </c>
      <c r="R43" s="69">
        <f t="shared" si="11"/>
        <v>2.16E-3</v>
      </c>
      <c r="S43" s="69">
        <f t="shared" si="11"/>
        <v>1.8000000000000002E-2</v>
      </c>
      <c r="T43" s="69">
        <f t="shared" si="11"/>
        <v>9.7199999999999995E-3</v>
      </c>
      <c r="U43" s="69">
        <f t="shared" si="11"/>
        <v>0.36</v>
      </c>
      <c r="AB43" s="51"/>
      <c r="AC43" s="51"/>
      <c r="AD43" s="51"/>
      <c r="AE43" s="51"/>
      <c r="AF43" s="51"/>
      <c r="AG43" s="51"/>
      <c r="AH43" s="51"/>
      <c r="AI43" s="51"/>
    </row>
    <row r="44" spans="1:35" s="64" customFormat="1" x14ac:dyDescent="0.25">
      <c r="A44" s="13">
        <f>P8</f>
        <v>6552</v>
      </c>
      <c r="B44" s="15">
        <v>11</v>
      </c>
      <c r="C44" s="69">
        <f t="shared" si="6"/>
        <v>42.900000000000006</v>
      </c>
      <c r="D44" s="69">
        <f t="shared" si="7"/>
        <v>20.110398</v>
      </c>
      <c r="E44" s="69">
        <f t="shared" si="8"/>
        <v>48.778400000000005</v>
      </c>
      <c r="F44" s="69">
        <f t="shared" si="9"/>
        <v>9.9214719999999996</v>
      </c>
      <c r="G44" s="69">
        <f t="shared" si="5"/>
        <v>3.7069999999999999E-2</v>
      </c>
      <c r="H44" s="69">
        <f t="shared" si="5"/>
        <v>0.40149999999999997</v>
      </c>
      <c r="I44" s="69">
        <f t="shared" si="5"/>
        <v>5.4999999999999997E-3</v>
      </c>
      <c r="J44" s="69">
        <f t="shared" si="5"/>
        <v>2.2000000000000001E-4</v>
      </c>
      <c r="K44" s="69">
        <f t="shared" si="5"/>
        <v>5.5000000000000003E-4</v>
      </c>
      <c r="L44" s="69">
        <f t="shared" si="5"/>
        <v>3.1900000000000001E-3</v>
      </c>
      <c r="M44" s="69">
        <f t="shared" si="5"/>
        <v>3.1900000000000001E-3</v>
      </c>
      <c r="N44" s="69">
        <f t="shared" si="5"/>
        <v>0</v>
      </c>
      <c r="O44" s="69">
        <f t="shared" si="5"/>
        <v>0</v>
      </c>
      <c r="P44" s="69">
        <f t="shared" si="5"/>
        <v>8.14</v>
      </c>
      <c r="Q44" s="69">
        <f t="shared" si="10"/>
        <v>12.237500000000001</v>
      </c>
      <c r="R44" s="69">
        <f t="shared" si="11"/>
        <v>6.6E-4</v>
      </c>
      <c r="S44" s="69">
        <f t="shared" si="11"/>
        <v>5.4999999999999997E-3</v>
      </c>
      <c r="T44" s="69">
        <f t="shared" si="11"/>
        <v>2.97E-3</v>
      </c>
      <c r="U44" s="69">
        <f t="shared" si="11"/>
        <v>0.11</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8161</v>
      </c>
      <c r="C57" s="8">
        <f t="shared" ref="C57:U57" si="13">D8</f>
        <v>9456</v>
      </c>
      <c r="D57" s="8" t="str">
        <f t="shared" si="13"/>
        <v>0920M</v>
      </c>
      <c r="E57" s="8" t="str">
        <f t="shared" si="13"/>
        <v>0920S</v>
      </c>
      <c r="F57" s="8" t="str">
        <f t="shared" si="13"/>
        <v>0920W</v>
      </c>
      <c r="G57" s="8">
        <f t="shared" si="13"/>
        <v>7</v>
      </c>
      <c r="H57" s="8">
        <f t="shared" si="13"/>
        <v>8</v>
      </c>
      <c r="I57" s="8">
        <f t="shared" si="13"/>
        <v>9</v>
      </c>
      <c r="J57" s="8">
        <f t="shared" si="13"/>
        <v>10</v>
      </c>
      <c r="K57" s="8">
        <f t="shared" si="13"/>
        <v>9137</v>
      </c>
      <c r="L57" s="8">
        <f t="shared" si="13"/>
        <v>8042</v>
      </c>
      <c r="M57" s="8">
        <f t="shared" si="13"/>
        <v>7951</v>
      </c>
      <c r="N57" s="8">
        <f t="shared" si="13"/>
        <v>7245</v>
      </c>
      <c r="O57" s="8">
        <f t="shared" si="13"/>
        <v>6552</v>
      </c>
      <c r="P57" s="8">
        <f t="shared" si="13"/>
        <v>0</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91" t="s">
        <v>129</v>
      </c>
      <c r="B59" s="68">
        <f>VLOOKUP(C$14,Table245811[],5,FALSE)</f>
        <v>6.2</v>
      </c>
      <c r="C59" s="68">
        <f>VLOOKUP(D$14,Table245811[],5,FALSE)</f>
        <v>6.2</v>
      </c>
      <c r="D59" s="68">
        <f>VLOOKUP(E$14,Table245811[],5,FALSE)</f>
        <v>6.2</v>
      </c>
      <c r="E59" s="68">
        <f>VLOOKUP(F$14,Table245811[],5,FALSE)</f>
        <v>6.2</v>
      </c>
      <c r="F59" s="68">
        <f>VLOOKUP(G$14,Table245811[],5,FALSE)</f>
        <v>6.2</v>
      </c>
      <c r="G59" s="68">
        <f>VLOOKUP(H$14,Table245811[],5,FALSE)</f>
        <v>6.2</v>
      </c>
      <c r="H59" s="68">
        <f>VLOOKUP(I$14,Table245811[],5,FALSE)</f>
        <v>6.2</v>
      </c>
      <c r="I59" s="68">
        <f>VLOOKUP(J$14,Table245811[],5,FALSE)</f>
        <v>6.2</v>
      </c>
      <c r="J59" s="68">
        <f>VLOOKUP(K$14,Table245811[],5,FALSE)</f>
        <v>6.2</v>
      </c>
      <c r="K59" s="68">
        <f>VLOOKUP(L$14,Table245811[],5,FALSE)</f>
        <v>6.2</v>
      </c>
      <c r="L59" s="68">
        <f>VLOOKUP(M$14,Table245811[],5,FALSE)</f>
        <v>6.2</v>
      </c>
      <c r="M59" s="68">
        <f>VLOOKUP(N$14,Table245811[],5,FALSE)</f>
        <v>6.2</v>
      </c>
      <c r="N59" s="68">
        <f>VLOOKUP(O$14,Table245811[],5,FALSE)</f>
        <v>6.2</v>
      </c>
      <c r="O59" s="68">
        <f>VLOOKUP(P$14,Table245811[],5,FALSE)</f>
        <v>6.2</v>
      </c>
      <c r="P59" s="68" t="e">
        <f>VLOOKUP(Q$14,Table245811[],5,FALSE)</f>
        <v>#N/A</v>
      </c>
      <c r="Q59" s="68" t="e">
        <f>VLOOKUP(R$14,Table245811[],5,FALSE)</f>
        <v>#N/A</v>
      </c>
      <c r="R59" s="68" t="e">
        <f>VLOOKUP(S$14,Table245811[],5,FALSE)</f>
        <v>#N/A</v>
      </c>
      <c r="S59" s="68" t="e">
        <f>VLOOKUP(T$14,Table245811[],5,FALSE)</f>
        <v>#N/A</v>
      </c>
      <c r="T59" s="68" t="e">
        <f>VLOOKUP(U$14,Table245811[],5,FALSE)</f>
        <v>#N/A</v>
      </c>
      <c r="U59" s="68" t="e">
        <f>VLOOKUP(V$14,Table245811[],5,FALSE)</f>
        <v>#N/A</v>
      </c>
    </row>
    <row r="60" spans="1:35" s="19" customFormat="1" x14ac:dyDescent="0.2">
      <c r="A60" s="91" t="s">
        <v>4</v>
      </c>
      <c r="B60" s="68">
        <f>C10</f>
        <v>5.3</v>
      </c>
      <c r="C60" s="68">
        <f t="shared" ref="C60:U60" si="14">D10</f>
        <v>5.5</v>
      </c>
      <c r="D60" s="68">
        <f t="shared" si="14"/>
        <v>6.1</v>
      </c>
      <c r="E60" s="68">
        <f t="shared" si="14"/>
        <v>6.1</v>
      </c>
      <c r="F60" s="68">
        <f t="shared" si="14"/>
        <v>5.8</v>
      </c>
      <c r="G60" s="68">
        <f t="shared" si="14"/>
        <v>5.5</v>
      </c>
      <c r="H60" s="68">
        <f t="shared" si="14"/>
        <v>5.8</v>
      </c>
      <c r="I60" s="68">
        <f t="shared" si="14"/>
        <v>5.7</v>
      </c>
      <c r="J60" s="68">
        <f t="shared" si="14"/>
        <v>5.8</v>
      </c>
      <c r="K60" s="68">
        <f t="shared" si="14"/>
        <v>5.2</v>
      </c>
      <c r="L60" s="68">
        <f t="shared" si="14"/>
        <v>5.2</v>
      </c>
      <c r="M60" s="68">
        <f t="shared" si="14"/>
        <v>5</v>
      </c>
      <c r="N60" s="68">
        <f t="shared" si="14"/>
        <v>5.2</v>
      </c>
      <c r="O60" s="68">
        <f t="shared" si="14"/>
        <v>5.0999999999999996</v>
      </c>
      <c r="P60" s="68">
        <f t="shared" si="14"/>
        <v>0</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11</v>
      </c>
      <c r="C62" s="69">
        <f>B32</f>
        <v>6</v>
      </c>
      <c r="D62" s="69">
        <f>B33</f>
        <v>51</v>
      </c>
      <c r="E62" s="69">
        <f>B34</f>
        <v>51</v>
      </c>
      <c r="F62" s="69">
        <f>B35</f>
        <v>36</v>
      </c>
      <c r="G62" s="69">
        <f>B36</f>
        <v>51</v>
      </c>
      <c r="H62" s="69">
        <f>B37</f>
        <v>51</v>
      </c>
      <c r="I62" s="69">
        <f>B38</f>
        <v>51</v>
      </c>
      <c r="J62" s="69">
        <f>B39</f>
        <v>51</v>
      </c>
      <c r="K62" s="69">
        <f>B40</f>
        <v>51</v>
      </c>
      <c r="L62" s="69">
        <f>B41</f>
        <v>36</v>
      </c>
      <c r="M62" s="69">
        <f>B42</f>
        <v>11</v>
      </c>
      <c r="N62" s="69">
        <f>B43</f>
        <v>36</v>
      </c>
      <c r="O62" s="69">
        <f>B44</f>
        <v>11</v>
      </c>
      <c r="P62" s="69">
        <f>B45</f>
        <v>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5.4000000000000021</v>
      </c>
      <c r="C64" s="69">
        <f t="shared" ref="C64:U64" si="17">(C59-C60)*C61</f>
        <v>4.2000000000000011</v>
      </c>
      <c r="D64" s="69">
        <f t="shared" si="17"/>
        <v>0.6000000000000032</v>
      </c>
      <c r="E64" s="69">
        <f t="shared" si="17"/>
        <v>0.6000000000000032</v>
      </c>
      <c r="F64" s="69">
        <f t="shared" si="17"/>
        <v>2.4000000000000021</v>
      </c>
      <c r="G64" s="69">
        <f t="shared" si="17"/>
        <v>4.2000000000000011</v>
      </c>
      <c r="H64" s="69">
        <f t="shared" si="17"/>
        <v>2.4000000000000021</v>
      </c>
      <c r="I64" s="69">
        <f t="shared" si="17"/>
        <v>3</v>
      </c>
      <c r="J64" s="69">
        <f t="shared" si="17"/>
        <v>2.4000000000000021</v>
      </c>
      <c r="K64" s="69">
        <f t="shared" si="17"/>
        <v>6</v>
      </c>
      <c r="L64" s="69">
        <f t="shared" si="17"/>
        <v>6</v>
      </c>
      <c r="M64" s="69">
        <f t="shared" si="17"/>
        <v>7.2000000000000011</v>
      </c>
      <c r="N64" s="69">
        <f t="shared" si="17"/>
        <v>6</v>
      </c>
      <c r="O64" s="69">
        <f t="shared" si="17"/>
        <v>6.6000000000000032</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-5.4000000000000021</v>
      </c>
      <c r="C65" s="69">
        <f t="shared" ref="C65:U65" si="18">C63-C64</f>
        <v>-4.2000000000000011</v>
      </c>
      <c r="D65" s="69">
        <f t="shared" si="18"/>
        <v>-0.6000000000000032</v>
      </c>
      <c r="E65" s="69">
        <f t="shared" si="18"/>
        <v>-0.6000000000000032</v>
      </c>
      <c r="F65" s="69">
        <f t="shared" si="18"/>
        <v>-2.4000000000000021</v>
      </c>
      <c r="G65" s="69">
        <f t="shared" si="18"/>
        <v>-4.2000000000000011</v>
      </c>
      <c r="H65" s="69">
        <f t="shared" si="18"/>
        <v>-2.4000000000000021</v>
      </c>
      <c r="I65" s="69">
        <f t="shared" si="18"/>
        <v>-3</v>
      </c>
      <c r="J65" s="69">
        <f t="shared" si="18"/>
        <v>-2.4000000000000021</v>
      </c>
      <c r="K65" s="69">
        <f t="shared" si="18"/>
        <v>-6</v>
      </c>
      <c r="L65" s="69">
        <f t="shared" si="18"/>
        <v>-6</v>
      </c>
      <c r="M65" s="69">
        <f t="shared" si="18"/>
        <v>-7.2000000000000011</v>
      </c>
      <c r="N65" s="69">
        <f t="shared" si="18"/>
        <v>-6</v>
      </c>
      <c r="O65" s="69">
        <f t="shared" si="18"/>
        <v>-6.6000000000000032</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UNDER</v>
      </c>
      <c r="C66" s="70" t="str">
        <f t="shared" ref="C66:U66" si="19">IF(C64&lt;=C63,"OVER","UNDER")</f>
        <v>UNDER</v>
      </c>
      <c r="D66" s="70" t="str">
        <f t="shared" si="19"/>
        <v>UNDER</v>
      </c>
      <c r="E66" s="70" t="str">
        <f t="shared" si="19"/>
        <v>UNDER</v>
      </c>
      <c r="F66" s="70" t="str">
        <f t="shared" si="19"/>
        <v>UNDER</v>
      </c>
      <c r="G66" s="70" t="str">
        <f t="shared" si="19"/>
        <v>UNDER</v>
      </c>
      <c r="H66" s="70" t="str">
        <f t="shared" si="19"/>
        <v>UNDER</v>
      </c>
      <c r="I66" s="70" t="str">
        <f t="shared" si="19"/>
        <v>UNDER</v>
      </c>
      <c r="J66" s="70" t="str">
        <f t="shared" si="19"/>
        <v>UNDER</v>
      </c>
      <c r="K66" s="70" t="str">
        <f t="shared" si="19"/>
        <v>UNDER</v>
      </c>
      <c r="L66" s="70" t="str">
        <f t="shared" si="19"/>
        <v>UNDER</v>
      </c>
      <c r="M66" s="70" t="str">
        <f t="shared" si="19"/>
        <v>UNDER</v>
      </c>
      <c r="N66" s="70" t="str">
        <f t="shared" si="19"/>
        <v>UNDER</v>
      </c>
      <c r="O66" s="70" t="str">
        <f t="shared" si="19"/>
        <v>UNDER</v>
      </c>
      <c r="P66" s="70" t="e">
        <f t="shared" si="19"/>
        <v>#N/A</v>
      </c>
      <c r="Q66" s="70" t="e">
        <f t="shared" si="19"/>
        <v>#N/A</v>
      </c>
      <c r="R66" s="70" t="e">
        <f t="shared" si="19"/>
        <v>#N/A</v>
      </c>
      <c r="S66" s="70" t="e">
        <f t="shared" si="19"/>
        <v>#N/A</v>
      </c>
      <c r="T66" s="70" t="e">
        <f t="shared" si="19"/>
        <v>#N/A</v>
      </c>
      <c r="U66" s="70"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abSelected="1" topLeftCell="A17" zoomScale="90" zoomScaleNormal="90" workbookViewId="0">
      <selection activeCell="B35" sqref="B35"/>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9" t="s">
        <v>41</v>
      </c>
      <c r="B1" s="99"/>
      <c r="C1" s="120" t="str">
        <f>'DAF Cake- Dunbia Llanybydder'!C1:D1</f>
        <v>PAN-023562</v>
      </c>
      <c r="D1" s="121"/>
      <c r="E1" s="73" t="s">
        <v>45</v>
      </c>
      <c r="F1" s="31">
        <f>'DAF Cake- Dunbia Llanybydder'!F1</f>
        <v>26.81</v>
      </c>
      <c r="G1" s="100" t="s">
        <v>43</v>
      </c>
      <c r="H1" s="101"/>
      <c r="I1" s="98">
        <v>6.48</v>
      </c>
      <c r="J1" s="99" t="s">
        <v>149</v>
      </c>
      <c r="K1" s="99"/>
      <c r="L1" s="77">
        <v>4843</v>
      </c>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99" t="s">
        <v>84</v>
      </c>
      <c r="B2" s="99"/>
      <c r="C2" s="122" t="str">
        <f>'DAF Cake- Dunbia Llanybydder'!C2:D2</f>
        <v>EPR/GP3792SK</v>
      </c>
      <c r="D2" s="123"/>
      <c r="E2" s="73" t="s">
        <v>106</v>
      </c>
      <c r="F2" s="76" t="s">
        <v>170</v>
      </c>
      <c r="G2" s="118" t="s">
        <v>107</v>
      </c>
      <c r="H2" s="119"/>
      <c r="I2" s="98">
        <v>1860</v>
      </c>
      <c r="J2" s="99" t="s">
        <v>154</v>
      </c>
      <c r="K2" s="99"/>
      <c r="L2" s="77">
        <v>2.1800000000000002</v>
      </c>
      <c r="AB2" s="29" t="s">
        <v>56</v>
      </c>
      <c r="AC2" s="17"/>
      <c r="AD2" s="29" t="s">
        <v>70</v>
      </c>
      <c r="AE2" s="17"/>
      <c r="AF2" s="17"/>
      <c r="AG2" s="36" t="s">
        <v>76</v>
      </c>
      <c r="AH2" s="18"/>
      <c r="AI2" s="37" t="s">
        <v>123</v>
      </c>
      <c r="AJ2" s="38">
        <v>0</v>
      </c>
      <c r="AK2" s="39">
        <v>0</v>
      </c>
      <c r="AL2" s="10">
        <v>0</v>
      </c>
      <c r="AM2" s="11">
        <v>0</v>
      </c>
      <c r="AN2" s="11">
        <v>0</v>
      </c>
    </row>
    <row r="3" spans="1:41" x14ac:dyDescent="0.2">
      <c r="A3" s="100" t="s">
        <v>42</v>
      </c>
      <c r="B3" s="101"/>
      <c r="C3" s="122" t="str">
        <f>'DAF Cake- Dunbia Llanybydder'!C3:D3</f>
        <v>Byproduct Recovery Limited</v>
      </c>
      <c r="D3" s="123"/>
      <c r="E3" s="73" t="s">
        <v>105</v>
      </c>
      <c r="F3" s="30" t="s">
        <v>76</v>
      </c>
      <c r="G3" s="99" t="s">
        <v>155</v>
      </c>
      <c r="H3" s="99"/>
      <c r="I3" s="98">
        <v>200</v>
      </c>
      <c r="J3" s="100" t="s">
        <v>150</v>
      </c>
      <c r="K3" s="101"/>
      <c r="L3" s="77">
        <f>(L1/(L2*10000))*100</f>
        <v>22.215596330275229</v>
      </c>
      <c r="AB3" s="29" t="s">
        <v>57</v>
      </c>
      <c r="AC3" s="17"/>
      <c r="AD3" s="29" t="s">
        <v>71</v>
      </c>
      <c r="AE3" s="17"/>
      <c r="AF3" s="17"/>
      <c r="AG3" s="36" t="s">
        <v>77</v>
      </c>
      <c r="AH3" s="18"/>
      <c r="AI3" s="40" t="s">
        <v>110</v>
      </c>
      <c r="AJ3" s="41">
        <v>1.7</v>
      </c>
      <c r="AK3" s="42">
        <v>6</v>
      </c>
      <c r="AL3" s="43">
        <v>1</v>
      </c>
      <c r="AM3" s="11">
        <v>6.2</v>
      </c>
      <c r="AN3" s="11" t="s">
        <v>109</v>
      </c>
    </row>
    <row r="4" spans="1:41" x14ac:dyDescent="0.2">
      <c r="A4" s="99" t="s">
        <v>0</v>
      </c>
      <c r="B4" s="99"/>
      <c r="C4" s="120" t="str">
        <f>'DAF Cake- Dunbia Llanybydder'!C4:D4</f>
        <v>Bwlchmawr Farm 2, Brynteg, Llanybydder, Carmarthenshire, SA40 9XA</v>
      </c>
      <c r="D4" s="121"/>
      <c r="E4" s="74" t="s">
        <v>1</v>
      </c>
      <c r="F4" s="76" t="s">
        <v>169</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x14ac:dyDescent="0.2">
      <c r="A5" s="99" t="s">
        <v>47</v>
      </c>
      <c r="B5" s="99"/>
      <c r="C5" s="120" t="str">
        <f>'DAF Cake- Dunbia Llanybydder'!C5:D5</f>
        <v>Louise Bailey</v>
      </c>
      <c r="D5" s="121"/>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99" t="s">
        <v>2</v>
      </c>
      <c r="B8" s="99"/>
      <c r="C8" s="52">
        <f>'DAF Cake- Dunbia Llanybydder'!C8</f>
        <v>8161</v>
      </c>
      <c r="D8" s="52">
        <f>'DAF Cake- Dunbia Llanybydder'!D8</f>
        <v>9456</v>
      </c>
      <c r="E8" s="52" t="str">
        <f>'DAF Cake- Dunbia Llanybydder'!E8</f>
        <v>0920M</v>
      </c>
      <c r="F8" s="52" t="str">
        <f>'DAF Cake- Dunbia Llanybydder'!F8</f>
        <v>0920S</v>
      </c>
      <c r="G8" s="52" t="str">
        <f>'DAF Cake- Dunbia Llanybydder'!G8</f>
        <v>0920W</v>
      </c>
      <c r="H8" s="52">
        <f>'DAF Cake- Dunbia Llanybydder'!H8</f>
        <v>7</v>
      </c>
      <c r="I8" s="52">
        <f>'DAF Cake- Dunbia Llanybydder'!I8</f>
        <v>8</v>
      </c>
      <c r="J8" s="52">
        <f>'DAF Cake- Dunbia Llanybydder'!J8</f>
        <v>9</v>
      </c>
      <c r="K8" s="52">
        <f>'DAF Cake- Dunbia Llanybydder'!K8</f>
        <v>10</v>
      </c>
      <c r="L8" s="52">
        <f>'DAF Cake- Dunbia Llanybydder'!L8</f>
        <v>9137</v>
      </c>
      <c r="M8" s="52">
        <f>'DAF Cake- Dunbia Llanybydder'!M8</f>
        <v>8042</v>
      </c>
      <c r="N8" s="52">
        <f>'DAF Cake- Dunbia Llanybydder'!N8</f>
        <v>7951</v>
      </c>
      <c r="O8" s="52">
        <f>'DAF Cake- Dunbia Llanybydder'!O8</f>
        <v>7245</v>
      </c>
      <c r="P8" s="52">
        <f>'DAF Cake- Dunbia Llanybydder'!P8</f>
        <v>6552</v>
      </c>
      <c r="Q8" s="52">
        <f>'DAF Cake- Dunbia Llanybydder'!Q8</f>
        <v>0</v>
      </c>
      <c r="R8" s="52">
        <f>'DAF Cake- Dunbia Llanybydder'!R8</f>
        <v>0</v>
      </c>
      <c r="S8" s="52">
        <f>'DAF Cake- Dunbia Llanybydder'!S8</f>
        <v>0</v>
      </c>
      <c r="T8" s="52">
        <f>'DAF Cake- Dunbia Llanybydder'!T8</f>
        <v>0</v>
      </c>
      <c r="U8" s="52">
        <f>'DAF Cake- Dunbia Llanybydder'!U8</f>
        <v>0</v>
      </c>
      <c r="V8" s="52">
        <f>'DAF Cake- Dunbia Llanybydder'!V8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99" t="s">
        <v>3</v>
      </c>
      <c r="B9" s="99"/>
      <c r="C9" s="52" t="str">
        <f>'DAF Cake- Dunbia Llanybydder'!C9</f>
        <v>Moderate</v>
      </c>
      <c r="D9" s="52" t="str">
        <f>'DAF Cake- Dunbia Llanybydder'!D9</f>
        <v>Moderate</v>
      </c>
      <c r="E9" s="52" t="str">
        <f>'DAF Cake- Dunbia Llanybydder'!E9</f>
        <v>Moderate</v>
      </c>
      <c r="F9" s="52" t="str">
        <f>'DAF Cake- Dunbia Llanybydder'!F9</f>
        <v>Moderate</v>
      </c>
      <c r="G9" s="52" t="str">
        <f>'DAF Cake- Dunbia Llanybydder'!G9</f>
        <v>Moderate</v>
      </c>
      <c r="H9" s="52" t="str">
        <f>'DAF Cake- Dunbia Llanybydder'!H9</f>
        <v>Moderate</v>
      </c>
      <c r="I9" s="52" t="str">
        <f>'DAF Cake- Dunbia Llanybydder'!I9</f>
        <v>Moderate</v>
      </c>
      <c r="J9" s="52" t="str">
        <f>'DAF Cake- Dunbia Llanybydder'!J9</f>
        <v>Moderate</v>
      </c>
      <c r="K9" s="52" t="str">
        <f>'DAF Cake- Dunbia Llanybydder'!K9</f>
        <v>Moderate</v>
      </c>
      <c r="L9" s="52" t="str">
        <f>'DAF Cake- Dunbia Llanybydder'!L9</f>
        <v>Moderate</v>
      </c>
      <c r="M9" s="52" t="str">
        <f>'DAF Cake- Dunbia Llanybydder'!M9</f>
        <v>Moderate</v>
      </c>
      <c r="N9" s="52" t="str">
        <f>'DAF Cake- Dunbia Llanybydder'!N9</f>
        <v>Moderate</v>
      </c>
      <c r="O9" s="52" t="str">
        <f>'DAF Cake- Dunbia Llanybydder'!O9</f>
        <v>Moderate</v>
      </c>
      <c r="P9" s="52" t="str">
        <f>'DAF Cake- Dunbia Llanybydder'!P9</f>
        <v>Moderate</v>
      </c>
      <c r="Q9" s="52">
        <f>'DAF Cake- Dunbia Llanybydder'!Q9</f>
        <v>0</v>
      </c>
      <c r="R9" s="52">
        <f>'DAF Cake- Dunbia Llanybydder'!R9</f>
        <v>0</v>
      </c>
      <c r="S9" s="52">
        <f>'DAF Cake- Dunbia Llanybydder'!S9</f>
        <v>0</v>
      </c>
      <c r="T9" s="52">
        <f>'DAF Cake- Dunbia Llanybydder'!T9</f>
        <v>0</v>
      </c>
      <c r="U9" s="52">
        <f>'DAF Cake- Dunbia Llanybydder'!U9</f>
        <v>0</v>
      </c>
      <c r="V9" s="52">
        <f>'DAF Cake- Dunbia Llanybydder'!V9</f>
        <v>0</v>
      </c>
      <c r="AB9" s="17"/>
      <c r="AC9" s="17"/>
      <c r="AD9" s="29" t="s">
        <v>134</v>
      </c>
      <c r="AE9" s="29">
        <v>4.5</v>
      </c>
      <c r="AF9" s="17"/>
      <c r="AG9" s="18"/>
      <c r="AH9" s="18"/>
      <c r="AI9" s="55" t="s">
        <v>100</v>
      </c>
      <c r="AJ9" s="56">
        <v>0.7</v>
      </c>
      <c r="AK9" s="57">
        <v>4</v>
      </c>
      <c r="AL9" s="28">
        <v>7</v>
      </c>
      <c r="AM9" s="11">
        <v>6.7</v>
      </c>
      <c r="AN9" s="11" t="s">
        <v>132</v>
      </c>
      <c r="AO9" s="79"/>
    </row>
    <row r="10" spans="1:41" x14ac:dyDescent="0.2">
      <c r="A10" s="99" t="s">
        <v>4</v>
      </c>
      <c r="B10" s="99"/>
      <c r="C10" s="52">
        <f>'DAF Cake- Dunbia Llanybydder'!C10</f>
        <v>5.3</v>
      </c>
      <c r="D10" s="52">
        <f>'DAF Cake- Dunbia Llanybydder'!D10</f>
        <v>5.5</v>
      </c>
      <c r="E10" s="52">
        <f>'DAF Cake- Dunbia Llanybydder'!E10</f>
        <v>6.1</v>
      </c>
      <c r="F10" s="52">
        <f>'DAF Cake- Dunbia Llanybydder'!F10</f>
        <v>6.1</v>
      </c>
      <c r="G10" s="52">
        <f>'DAF Cake- Dunbia Llanybydder'!G10</f>
        <v>5.8</v>
      </c>
      <c r="H10" s="52">
        <f>'DAF Cake- Dunbia Llanybydder'!H10</f>
        <v>5.5</v>
      </c>
      <c r="I10" s="52">
        <f>'DAF Cake- Dunbia Llanybydder'!I10</f>
        <v>5.8</v>
      </c>
      <c r="J10" s="52">
        <f>'DAF Cake- Dunbia Llanybydder'!J10</f>
        <v>5.7</v>
      </c>
      <c r="K10" s="52">
        <f>'DAF Cake- Dunbia Llanybydder'!K10</f>
        <v>5.8</v>
      </c>
      <c r="L10" s="52">
        <f>'DAF Cake- Dunbia Llanybydder'!L10</f>
        <v>5.2</v>
      </c>
      <c r="M10" s="52">
        <f>'DAF Cake- Dunbia Llanybydder'!M10</f>
        <v>5.2</v>
      </c>
      <c r="N10" s="52">
        <f>'DAF Cake- Dunbia Llanybydder'!N10</f>
        <v>5</v>
      </c>
      <c r="O10" s="52">
        <f>'DAF Cake- Dunbia Llanybydder'!O10</f>
        <v>5.2</v>
      </c>
      <c r="P10" s="52">
        <f>'DAF Cake- Dunbia Llanybydder'!P10</f>
        <v>5.0999999999999996</v>
      </c>
      <c r="Q10" s="52">
        <f>'DAF Cake- Dunbia Llanybydder'!Q10</f>
        <v>0</v>
      </c>
      <c r="R10" s="52">
        <f>'DAF Cake- Dunbia Llanybydder'!R10</f>
        <v>0</v>
      </c>
      <c r="S10" s="52">
        <f>'DAF Cake- Dunbia Llanybydder'!S10</f>
        <v>0</v>
      </c>
      <c r="T10" s="52">
        <f>'DAF Cake- Dunbia Llanybydder'!T10</f>
        <v>0</v>
      </c>
      <c r="U10" s="52">
        <f>'DAF Cake- Dunbia Llanybydder'!U10</f>
        <v>0</v>
      </c>
      <c r="V10" s="52">
        <f>'DAF Cake- Dunbia Llanybydder'!V10</f>
        <v>0</v>
      </c>
      <c r="AB10" s="17"/>
      <c r="AC10" s="17"/>
      <c r="AD10" s="29" t="s">
        <v>137</v>
      </c>
      <c r="AE10" s="29">
        <v>5</v>
      </c>
      <c r="AF10" s="17"/>
      <c r="AG10" s="18"/>
      <c r="AH10" s="18"/>
      <c r="AI10" s="45" t="s">
        <v>94</v>
      </c>
      <c r="AJ10" s="46">
        <v>9</v>
      </c>
      <c r="AK10" s="47">
        <v>16.5</v>
      </c>
      <c r="AL10" s="11">
        <v>8</v>
      </c>
      <c r="AM10" s="11">
        <v>6.7</v>
      </c>
      <c r="AN10" s="11" t="s">
        <v>132</v>
      </c>
    </row>
    <row r="11" spans="1:41" x14ac:dyDescent="0.2">
      <c r="A11" s="99" t="s">
        <v>5</v>
      </c>
      <c r="B11" s="99"/>
      <c r="C11" s="52">
        <f>'DAF Cake- Dunbia Llanybydder'!C11</f>
        <v>3</v>
      </c>
      <c r="D11" s="52">
        <f>'DAF Cake- Dunbia Llanybydder'!D11</f>
        <v>4</v>
      </c>
      <c r="E11" s="52">
        <f>'DAF Cake- Dunbia Llanybydder'!E11</f>
        <v>1</v>
      </c>
      <c r="F11" s="52">
        <f>'DAF Cake- Dunbia Llanybydder'!F11</f>
        <v>1</v>
      </c>
      <c r="G11" s="52">
        <f>'DAF Cake- Dunbia Llanybydder'!G11</f>
        <v>2</v>
      </c>
      <c r="H11" s="52">
        <f>'DAF Cake- Dunbia Llanybydder'!H11</f>
        <v>0</v>
      </c>
      <c r="I11" s="52">
        <f>'DAF Cake- Dunbia Llanybydder'!I11</f>
        <v>0</v>
      </c>
      <c r="J11" s="52">
        <f>'DAF Cake- Dunbia Llanybydder'!J11</f>
        <v>0</v>
      </c>
      <c r="K11" s="52">
        <f>'DAF Cake- Dunbia Llanybydder'!K11</f>
        <v>0</v>
      </c>
      <c r="L11" s="52">
        <f>'DAF Cake- Dunbia Llanybydder'!L11</f>
        <v>1</v>
      </c>
      <c r="M11" s="52">
        <f>'DAF Cake- Dunbia Llanybydder'!M11</f>
        <v>2</v>
      </c>
      <c r="N11" s="52">
        <f>'DAF Cake- Dunbia Llanybydder'!N11</f>
        <v>3</v>
      </c>
      <c r="O11" s="52">
        <f>'DAF Cake- Dunbia Llanybydder'!O11</f>
        <v>2</v>
      </c>
      <c r="P11" s="52">
        <f>'DAF Cake- Dunbia Llanybydder'!P11</f>
        <v>3</v>
      </c>
      <c r="Q11" s="52">
        <f>'DAF Cake- Dunbia Llanybydder'!Q11</f>
        <v>0</v>
      </c>
      <c r="R11" s="52">
        <f>'DAF Cake- Dunbia Llanybydder'!R11</f>
        <v>0</v>
      </c>
      <c r="S11" s="52">
        <f>'DAF Cake- Dunbia Llanybydder'!S11</f>
        <v>0</v>
      </c>
      <c r="T11" s="52">
        <f>'DAF Cake- Dunbia Llanybydder'!T11</f>
        <v>0</v>
      </c>
      <c r="U11" s="52">
        <f>'DAF Cake- Dunbia Llanybydder'!U11</f>
        <v>0</v>
      </c>
      <c r="V11" s="52">
        <f>'DAF Cake- Dunbia Llanybydder'!V11</f>
        <v>0</v>
      </c>
      <c r="AB11" s="17"/>
      <c r="AC11" s="17"/>
      <c r="AD11" s="44" t="s">
        <v>138</v>
      </c>
      <c r="AE11" s="29">
        <v>6</v>
      </c>
      <c r="AF11" s="17"/>
      <c r="AG11" s="18"/>
      <c r="AH11" s="18"/>
      <c r="AI11" s="45" t="s">
        <v>119</v>
      </c>
      <c r="AJ11" s="46">
        <v>15</v>
      </c>
      <c r="AK11" s="47">
        <v>17.5</v>
      </c>
      <c r="AL11" s="11">
        <v>9</v>
      </c>
      <c r="AM11" s="11">
        <v>7</v>
      </c>
      <c r="AN11" s="11" t="s">
        <v>132</v>
      </c>
    </row>
    <row r="12" spans="1:41" x14ac:dyDescent="0.2">
      <c r="A12" s="99" t="s">
        <v>6</v>
      </c>
      <c r="B12" s="99"/>
      <c r="C12" s="52">
        <f>'DAF Cake- Dunbia Llanybydder'!C12</f>
        <v>1</v>
      </c>
      <c r="D12" s="52">
        <f>'DAF Cake- Dunbia Llanybydder'!D12</f>
        <v>0</v>
      </c>
      <c r="E12" s="52">
        <f>'DAF Cake- Dunbia Llanybydder'!E12</f>
        <v>1</v>
      </c>
      <c r="F12" s="52">
        <f>'DAF Cake- Dunbia Llanybydder'!F12</f>
        <v>1</v>
      </c>
      <c r="G12" s="52">
        <f>'DAF Cake- Dunbia Llanybydder'!G12</f>
        <v>1</v>
      </c>
      <c r="H12" s="52">
        <f>'DAF Cake- Dunbia Llanybydder'!H12</f>
        <v>1</v>
      </c>
      <c r="I12" s="52">
        <f>'DAF Cake- Dunbia Llanybydder'!I12</f>
        <v>1</v>
      </c>
      <c r="J12" s="52">
        <f>'DAF Cake- Dunbia Llanybydder'!J12</f>
        <v>1</v>
      </c>
      <c r="K12" s="52">
        <f>'DAF Cake- Dunbia Llanybydder'!K12</f>
        <v>1</v>
      </c>
      <c r="L12" s="52">
        <f>'DAF Cake- Dunbia Llanybydder'!L12</f>
        <v>1</v>
      </c>
      <c r="M12" s="52">
        <f>'DAF Cake- Dunbia Llanybydder'!M12</f>
        <v>1</v>
      </c>
      <c r="N12" s="52">
        <f>'DAF Cake- Dunbia Llanybydder'!N12</f>
        <v>1</v>
      </c>
      <c r="O12" s="52">
        <f>'DAF Cake- Dunbia Llanybydder'!O12</f>
        <v>1</v>
      </c>
      <c r="P12" s="52">
        <f>'DAF Cake- Dunbia Llanybydder'!P12</f>
        <v>2</v>
      </c>
      <c r="Q12" s="52">
        <f>'DAF Cake- Dunbia Llanybydder'!Q12</f>
        <v>0</v>
      </c>
      <c r="R12" s="52">
        <f>'DAF Cake- Dunbia Llanybydder'!R12</f>
        <v>0</v>
      </c>
      <c r="S12" s="52">
        <f>'DAF Cake- Dunbia Llanybydder'!S12</f>
        <v>0</v>
      </c>
      <c r="T12" s="52">
        <f>'DAF Cake- Dunbia Llanybydder'!T12</f>
        <v>0</v>
      </c>
      <c r="U12" s="52">
        <f>'DAF Cake- Dunbia Llanybydder'!U12</f>
        <v>0</v>
      </c>
      <c r="V12" s="52">
        <f>'DAF Cake- Dunbia Llanybydder'!V12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99" t="s">
        <v>7</v>
      </c>
      <c r="B13" s="99"/>
      <c r="C13" s="52">
        <f>'DAF Cake- Dunbia Llanybydder'!C13</f>
        <v>2</v>
      </c>
      <c r="D13" s="52">
        <f>'DAF Cake- Dunbia Llanybydder'!D13</f>
        <v>1</v>
      </c>
      <c r="E13" s="52">
        <f>'DAF Cake- Dunbia Llanybydder'!E13</f>
        <v>1</v>
      </c>
      <c r="F13" s="52">
        <f>'DAF Cake- Dunbia Llanybydder'!F13</f>
        <v>1</v>
      </c>
      <c r="G13" s="52">
        <f>'DAF Cake- Dunbia Llanybydder'!G13</f>
        <v>1</v>
      </c>
      <c r="H13" s="52">
        <f>'DAF Cake- Dunbia Llanybydder'!H13</f>
        <v>2</v>
      </c>
      <c r="I13" s="52">
        <f>'DAF Cake- Dunbia Llanybydder'!I13</f>
        <v>2</v>
      </c>
      <c r="J13" s="52">
        <f>'DAF Cake- Dunbia Llanybydder'!J13</f>
        <v>2</v>
      </c>
      <c r="K13" s="52">
        <f>'DAF Cake- Dunbia Llanybydder'!K13</f>
        <v>2</v>
      </c>
      <c r="L13" s="52">
        <f>'DAF Cake- Dunbia Llanybydder'!L13</f>
        <v>3</v>
      </c>
      <c r="M13" s="52">
        <f>'DAF Cake- Dunbia Llanybydder'!M13</f>
        <v>2</v>
      </c>
      <c r="N13" s="52">
        <f>'DAF Cake- Dunbia Llanybydder'!N13</f>
        <v>2</v>
      </c>
      <c r="O13" s="52">
        <f>'DAF Cake- Dunbia Llanybydder'!O13</f>
        <v>2</v>
      </c>
      <c r="P13" s="52">
        <f>'DAF Cake- Dunbia Llanybydder'!P13</f>
        <v>2</v>
      </c>
      <c r="Q13" s="52">
        <f>'DAF Cake- Dunbia Llanybydder'!Q13</f>
        <v>0</v>
      </c>
      <c r="R13" s="52">
        <f>'DAF Cake- Dunbia Llanybydder'!R13</f>
        <v>0</v>
      </c>
      <c r="S13" s="52">
        <f>'DAF Cake- Dunbia Llanybydder'!S13</f>
        <v>0</v>
      </c>
      <c r="T13" s="52">
        <f>'DAF Cake- Dunbia Llanybydder'!T13</f>
        <v>0</v>
      </c>
      <c r="U13" s="52">
        <f>'DAF Cake- Dunbia Llanybydder'!U13</f>
        <v>0</v>
      </c>
      <c r="V13" s="52">
        <f>'DAF Cake- Dunbia Llanybydder'!V13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1" t="s">
        <v>8</v>
      </c>
      <c r="B14" s="111"/>
      <c r="C14" s="82" t="str">
        <f>'DAF Cake- Dunbia Llanybydder'!C14</f>
        <v xml:space="preserve">Grass Silage (25% DM) </v>
      </c>
      <c r="D14" s="82" t="str">
        <f>'DAF Cake- Dunbia Llanybydder'!D14</f>
        <v xml:space="preserve">Grass Silage (25% DM) </v>
      </c>
      <c r="E14" s="82" t="str">
        <f>'DAF Cake- Dunbia Llanybydder'!E14</f>
        <v xml:space="preserve">Grass Silage (25% DM) </v>
      </c>
      <c r="F14" s="82" t="str">
        <f>'DAF Cake- Dunbia Llanybydder'!F14</f>
        <v xml:space="preserve">Grass Silage (25% DM) </v>
      </c>
      <c r="G14" s="82" t="str">
        <f>'DAF Cake- Dunbia Llanybydder'!G14</f>
        <v xml:space="preserve">Grass Silage (25% DM) </v>
      </c>
      <c r="H14" s="82" t="str">
        <f>'DAF Cake- Dunbia Llanybydder'!H14</f>
        <v xml:space="preserve">Grass Silage (25% DM) </v>
      </c>
      <c r="I14" s="82" t="str">
        <f>'DAF Cake- Dunbia Llanybydder'!I14</f>
        <v xml:space="preserve">Grass Silage (25% DM) </v>
      </c>
      <c r="J14" s="82" t="str">
        <f>'DAF Cake- Dunbia Llanybydder'!J14</f>
        <v xml:space="preserve">Grass Silage (25% DM) </v>
      </c>
      <c r="K14" s="82" t="str">
        <f>'DAF Cake- Dunbia Llanybydder'!K14</f>
        <v xml:space="preserve">Grass Silage (25% DM) </v>
      </c>
      <c r="L14" s="82" t="str">
        <f>'DAF Cake- Dunbia Llanybydder'!L14</f>
        <v xml:space="preserve">Grass Silage (25% DM) </v>
      </c>
      <c r="M14" s="82" t="str">
        <f>'DAF Cake- Dunbia Llanybydder'!M14</f>
        <v xml:space="preserve">Grass Silage (25% DM) </v>
      </c>
      <c r="N14" s="82" t="str">
        <f>'DAF Cake- Dunbia Llanybydder'!N14</f>
        <v xml:space="preserve">Grass Silage (25% DM) </v>
      </c>
      <c r="O14" s="82" t="str">
        <f>'DAF Cake- Dunbia Llanybydder'!O14</f>
        <v xml:space="preserve">Grass Silage (25% DM) </v>
      </c>
      <c r="P14" s="82" t="str">
        <f>'DAF Cake- Dunbia Llanybydder'!P14</f>
        <v xml:space="preserve">Grass Silage (25% DM) </v>
      </c>
      <c r="Q14" s="82">
        <f>'DAF Cake- Dunbia Llanybydder'!Q14</f>
        <v>0</v>
      </c>
      <c r="R14" s="82">
        <f>'DAF Cake- Dunbia Llanybydder'!R14</f>
        <v>0</v>
      </c>
      <c r="S14" s="82">
        <f>'DAF Cake- Dunbia Llanybydder'!S14</f>
        <v>0</v>
      </c>
      <c r="T14" s="82">
        <f>'DAF Cake- Dunbia Llanybydder'!T14</f>
        <v>0</v>
      </c>
      <c r="U14" s="82">
        <f>'DAF Cake- Dunbia Llanybydder'!U14</f>
        <v>0</v>
      </c>
      <c r="V14" s="82">
        <f>'DAF Cake- Dunbia Llanybydder'!V14</f>
        <v>0</v>
      </c>
      <c r="AD14" s="29" t="s">
        <v>135</v>
      </c>
      <c r="AE14" s="29">
        <v>6</v>
      </c>
      <c r="AI14" s="45" t="s">
        <v>116</v>
      </c>
      <c r="AJ14" s="46">
        <v>0.8</v>
      </c>
      <c r="AK14" s="47">
        <v>1.7</v>
      </c>
      <c r="AL14" s="11">
        <v>12</v>
      </c>
      <c r="AM14" s="11">
        <v>6.7</v>
      </c>
      <c r="AN14" s="11" t="s">
        <v>132</v>
      </c>
    </row>
    <row r="15" spans="1:41" x14ac:dyDescent="0.2">
      <c r="A15" s="110" t="s">
        <v>9</v>
      </c>
      <c r="B15" s="110"/>
      <c r="C15" s="52">
        <f>'DAF Cake- Dunbia Llanybydder'!C15</f>
        <v>38</v>
      </c>
      <c r="D15" s="52">
        <f>'DAF Cake- Dunbia Llanybydder'!D15</f>
        <v>38</v>
      </c>
      <c r="E15" s="52">
        <f>'DAF Cake- Dunbia Llanybydder'!E15</f>
        <v>38</v>
      </c>
      <c r="F15" s="52">
        <f>'DAF Cake- Dunbia Llanybydder'!F15</f>
        <v>38</v>
      </c>
      <c r="G15" s="52">
        <f>'DAF Cake- Dunbia Llanybydder'!G15</f>
        <v>38</v>
      </c>
      <c r="H15" s="52">
        <f>'DAF Cake- Dunbia Llanybydder'!H15</f>
        <v>38</v>
      </c>
      <c r="I15" s="52">
        <f>'DAF Cake- Dunbia Llanybydder'!I15</f>
        <v>38</v>
      </c>
      <c r="J15" s="52">
        <f>'DAF Cake- Dunbia Llanybydder'!J15</f>
        <v>38</v>
      </c>
      <c r="K15" s="52">
        <f>'DAF Cake- Dunbia Llanybydder'!K15</f>
        <v>38</v>
      </c>
      <c r="L15" s="52">
        <f>'DAF Cake- Dunbia Llanybydder'!L15</f>
        <v>38</v>
      </c>
      <c r="M15" s="52">
        <f>'DAF Cake- Dunbia Llanybydder'!M15</f>
        <v>38</v>
      </c>
      <c r="N15" s="52">
        <f>'DAF Cake- Dunbia Llanybydder'!N15</f>
        <v>38</v>
      </c>
      <c r="O15" s="52">
        <f>'DAF Cake- Dunbia Llanybydder'!O15</f>
        <v>38</v>
      </c>
      <c r="P15" s="52">
        <f>'DAF Cake- Dunbia Llanybydder'!P15</f>
        <v>38</v>
      </c>
      <c r="Q15" s="52">
        <f>'DAF Cake- Dunbia Llanybydder'!Q15</f>
        <v>0</v>
      </c>
      <c r="R15" s="52">
        <f>'DAF Cake- Dunbia Llanybydder'!R15</f>
        <v>0</v>
      </c>
      <c r="S15" s="52">
        <f>'DAF Cake- Dunbia Llanybydder'!S15</f>
        <v>0</v>
      </c>
      <c r="T15" s="52">
        <f>'DAF Cake- Dunbia Llanybydder'!T15</f>
        <v>0</v>
      </c>
      <c r="U15" s="52">
        <f>'DAF Cake- Dunbia Llanybydder'!U15</f>
        <v>0</v>
      </c>
      <c r="V15" s="52">
        <f>'DAF Cake- Dunbia Llanybydder'!V15</f>
        <v>0</v>
      </c>
      <c r="AD15" s="29" t="s">
        <v>141</v>
      </c>
      <c r="AE15" s="29">
        <v>7</v>
      </c>
      <c r="AI15" s="45" t="s">
        <v>98</v>
      </c>
      <c r="AJ15" s="54">
        <v>1.8</v>
      </c>
      <c r="AK15" s="47">
        <v>5.4</v>
      </c>
      <c r="AL15" s="11">
        <v>13</v>
      </c>
      <c r="AM15" s="11">
        <v>6.7</v>
      </c>
      <c r="AN15" s="11" t="s">
        <v>132</v>
      </c>
    </row>
    <row r="16" spans="1:41" ht="13.5" thickBot="1" x14ac:dyDescent="0.25">
      <c r="A16" s="112" t="s">
        <v>44</v>
      </c>
      <c r="B16" s="112"/>
      <c r="C16" s="83" t="str">
        <f>'DAF Cake- Dunbia Llanybydder'!C16</f>
        <v>Medium/Clay</v>
      </c>
      <c r="D16" s="83" t="str">
        <f>'DAF Cake- Dunbia Llanybydder'!D16</f>
        <v>Medium/Clay</v>
      </c>
      <c r="E16" s="83" t="str">
        <f>'DAF Cake- Dunbia Llanybydder'!E16</f>
        <v>Medium/Clay</v>
      </c>
      <c r="F16" s="83" t="str">
        <f>'DAF Cake- Dunbia Llanybydder'!F16</f>
        <v>Medium/Clay</v>
      </c>
      <c r="G16" s="83" t="str">
        <f>'DAF Cake- Dunbia Llanybydder'!G16</f>
        <v>Medium/Clay</v>
      </c>
      <c r="H16" s="83" t="str">
        <f>'DAF Cake- Dunbia Llanybydder'!H16</f>
        <v>Medium/Clay</v>
      </c>
      <c r="I16" s="83" t="str">
        <f>'DAF Cake- Dunbia Llanybydder'!I16</f>
        <v>Medium/Clay</v>
      </c>
      <c r="J16" s="83" t="str">
        <f>'DAF Cake- Dunbia Llanybydder'!J16</f>
        <v>Medium/Clay</v>
      </c>
      <c r="K16" s="83" t="str">
        <f>'DAF Cake- Dunbia Llanybydder'!K16</f>
        <v>Medium/Clay</v>
      </c>
      <c r="L16" s="83" t="str">
        <f>'DAF Cake- Dunbia Llanybydder'!L16</f>
        <v>Medium/Clay</v>
      </c>
      <c r="M16" s="83" t="str">
        <f>'DAF Cake- Dunbia Llanybydder'!M16</f>
        <v>Medium/Clay</v>
      </c>
      <c r="N16" s="83" t="str">
        <f>'DAF Cake- Dunbia Llanybydder'!N16</f>
        <v>Medium/Clay</v>
      </c>
      <c r="O16" s="83" t="str">
        <f>'DAF Cake- Dunbia Llanybydder'!O16</f>
        <v>Medium/Clay</v>
      </c>
      <c r="P16" s="83" t="str">
        <f>'DAF Cake- Dunbia Llanybydder'!P16</f>
        <v>Medium/Clay</v>
      </c>
      <c r="Q16" s="83">
        <f>'DAF Cake- Dunbia Llanybydder'!Q16</f>
        <v>0</v>
      </c>
      <c r="R16" s="83">
        <f>'DAF Cake- Dunbia Llanybydder'!R16</f>
        <v>0</v>
      </c>
      <c r="S16" s="83">
        <f>'DAF Cake- Dunbia Llanybydder'!S16</f>
        <v>0</v>
      </c>
      <c r="T16" s="83">
        <f>'DAF Cake- Dunbia Llanybydder'!T16</f>
        <v>0</v>
      </c>
      <c r="U16" s="83">
        <f>'DAF Cake- Dunbia Llanybydder'!U16</f>
        <v>0</v>
      </c>
      <c r="V16" s="83">
        <f>'DAF Cake- Dunbia Llanybydder'!V16</f>
        <v>0</v>
      </c>
      <c r="AD16" s="44" t="s">
        <v>142</v>
      </c>
      <c r="AE16" s="29">
        <v>8</v>
      </c>
      <c r="AI16" s="45" t="s">
        <v>115</v>
      </c>
      <c r="AJ16" s="46">
        <v>8</v>
      </c>
      <c r="AK16" s="47">
        <v>5.5</v>
      </c>
      <c r="AL16" s="12">
        <v>14</v>
      </c>
      <c r="AM16" s="11">
        <v>6.7</v>
      </c>
      <c r="AN16" s="11" t="s">
        <v>132</v>
      </c>
    </row>
    <row r="17" spans="1:40" x14ac:dyDescent="0.2">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04" t="s">
        <v>23</v>
      </c>
      <c r="B18" s="105"/>
      <c r="C18" s="16">
        <f>$D31</f>
        <v>20.757827727000002</v>
      </c>
      <c r="D18" s="16">
        <f>$D32</f>
        <v>0</v>
      </c>
      <c r="E18" s="16">
        <f>$D33</f>
        <v>94.563437423000011</v>
      </c>
      <c r="F18" s="16">
        <f>$D34</f>
        <v>94.563437423000011</v>
      </c>
      <c r="G18" s="16">
        <f>$D35</f>
        <v>64.579908484000001</v>
      </c>
      <c r="H18" s="16">
        <f>$D36</f>
        <v>124.54696636200002</v>
      </c>
      <c r="I18" s="16">
        <f>$D37</f>
        <v>124.54696636200002</v>
      </c>
      <c r="J18" s="16">
        <f>$D38</f>
        <v>124.54696636200002</v>
      </c>
      <c r="K18" s="16">
        <f>$D39</f>
        <v>124.54696636200002</v>
      </c>
      <c r="L18" s="16">
        <f>$D40</f>
        <v>94.563437423000011</v>
      </c>
      <c r="M18" s="16">
        <f>$D41</f>
        <v>64.579908484000001</v>
      </c>
      <c r="N18" s="16">
        <f>$D42</f>
        <v>20.757827727000002</v>
      </c>
      <c r="O18" s="16">
        <f>$D43</f>
        <v>64.579908484000001</v>
      </c>
      <c r="P18" s="16">
        <f>$D44</f>
        <v>20.757827727000002</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04" t="s">
        <v>87</v>
      </c>
      <c r="B19" s="105"/>
      <c r="C19" s="16">
        <f>C18-C17</f>
        <v>-43.842172272999989</v>
      </c>
      <c r="D19" s="16">
        <f t="shared" ref="D19:V19" si="1">D18-D17</f>
        <v>-64.599999999999994</v>
      </c>
      <c r="E19" s="16">
        <f t="shared" si="1"/>
        <v>29.963437423000016</v>
      </c>
      <c r="F19" s="16">
        <f t="shared" si="1"/>
        <v>29.963437423000016</v>
      </c>
      <c r="G19" s="16">
        <f t="shared" si="1"/>
        <v>-2.0091515999993703E-2</v>
      </c>
      <c r="H19" s="16">
        <f t="shared" si="1"/>
        <v>59.946966362000026</v>
      </c>
      <c r="I19" s="16">
        <f t="shared" si="1"/>
        <v>59.946966362000026</v>
      </c>
      <c r="J19" s="16">
        <f t="shared" si="1"/>
        <v>59.946966362000026</v>
      </c>
      <c r="K19" s="16">
        <f t="shared" si="1"/>
        <v>59.946966362000026</v>
      </c>
      <c r="L19" s="16">
        <f t="shared" si="1"/>
        <v>29.963437423000016</v>
      </c>
      <c r="M19" s="16">
        <f t="shared" si="1"/>
        <v>-2.0091515999993703E-2</v>
      </c>
      <c r="N19" s="16">
        <f t="shared" si="1"/>
        <v>-43.842172272999989</v>
      </c>
      <c r="O19" s="16">
        <f t="shared" si="1"/>
        <v>-2.0091515999993703E-2</v>
      </c>
      <c r="P19" s="16">
        <f t="shared" si="1"/>
        <v>-43.842172272999989</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6" t="s">
        <v>88</v>
      </c>
      <c r="B20" s="107"/>
      <c r="C20" s="25" t="str">
        <f>IF($B31="","",IF(C$19&gt;=0,"INCREASE","DECREASE"))</f>
        <v>DECREASE</v>
      </c>
      <c r="D20" s="25" t="str">
        <f>IF($B32="","",IF(D$19&gt;=0,"INCREASE","DECREASE"))</f>
        <v>DECREASE</v>
      </c>
      <c r="E20" s="25" t="str">
        <f>IF($B33="","",IF(E$19&gt;=0,"INCREASE","DECREASE"))</f>
        <v>INCREASE</v>
      </c>
      <c r="F20" s="25" t="str">
        <f>IF($B34="","",IF(F$19&gt;=0,"INCREASE","DECREASE"))</f>
        <v>INCREASE</v>
      </c>
      <c r="G20" s="25" t="str">
        <f>IF($B35="","",IF(G$19&gt;=0,"INCREASE","DECREASE"))</f>
        <v>DECREASE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02" t="s">
        <v>85</v>
      </c>
      <c r="B21" s="10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04" t="s">
        <v>86</v>
      </c>
      <c r="B22" s="105"/>
      <c r="C22" s="16">
        <f>$E31</f>
        <v>8.2553007600000008</v>
      </c>
      <c r="D22" s="16">
        <f>$E32</f>
        <v>0</v>
      </c>
      <c r="E22" s="16">
        <f>$E33</f>
        <v>37.607481239999998</v>
      </c>
      <c r="F22" s="16">
        <f>$E34</f>
        <v>37.607481239999998</v>
      </c>
      <c r="G22" s="16">
        <f>$E35</f>
        <v>25.683157920000003</v>
      </c>
      <c r="H22" s="16">
        <f>$E36</f>
        <v>49.531804560000005</v>
      </c>
      <c r="I22" s="16">
        <f>$E37</f>
        <v>49.531804560000005</v>
      </c>
      <c r="J22" s="16">
        <f>$E38</f>
        <v>49.531804560000005</v>
      </c>
      <c r="K22" s="16">
        <f>$E39</f>
        <v>49.531804560000005</v>
      </c>
      <c r="L22" s="16">
        <f>$E40</f>
        <v>37.607481239999998</v>
      </c>
      <c r="M22" s="16">
        <f>$E41</f>
        <v>25.683157920000003</v>
      </c>
      <c r="N22" s="16">
        <f>$E42</f>
        <v>8.2553007600000008</v>
      </c>
      <c r="O22" s="16">
        <f>$E43</f>
        <v>25.683157920000003</v>
      </c>
      <c r="P22" s="16">
        <f>$E44</f>
        <v>8.2553007600000008</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04" t="s">
        <v>89</v>
      </c>
      <c r="B23" s="105"/>
      <c r="C23" s="16">
        <f>C22-C21</f>
        <v>-219.74469923999999</v>
      </c>
      <c r="D23" s="16">
        <f t="shared" ref="D23:V23" si="3">D22-D21</f>
        <v>-228</v>
      </c>
      <c r="E23" s="16">
        <f t="shared" si="3"/>
        <v>-190.39251876</v>
      </c>
      <c r="F23" s="16">
        <f t="shared" si="3"/>
        <v>-190.39251876</v>
      </c>
      <c r="G23" s="16">
        <f t="shared" si="3"/>
        <v>-202.31684207999999</v>
      </c>
      <c r="H23" s="16">
        <f t="shared" si="3"/>
        <v>-178.46819543999999</v>
      </c>
      <c r="I23" s="16">
        <f t="shared" si="3"/>
        <v>-178.46819543999999</v>
      </c>
      <c r="J23" s="16">
        <f t="shared" si="3"/>
        <v>-178.46819543999999</v>
      </c>
      <c r="K23" s="16">
        <f t="shared" si="3"/>
        <v>-178.46819543999999</v>
      </c>
      <c r="L23" s="16">
        <f t="shared" si="3"/>
        <v>-190.39251876</v>
      </c>
      <c r="M23" s="16">
        <f t="shared" si="3"/>
        <v>-202.31684207999999</v>
      </c>
      <c r="N23" s="16">
        <f t="shared" si="3"/>
        <v>-219.74469923999999</v>
      </c>
      <c r="O23" s="16">
        <f t="shared" si="3"/>
        <v>-202.31684207999999</v>
      </c>
      <c r="P23" s="16">
        <f t="shared" si="3"/>
        <v>-219.74469923999999</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57</v>
      </c>
      <c r="D27" s="87" t="s">
        <v>55</v>
      </c>
      <c r="E27" s="87" t="s">
        <v>55</v>
      </c>
      <c r="F27" s="87" t="s">
        <v>55</v>
      </c>
      <c r="G27" s="87" t="s">
        <v>55</v>
      </c>
      <c r="H27" s="87" t="s">
        <v>55</v>
      </c>
      <c r="I27" s="87" t="s">
        <v>55</v>
      </c>
      <c r="J27" s="87" t="s">
        <v>55</v>
      </c>
      <c r="K27" s="87" t="s">
        <v>55</v>
      </c>
      <c r="L27" s="87" t="s">
        <v>55</v>
      </c>
      <c r="M27" s="87" t="s">
        <v>55</v>
      </c>
      <c r="N27" s="87"/>
      <c r="O27" s="87"/>
      <c r="P27" s="87" t="s">
        <v>55</v>
      </c>
      <c r="Q27" s="87" t="s">
        <v>55</v>
      </c>
      <c r="R27" s="87" t="s">
        <v>55</v>
      </c>
      <c r="S27" s="87" t="s">
        <v>55</v>
      </c>
      <c r="T27" s="87" t="s">
        <v>55</v>
      </c>
      <c r="U27" s="87" t="s">
        <v>55</v>
      </c>
    </row>
    <row r="28" spans="1:40" s="49" customFormat="1" x14ac:dyDescent="0.25">
      <c r="A28" s="88"/>
      <c r="B28" s="23">
        <v>16.100000000000001</v>
      </c>
      <c r="C28" s="15">
        <v>2.1800000000000002</v>
      </c>
      <c r="D28" s="15">
        <v>6253</v>
      </c>
      <c r="E28" s="15">
        <v>4728</v>
      </c>
      <c r="F28" s="15">
        <v>889</v>
      </c>
      <c r="G28" s="15">
        <v>8</v>
      </c>
      <c r="H28" s="15">
        <v>71.7</v>
      </c>
      <c r="I28" s="15">
        <v>2.08</v>
      </c>
      <c r="J28" s="15">
        <v>0.14000000000000001</v>
      </c>
      <c r="K28" s="22">
        <v>0.01</v>
      </c>
      <c r="L28" s="15">
        <v>2.19</v>
      </c>
      <c r="M28" s="15">
        <v>5.18</v>
      </c>
      <c r="N28" s="15"/>
      <c r="O28" s="15"/>
      <c r="P28" s="15">
        <v>12412</v>
      </c>
      <c r="Q28" s="15">
        <v>1701</v>
      </c>
      <c r="R28" s="15">
        <v>0.19</v>
      </c>
      <c r="S28" s="15">
        <v>0.52</v>
      </c>
      <c r="T28" s="15">
        <v>1.51</v>
      </c>
      <c r="U28" s="15">
        <v>10</v>
      </c>
    </row>
    <row r="29" spans="1:40" s="7" customFormat="1" ht="27" x14ac:dyDescent="0.2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8161</v>
      </c>
      <c r="B31" s="15">
        <v>9</v>
      </c>
      <c r="C31" s="69">
        <f>IF(C$27="%w/w SAR",((C$28*10)*$B31),IF(C$27="%w/w DM",(((C$28*10)*($B$28/100))*$B31),IF(C$27="kg/t SAR",(C$28*$B31),IF(C$27="kg/t DM",((C$28*($B$28/100))*$B31),IF(C$27="mg/kg SAR",((C$28*0.001)*$B31),IF(C$27="mg/kg DM",(((C$28*0.001)*($B$28/100))*$B31),0))))))</f>
        <v>31.588200000000001</v>
      </c>
      <c r="D31" s="69">
        <f>(IF(D$27="%w/w SAR",((D$28*10)*$B31),IF(D$27="%w/w DM",(((D$28*10)*($B$28/100))*$B31),IF(D$27="kg/t SAR",(D$28*$B31),IF(D$27="kg/t DM",((D$28*($B$28/100))*$B31),IF(D$27="mg/kg SAR",((D$28*0.001)*$B31),IF(D$27="mg/kg DM",(((D$28*0.001)*($B$28/100))*$B31),"0")))))))*2.291</f>
        <v>20.757827727000002</v>
      </c>
      <c r="E31" s="69">
        <f>(IF(E$27="%w/w SAR",((E$28*10)*$B31),IF(E$27="%w/w DM",(((E$28*10)*($B$28/100))*$B31),IF(E$27="kg/t SAR",(E$28*$B31),IF(E$27="kg/t DM",((E$28*($B$28/100))*$B31),IF(E$27="mg/kg SAR",((E$28*0.001)*$B31),IF(E$27="mg/kg DM",(((E$28*0.001)*($B$28/100))*$B31),"0")))))))*1.205</f>
        <v>8.2553007600000008</v>
      </c>
      <c r="F31" s="69">
        <f>(IF(F$27="%w/w SAR",((F$28*10)*$B31),IF(F$27="%w/w DM",(((F$28*10)*($B$28/100))*$B31),IF(F$27="kg/t SAR",(F$28*$B31),IF(F$27="kg/t DM",((F$28*($B$28/100))*$B31),IF(F$27="mg/kg SAR",((F$28*0.001)*$B31),IF(F$27="mg/kg DM",(((F$28*0.001)*($B$28/100))*$B31),"0")))))))*1.658</f>
        <v>2.1357709380000003</v>
      </c>
      <c r="G31" s="69">
        <f t="shared" ref="G31:P46" si="5">IF(G$27="%w/w SAR",((G$28*10)*$B31),IF(G$27="%w/w DM",(((G$28*10)*($B$28/100))*$B31),IF(G$27="kg/t SAR",(G$28*$B31),IF(G$27="kg/t DM",((G$28*($B$28/100))*$B31),IF(G$27="mg/kg SAR",((G$28*0.001)*$B31),IF(G$27="mg/kg DM",(((G$28*0.001)*($B$28/100))*$B31),0))))))</f>
        <v>1.1592000000000002E-2</v>
      </c>
      <c r="H31" s="69">
        <f t="shared" si="5"/>
        <v>0.10389330000000001</v>
      </c>
      <c r="I31" s="69">
        <f t="shared" si="5"/>
        <v>3.0139200000000007E-3</v>
      </c>
      <c r="J31" s="69">
        <f t="shared" si="5"/>
        <v>2.0286000000000005E-4</v>
      </c>
      <c r="K31" s="69">
        <f t="shared" si="5"/>
        <v>1.4490000000000002E-5</v>
      </c>
      <c r="L31" s="69">
        <f t="shared" si="5"/>
        <v>3.1733099999999999E-3</v>
      </c>
      <c r="M31" s="69">
        <f t="shared" si="5"/>
        <v>7.5058199999999999E-3</v>
      </c>
      <c r="N31" s="69">
        <f t="shared" si="5"/>
        <v>0</v>
      </c>
      <c r="O31" s="69">
        <f t="shared" si="5"/>
        <v>0</v>
      </c>
      <c r="P31" s="69">
        <f t="shared" si="5"/>
        <v>17.984988000000001</v>
      </c>
      <c r="Q31" s="69">
        <f>(IF(Q$27="%w/w SAR",((Q$28*10)*$B31),IF(Q$27="%w/w DM",(((Q$28*10)*($B$28/100))*$B31),IF(Q$27="kg/t SAR",(Q$28*$B31),IF(Q$27="kg/t DM",((Q$28*($B$28/100))*$B31),IF(Q$27="mg/kg SAR",((Q$28*0.001)*$B31),IF(Q$27="mg/kg DM",(((Q$28*0.001)*($B$28/100))*$B31),0)))))))*2.5</f>
        <v>6.1618725000000012</v>
      </c>
      <c r="R31" s="69">
        <f>IF(R$27="%w/w SAR",((R$28*10)*$B31),IF(R$27="%w/w DM",(((R$28*10)*($B$28/100))*$B31),IF(R$27="kg/t SAR",(R$28*$B31),IF(R$27="kg/t DM",((R$28*($B$28/100))*$B31),IF(R$27="mg/kg SAR",((R$28*0.001)*$B31),IF(R$27="mg/kg DM",(((R$28*0.001)*($B$28/100))*$B31),0))))))</f>
        <v>2.7531000000000002E-4</v>
      </c>
      <c r="S31" s="69">
        <f>IF(S$27="%w/w SAR",((S$28*10)*$B31),IF(S$27="%w/w DM",(((S$28*10)*($B$28/100))*$B31),IF(S$27="kg/t SAR",(S$28*$B31),IF(S$27="kg/t DM",((S$28*($B$28/100))*$B31),IF(S$27="mg/kg SAR",((S$28*0.001)*$B31),IF(S$27="mg/kg DM",(((S$28*0.001)*($B$28/100))*$B31),0))))))</f>
        <v>7.5348000000000017E-4</v>
      </c>
      <c r="T31" s="69">
        <f>IF(T$27="%w/w SAR",((T$28*10)*$B31),IF(T$27="%w/w DM",(((T$28*10)*($B$28/100))*$B31),IF(T$27="kg/t SAR",(T$28*$B31),IF(T$27="kg/t DM",((T$28*($B$28/100))*$B31),IF(T$27="mg/kg SAR",((T$28*0.001)*$B31),IF(T$27="mg/kg DM",(((T$28*0.001)*($B$28/100))*$B31),0))))))</f>
        <v>2.1879900000000003E-3</v>
      </c>
      <c r="U31" s="69">
        <f>IF(U$27="%w/w SAR",((U$28*10)*$B31),IF(U$27="%w/w DM",(((U$28*10)*($B$28/100))*$B31),IF(U$27="kg/t SAR",(U$28*$B31),IF(U$27="kg/t DM",((U$28*($B$28/100))*$B31),IF(U$27="mg/kg SAR",((U$28*0.001)*$B31),IF(U$27="mg/kg DM",(((U$28*0.001)*($B$28/100))*$B31),0))))))</f>
        <v>1.4490000000000001E-2</v>
      </c>
      <c r="AB31" s="51"/>
      <c r="AC31" s="51"/>
      <c r="AD31" s="51"/>
      <c r="AE31" s="51"/>
      <c r="AF31" s="51"/>
      <c r="AG31" s="51"/>
      <c r="AH31" s="51"/>
      <c r="AI31" s="51"/>
    </row>
    <row r="32" spans="1:40" s="64" customFormat="1" x14ac:dyDescent="0.25">
      <c r="A32" s="13">
        <f>D8</f>
        <v>9456</v>
      </c>
      <c r="B32" s="15">
        <v>0</v>
      </c>
      <c r="C32" s="69">
        <f t="shared" ref="C32:C50" si="6">IF(C$27="%w/w SAR",((C$28*10)*$B32),IF(C$27="%w/w DM",(((C$28*10)*($B$28/100))*$B32),IF(C$27="kg/t SAR",(C$28*$B32),IF(C$27="kg/t DM",((C$28*($B$28/100))*$B32),IF(C$27="mg/kg SAR",((C$28*0.001)*$B32),IF(C$27="mg/kg DM",(((C$28*0.001)*($B$28/100))*$B32),0))))))</f>
        <v>0</v>
      </c>
      <c r="D32" s="69">
        <f t="shared" ref="D32:D50" si="7">(IF(D$27="%w/w SAR",((D$28*10)*$B32),IF(D$27="%w/w DM",(((D$28*10)*($B$28/100))*$B32),IF(D$27="kg/t SAR",(D$28*$B32),IF(D$27="kg/t DM",((D$28*($B$28/100))*$B32),IF(D$27="mg/kg SAR",((D$28*0.001)*$B32),IF(D$27="mg/kg DM",(((D$28*0.001)*($B$28/100))*$B32),"0")))))))*2.291</f>
        <v>0</v>
      </c>
      <c r="E32" s="69">
        <f t="shared" ref="E32:E50" si="8">(IF(E$27="%w/w SAR",((E$28*10)*$B32),IF(E$27="%w/w DM",(((E$28*10)*($B$28/100))*$B32),IF(E$27="kg/t SAR",(E$28*$B32),IF(E$27="kg/t DM",((E$28*($B$28/100))*$B32),IF(E$27="mg/kg SAR",((E$28*0.001)*$B32),IF(E$27="mg/kg DM",(((E$28*0.001)*($B$28/100))*$B32),"0")))))))*1.205</f>
        <v>0</v>
      </c>
      <c r="F32" s="69">
        <f t="shared" ref="F32:F50" si="9">(IF(F$27="%w/w SAR",((F$28*10)*$B32),IF(F$27="%w/w DM",(((F$28*10)*($B$28/100))*$B32),IF(F$27="kg/t SAR",(F$28*$B32),IF(F$27="kg/t DM",((F$28*($B$28/100))*$B32),IF(F$27="mg/kg SAR",((F$28*0.001)*$B32),IF(F$27="mg/kg DM",(((F$28*0.001)*($B$28/100))*$B32),"0")))))))*1.658</f>
        <v>0</v>
      </c>
      <c r="G32" s="69">
        <f t="shared" si="5"/>
        <v>0</v>
      </c>
      <c r="H32" s="69">
        <f t="shared" si="5"/>
        <v>0</v>
      </c>
      <c r="I32" s="69">
        <f t="shared" si="5"/>
        <v>0</v>
      </c>
      <c r="J32" s="69">
        <f t="shared" si="5"/>
        <v>0</v>
      </c>
      <c r="K32" s="69">
        <f t="shared" si="5"/>
        <v>0</v>
      </c>
      <c r="L32" s="69">
        <f t="shared" si="5"/>
        <v>0</v>
      </c>
      <c r="M32" s="69">
        <f t="shared" si="5"/>
        <v>0</v>
      </c>
      <c r="N32" s="69">
        <f t="shared" si="5"/>
        <v>0</v>
      </c>
      <c r="O32" s="69">
        <f t="shared" si="5"/>
        <v>0</v>
      </c>
      <c r="P32" s="69">
        <f t="shared" si="5"/>
        <v>0</v>
      </c>
      <c r="Q32" s="69">
        <f t="shared" ref="Q32:Q50" si="10">(IF(Q$27="%w/w SAR",((Q$28*10)*$B32),IF(Q$27="%w/w DM",(((Q$28*10)*($B$28/100))*$B32),IF(Q$27="kg/t SAR",(Q$28*$B32),IF(Q$27="kg/t DM",((Q$28*($B$28/100))*$B32),IF(Q$27="mg/kg SAR",((Q$28*0.001)*$B32),IF(Q$27="mg/kg DM",(((Q$28*0.001)*($B$28/100))*$B32),0)))))))*2.5</f>
        <v>0</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x14ac:dyDescent="0.25">
      <c r="A33" s="13" t="str">
        <f>E8</f>
        <v>0920M</v>
      </c>
      <c r="B33" s="15">
        <v>41</v>
      </c>
      <c r="C33" s="69">
        <f t="shared" si="6"/>
        <v>143.90180000000001</v>
      </c>
      <c r="D33" s="69">
        <f t="shared" si="7"/>
        <v>94.563437423000011</v>
      </c>
      <c r="E33" s="69">
        <f t="shared" si="8"/>
        <v>37.607481239999998</v>
      </c>
      <c r="F33" s="69">
        <f t="shared" si="9"/>
        <v>9.7296231619999993</v>
      </c>
      <c r="G33" s="69">
        <f t="shared" si="5"/>
        <v>5.2808000000000001E-2</v>
      </c>
      <c r="H33" s="69">
        <f t="shared" si="5"/>
        <v>0.47329170000000004</v>
      </c>
      <c r="I33" s="69">
        <f t="shared" si="5"/>
        <v>1.3730080000000002E-2</v>
      </c>
      <c r="J33" s="69">
        <f t="shared" si="5"/>
        <v>9.2414000000000016E-4</v>
      </c>
      <c r="K33" s="69">
        <f t="shared" si="5"/>
        <v>6.6010000000000013E-5</v>
      </c>
      <c r="L33" s="69">
        <f t="shared" si="5"/>
        <v>1.4456190000000001E-2</v>
      </c>
      <c r="M33" s="69">
        <f t="shared" si="5"/>
        <v>3.4193180000000004E-2</v>
      </c>
      <c r="N33" s="69">
        <f t="shared" si="5"/>
        <v>0</v>
      </c>
      <c r="O33" s="69">
        <f t="shared" si="5"/>
        <v>0</v>
      </c>
      <c r="P33" s="69">
        <f t="shared" si="5"/>
        <v>81.931612000000015</v>
      </c>
      <c r="Q33" s="69">
        <f t="shared" si="10"/>
        <v>28.070752500000001</v>
      </c>
      <c r="R33" s="69">
        <f t="shared" si="11"/>
        <v>1.2541900000000001E-3</v>
      </c>
      <c r="S33" s="69">
        <f t="shared" si="11"/>
        <v>3.4325200000000005E-3</v>
      </c>
      <c r="T33" s="69">
        <f t="shared" si="11"/>
        <v>9.9675100000000006E-3</v>
      </c>
      <c r="U33" s="69">
        <f t="shared" si="11"/>
        <v>6.6009999999999999E-2</v>
      </c>
      <c r="AB33" s="51"/>
      <c r="AC33" s="51"/>
      <c r="AD33" s="51"/>
      <c r="AE33" s="51"/>
      <c r="AF33" s="51"/>
      <c r="AG33" s="51"/>
      <c r="AH33" s="51"/>
      <c r="AI33" s="51"/>
    </row>
    <row r="34" spans="1:35" s="64" customFormat="1" x14ac:dyDescent="0.25">
      <c r="A34" s="13" t="str">
        <f>F8</f>
        <v>0920S</v>
      </c>
      <c r="B34" s="15">
        <v>41</v>
      </c>
      <c r="C34" s="69">
        <f t="shared" si="6"/>
        <v>143.90180000000001</v>
      </c>
      <c r="D34" s="69">
        <f t="shared" si="7"/>
        <v>94.563437423000011</v>
      </c>
      <c r="E34" s="69">
        <f t="shared" si="8"/>
        <v>37.607481239999998</v>
      </c>
      <c r="F34" s="69">
        <f t="shared" si="9"/>
        <v>9.7296231619999993</v>
      </c>
      <c r="G34" s="69">
        <f t="shared" si="5"/>
        <v>5.2808000000000001E-2</v>
      </c>
      <c r="H34" s="69">
        <f t="shared" si="5"/>
        <v>0.47329170000000004</v>
      </c>
      <c r="I34" s="69">
        <f t="shared" si="5"/>
        <v>1.3730080000000002E-2</v>
      </c>
      <c r="J34" s="69">
        <f t="shared" si="5"/>
        <v>9.2414000000000016E-4</v>
      </c>
      <c r="K34" s="69">
        <f t="shared" si="5"/>
        <v>6.6010000000000013E-5</v>
      </c>
      <c r="L34" s="69">
        <f t="shared" si="5"/>
        <v>1.4456190000000001E-2</v>
      </c>
      <c r="M34" s="69">
        <f t="shared" si="5"/>
        <v>3.4193180000000004E-2</v>
      </c>
      <c r="N34" s="69">
        <f t="shared" si="5"/>
        <v>0</v>
      </c>
      <c r="O34" s="69">
        <f t="shared" si="5"/>
        <v>0</v>
      </c>
      <c r="P34" s="69">
        <f t="shared" si="5"/>
        <v>81.931612000000015</v>
      </c>
      <c r="Q34" s="69">
        <f t="shared" si="10"/>
        <v>28.070752500000001</v>
      </c>
      <c r="R34" s="69">
        <f t="shared" si="11"/>
        <v>1.2541900000000001E-3</v>
      </c>
      <c r="S34" s="69">
        <f t="shared" si="11"/>
        <v>3.4325200000000005E-3</v>
      </c>
      <c r="T34" s="69">
        <f t="shared" si="11"/>
        <v>9.9675100000000006E-3</v>
      </c>
      <c r="U34" s="69">
        <f t="shared" si="11"/>
        <v>6.6009999999999999E-2</v>
      </c>
      <c r="AB34" s="51"/>
      <c r="AC34" s="51"/>
      <c r="AD34" s="51"/>
      <c r="AE34" s="51"/>
      <c r="AF34" s="51"/>
      <c r="AG34" s="51"/>
      <c r="AH34" s="51"/>
      <c r="AI34" s="51"/>
    </row>
    <row r="35" spans="1:35" s="64" customFormat="1" x14ac:dyDescent="0.25">
      <c r="A35" s="13" t="str">
        <f>G8</f>
        <v>0920W</v>
      </c>
      <c r="B35" s="15">
        <v>28</v>
      </c>
      <c r="C35" s="69">
        <f t="shared" si="6"/>
        <v>98.274400000000014</v>
      </c>
      <c r="D35" s="69">
        <f t="shared" si="7"/>
        <v>64.579908484000001</v>
      </c>
      <c r="E35" s="69">
        <f t="shared" si="8"/>
        <v>25.683157920000003</v>
      </c>
      <c r="F35" s="69">
        <f t="shared" si="9"/>
        <v>6.6446206959999996</v>
      </c>
      <c r="G35" s="69">
        <f t="shared" si="5"/>
        <v>3.6063999999999999E-2</v>
      </c>
      <c r="H35" s="69">
        <f t="shared" si="5"/>
        <v>0.3232236</v>
      </c>
      <c r="I35" s="69">
        <f t="shared" si="5"/>
        <v>9.3766400000000021E-3</v>
      </c>
      <c r="J35" s="69">
        <f t="shared" si="5"/>
        <v>6.311200000000001E-4</v>
      </c>
      <c r="K35" s="69">
        <f t="shared" si="5"/>
        <v>4.5080000000000009E-5</v>
      </c>
      <c r="L35" s="69">
        <f t="shared" si="5"/>
        <v>9.8725200000000009E-3</v>
      </c>
      <c r="M35" s="69">
        <f t="shared" si="5"/>
        <v>2.3351440000000001E-2</v>
      </c>
      <c r="N35" s="69">
        <f t="shared" si="5"/>
        <v>0</v>
      </c>
      <c r="O35" s="69">
        <f t="shared" si="5"/>
        <v>0</v>
      </c>
      <c r="P35" s="69">
        <f t="shared" si="5"/>
        <v>55.953296000000009</v>
      </c>
      <c r="Q35" s="69">
        <f t="shared" si="10"/>
        <v>19.170270000000002</v>
      </c>
      <c r="R35" s="69">
        <f t="shared" si="11"/>
        <v>8.5652000000000015E-4</v>
      </c>
      <c r="S35" s="69">
        <f t="shared" si="11"/>
        <v>2.3441600000000005E-3</v>
      </c>
      <c r="T35" s="69">
        <f t="shared" si="11"/>
        <v>6.8070800000000009E-3</v>
      </c>
      <c r="U35" s="69">
        <f t="shared" si="11"/>
        <v>4.5080000000000002E-2</v>
      </c>
      <c r="AB35" s="51"/>
      <c r="AC35" s="51"/>
      <c r="AD35" s="51"/>
      <c r="AE35" s="51"/>
      <c r="AF35" s="51"/>
      <c r="AG35" s="51"/>
      <c r="AH35" s="51"/>
      <c r="AI35" s="51"/>
    </row>
    <row r="36" spans="1:35" s="64" customFormat="1" x14ac:dyDescent="0.25">
      <c r="A36" s="13">
        <f>H8</f>
        <v>7</v>
      </c>
      <c r="B36" s="15">
        <v>54</v>
      </c>
      <c r="C36" s="69">
        <f t="shared" si="6"/>
        <v>189.5292</v>
      </c>
      <c r="D36" s="69">
        <f t="shared" si="7"/>
        <v>124.54696636200002</v>
      </c>
      <c r="E36" s="69">
        <f t="shared" si="8"/>
        <v>49.531804560000005</v>
      </c>
      <c r="F36" s="69">
        <f t="shared" si="9"/>
        <v>12.814625628</v>
      </c>
      <c r="G36" s="69">
        <f t="shared" si="5"/>
        <v>6.9552000000000003E-2</v>
      </c>
      <c r="H36" s="69">
        <f t="shared" si="5"/>
        <v>0.62335980000000002</v>
      </c>
      <c r="I36" s="69">
        <f t="shared" si="5"/>
        <v>1.8083520000000006E-2</v>
      </c>
      <c r="J36" s="69">
        <f t="shared" si="5"/>
        <v>1.2171600000000003E-3</v>
      </c>
      <c r="K36" s="69">
        <f t="shared" si="5"/>
        <v>8.6940000000000018E-5</v>
      </c>
      <c r="L36" s="69">
        <f t="shared" si="5"/>
        <v>1.9039860000000002E-2</v>
      </c>
      <c r="M36" s="69">
        <f t="shared" si="5"/>
        <v>4.5034919999999999E-2</v>
      </c>
      <c r="N36" s="69">
        <f t="shared" si="5"/>
        <v>0</v>
      </c>
      <c r="O36" s="69">
        <f t="shared" si="5"/>
        <v>0</v>
      </c>
      <c r="P36" s="69">
        <f t="shared" si="5"/>
        <v>107.90992800000001</v>
      </c>
      <c r="Q36" s="69">
        <f t="shared" si="10"/>
        <v>36.971235000000007</v>
      </c>
      <c r="R36" s="69">
        <f t="shared" si="11"/>
        <v>1.6518600000000002E-3</v>
      </c>
      <c r="S36" s="69">
        <f t="shared" si="11"/>
        <v>4.5208800000000014E-3</v>
      </c>
      <c r="T36" s="69">
        <f t="shared" si="11"/>
        <v>1.3127940000000001E-2</v>
      </c>
      <c r="U36" s="69">
        <f t="shared" si="11"/>
        <v>8.6940000000000003E-2</v>
      </c>
      <c r="AB36" s="51"/>
      <c r="AC36" s="51"/>
      <c r="AD36" s="51"/>
      <c r="AE36" s="51"/>
      <c r="AF36" s="51"/>
      <c r="AG36" s="51"/>
      <c r="AH36" s="51"/>
      <c r="AI36" s="51"/>
    </row>
    <row r="37" spans="1:35" s="64" customFormat="1" x14ac:dyDescent="0.25">
      <c r="A37" s="13">
        <f>I8</f>
        <v>8</v>
      </c>
      <c r="B37" s="15">
        <v>54</v>
      </c>
      <c r="C37" s="69">
        <f t="shared" si="6"/>
        <v>189.5292</v>
      </c>
      <c r="D37" s="69">
        <f t="shared" si="7"/>
        <v>124.54696636200002</v>
      </c>
      <c r="E37" s="69">
        <f t="shared" si="8"/>
        <v>49.531804560000005</v>
      </c>
      <c r="F37" s="69">
        <f t="shared" si="9"/>
        <v>12.814625628</v>
      </c>
      <c r="G37" s="69">
        <f t="shared" si="5"/>
        <v>6.9552000000000003E-2</v>
      </c>
      <c r="H37" s="69">
        <f t="shared" si="5"/>
        <v>0.62335980000000002</v>
      </c>
      <c r="I37" s="69">
        <f t="shared" si="5"/>
        <v>1.8083520000000006E-2</v>
      </c>
      <c r="J37" s="69">
        <f t="shared" si="5"/>
        <v>1.2171600000000003E-3</v>
      </c>
      <c r="K37" s="69">
        <f t="shared" si="5"/>
        <v>8.6940000000000018E-5</v>
      </c>
      <c r="L37" s="69">
        <f t="shared" si="5"/>
        <v>1.9039860000000002E-2</v>
      </c>
      <c r="M37" s="69">
        <f t="shared" si="5"/>
        <v>4.5034919999999999E-2</v>
      </c>
      <c r="N37" s="69">
        <f t="shared" si="5"/>
        <v>0</v>
      </c>
      <c r="O37" s="69">
        <f t="shared" si="5"/>
        <v>0</v>
      </c>
      <c r="P37" s="69">
        <f t="shared" si="5"/>
        <v>107.90992800000001</v>
      </c>
      <c r="Q37" s="69">
        <f t="shared" si="10"/>
        <v>36.971235000000007</v>
      </c>
      <c r="R37" s="69">
        <f t="shared" si="11"/>
        <v>1.6518600000000002E-3</v>
      </c>
      <c r="S37" s="69">
        <f t="shared" si="11"/>
        <v>4.5208800000000014E-3</v>
      </c>
      <c r="T37" s="69">
        <f t="shared" si="11"/>
        <v>1.3127940000000001E-2</v>
      </c>
      <c r="U37" s="69">
        <f t="shared" si="11"/>
        <v>8.6940000000000003E-2</v>
      </c>
      <c r="AB37" s="51"/>
      <c r="AC37" s="51"/>
      <c r="AD37" s="51"/>
      <c r="AE37" s="51"/>
      <c r="AF37" s="51"/>
      <c r="AG37" s="51"/>
      <c r="AH37" s="51"/>
      <c r="AI37" s="51"/>
    </row>
    <row r="38" spans="1:35" s="64" customFormat="1" x14ac:dyDescent="0.25">
      <c r="A38" s="13">
        <f>J8</f>
        <v>9</v>
      </c>
      <c r="B38" s="15">
        <v>54</v>
      </c>
      <c r="C38" s="69">
        <f t="shared" si="6"/>
        <v>189.5292</v>
      </c>
      <c r="D38" s="69">
        <f t="shared" si="7"/>
        <v>124.54696636200002</v>
      </c>
      <c r="E38" s="69">
        <f t="shared" si="8"/>
        <v>49.531804560000005</v>
      </c>
      <c r="F38" s="69">
        <f t="shared" si="9"/>
        <v>12.814625628</v>
      </c>
      <c r="G38" s="69">
        <f t="shared" si="5"/>
        <v>6.9552000000000003E-2</v>
      </c>
      <c r="H38" s="69">
        <f t="shared" si="5"/>
        <v>0.62335980000000002</v>
      </c>
      <c r="I38" s="69">
        <f t="shared" si="5"/>
        <v>1.8083520000000006E-2</v>
      </c>
      <c r="J38" s="69">
        <f t="shared" si="5"/>
        <v>1.2171600000000003E-3</v>
      </c>
      <c r="K38" s="69">
        <f t="shared" si="5"/>
        <v>8.6940000000000018E-5</v>
      </c>
      <c r="L38" s="69">
        <f t="shared" si="5"/>
        <v>1.9039860000000002E-2</v>
      </c>
      <c r="M38" s="69">
        <f t="shared" si="5"/>
        <v>4.5034919999999999E-2</v>
      </c>
      <c r="N38" s="69">
        <f t="shared" si="5"/>
        <v>0</v>
      </c>
      <c r="O38" s="69">
        <f t="shared" si="5"/>
        <v>0</v>
      </c>
      <c r="P38" s="69">
        <f t="shared" si="5"/>
        <v>107.90992800000001</v>
      </c>
      <c r="Q38" s="69">
        <f t="shared" si="10"/>
        <v>36.971235000000007</v>
      </c>
      <c r="R38" s="69">
        <f t="shared" si="11"/>
        <v>1.6518600000000002E-3</v>
      </c>
      <c r="S38" s="69">
        <f t="shared" si="11"/>
        <v>4.5208800000000014E-3</v>
      </c>
      <c r="T38" s="69">
        <f t="shared" si="11"/>
        <v>1.3127940000000001E-2</v>
      </c>
      <c r="U38" s="69">
        <f t="shared" si="11"/>
        <v>8.6940000000000003E-2</v>
      </c>
      <c r="AB38" s="51"/>
      <c r="AC38" s="51"/>
      <c r="AD38" s="51"/>
      <c r="AE38" s="51"/>
      <c r="AF38" s="51"/>
      <c r="AG38" s="51"/>
      <c r="AH38" s="51"/>
      <c r="AI38" s="51"/>
    </row>
    <row r="39" spans="1:35" s="64" customFormat="1" x14ac:dyDescent="0.25">
      <c r="A39" s="13">
        <f>K8</f>
        <v>10</v>
      </c>
      <c r="B39" s="15">
        <v>54</v>
      </c>
      <c r="C39" s="69">
        <f t="shared" si="6"/>
        <v>189.5292</v>
      </c>
      <c r="D39" s="69">
        <f t="shared" si="7"/>
        <v>124.54696636200002</v>
      </c>
      <c r="E39" s="69">
        <f t="shared" si="8"/>
        <v>49.531804560000005</v>
      </c>
      <c r="F39" s="69">
        <f t="shared" si="9"/>
        <v>12.814625628</v>
      </c>
      <c r="G39" s="69">
        <f t="shared" si="5"/>
        <v>6.9552000000000003E-2</v>
      </c>
      <c r="H39" s="69">
        <f t="shared" si="5"/>
        <v>0.62335980000000002</v>
      </c>
      <c r="I39" s="69">
        <f t="shared" si="5"/>
        <v>1.8083520000000006E-2</v>
      </c>
      <c r="J39" s="69">
        <f t="shared" si="5"/>
        <v>1.2171600000000003E-3</v>
      </c>
      <c r="K39" s="69">
        <f t="shared" si="5"/>
        <v>8.6940000000000018E-5</v>
      </c>
      <c r="L39" s="69">
        <f t="shared" si="5"/>
        <v>1.9039860000000002E-2</v>
      </c>
      <c r="M39" s="69">
        <f t="shared" si="5"/>
        <v>4.5034919999999999E-2</v>
      </c>
      <c r="N39" s="69">
        <f t="shared" si="5"/>
        <v>0</v>
      </c>
      <c r="O39" s="69">
        <f t="shared" si="5"/>
        <v>0</v>
      </c>
      <c r="P39" s="69">
        <f t="shared" si="5"/>
        <v>107.90992800000001</v>
      </c>
      <c r="Q39" s="69">
        <f t="shared" si="10"/>
        <v>36.971235000000007</v>
      </c>
      <c r="R39" s="69">
        <f t="shared" si="11"/>
        <v>1.6518600000000002E-3</v>
      </c>
      <c r="S39" s="69">
        <f t="shared" si="11"/>
        <v>4.5208800000000014E-3</v>
      </c>
      <c r="T39" s="69">
        <f t="shared" si="11"/>
        <v>1.3127940000000001E-2</v>
      </c>
      <c r="U39" s="69">
        <f t="shared" si="11"/>
        <v>8.6940000000000003E-2</v>
      </c>
      <c r="AB39" s="51"/>
      <c r="AC39" s="51"/>
      <c r="AD39" s="51"/>
      <c r="AE39" s="51"/>
      <c r="AF39" s="51"/>
      <c r="AG39" s="51"/>
      <c r="AH39" s="51"/>
      <c r="AI39" s="51"/>
    </row>
    <row r="40" spans="1:35" s="64" customFormat="1" x14ac:dyDescent="0.25">
      <c r="A40" s="13">
        <f>L8</f>
        <v>9137</v>
      </c>
      <c r="B40" s="15">
        <v>41</v>
      </c>
      <c r="C40" s="69">
        <f t="shared" si="6"/>
        <v>143.90180000000001</v>
      </c>
      <c r="D40" s="69">
        <f t="shared" si="7"/>
        <v>94.563437423000011</v>
      </c>
      <c r="E40" s="69">
        <f t="shared" si="8"/>
        <v>37.607481239999998</v>
      </c>
      <c r="F40" s="69">
        <f t="shared" si="9"/>
        <v>9.7296231619999993</v>
      </c>
      <c r="G40" s="69">
        <f t="shared" si="5"/>
        <v>5.2808000000000001E-2</v>
      </c>
      <c r="H40" s="69">
        <f t="shared" si="5"/>
        <v>0.47329170000000004</v>
      </c>
      <c r="I40" s="69">
        <f t="shared" si="5"/>
        <v>1.3730080000000002E-2</v>
      </c>
      <c r="J40" s="69">
        <f t="shared" si="5"/>
        <v>9.2414000000000016E-4</v>
      </c>
      <c r="K40" s="69">
        <f t="shared" si="5"/>
        <v>6.6010000000000013E-5</v>
      </c>
      <c r="L40" s="69">
        <f t="shared" si="5"/>
        <v>1.4456190000000001E-2</v>
      </c>
      <c r="M40" s="69">
        <f t="shared" si="5"/>
        <v>3.4193180000000004E-2</v>
      </c>
      <c r="N40" s="69">
        <f t="shared" si="5"/>
        <v>0</v>
      </c>
      <c r="O40" s="69">
        <f t="shared" si="5"/>
        <v>0</v>
      </c>
      <c r="P40" s="69">
        <f t="shared" si="5"/>
        <v>81.931612000000015</v>
      </c>
      <c r="Q40" s="69">
        <f t="shared" si="10"/>
        <v>28.070752500000001</v>
      </c>
      <c r="R40" s="69">
        <f t="shared" si="11"/>
        <v>1.2541900000000001E-3</v>
      </c>
      <c r="S40" s="69">
        <f t="shared" si="11"/>
        <v>3.4325200000000005E-3</v>
      </c>
      <c r="T40" s="69">
        <f t="shared" si="11"/>
        <v>9.9675100000000006E-3</v>
      </c>
      <c r="U40" s="69">
        <f t="shared" si="11"/>
        <v>6.6009999999999999E-2</v>
      </c>
      <c r="AB40" s="51"/>
      <c r="AC40" s="51"/>
      <c r="AD40" s="51"/>
      <c r="AE40" s="51"/>
      <c r="AF40" s="51"/>
      <c r="AG40" s="51"/>
      <c r="AH40" s="51"/>
      <c r="AI40" s="51"/>
    </row>
    <row r="41" spans="1:35" s="64" customFormat="1" x14ac:dyDescent="0.25">
      <c r="A41" s="13">
        <f>M8</f>
        <v>8042</v>
      </c>
      <c r="B41" s="15">
        <v>28</v>
      </c>
      <c r="C41" s="69">
        <f t="shared" si="6"/>
        <v>98.274400000000014</v>
      </c>
      <c r="D41" s="69">
        <f t="shared" si="7"/>
        <v>64.579908484000001</v>
      </c>
      <c r="E41" s="69">
        <f t="shared" si="8"/>
        <v>25.683157920000003</v>
      </c>
      <c r="F41" s="69">
        <f t="shared" si="9"/>
        <v>6.6446206959999996</v>
      </c>
      <c r="G41" s="69">
        <f t="shared" si="5"/>
        <v>3.6063999999999999E-2</v>
      </c>
      <c r="H41" s="69">
        <f t="shared" si="5"/>
        <v>0.3232236</v>
      </c>
      <c r="I41" s="69">
        <f t="shared" si="5"/>
        <v>9.3766400000000021E-3</v>
      </c>
      <c r="J41" s="69">
        <f t="shared" si="5"/>
        <v>6.311200000000001E-4</v>
      </c>
      <c r="K41" s="69">
        <f t="shared" si="5"/>
        <v>4.5080000000000009E-5</v>
      </c>
      <c r="L41" s="69">
        <f t="shared" si="5"/>
        <v>9.8725200000000009E-3</v>
      </c>
      <c r="M41" s="69">
        <f t="shared" si="5"/>
        <v>2.3351440000000001E-2</v>
      </c>
      <c r="N41" s="69">
        <f t="shared" si="5"/>
        <v>0</v>
      </c>
      <c r="O41" s="69">
        <f t="shared" si="5"/>
        <v>0</v>
      </c>
      <c r="P41" s="69">
        <f t="shared" si="5"/>
        <v>55.953296000000009</v>
      </c>
      <c r="Q41" s="69">
        <f t="shared" si="10"/>
        <v>19.170270000000002</v>
      </c>
      <c r="R41" s="69">
        <f t="shared" si="11"/>
        <v>8.5652000000000015E-4</v>
      </c>
      <c r="S41" s="69">
        <f t="shared" si="11"/>
        <v>2.3441600000000005E-3</v>
      </c>
      <c r="T41" s="69">
        <f t="shared" si="11"/>
        <v>6.8070800000000009E-3</v>
      </c>
      <c r="U41" s="69">
        <f t="shared" si="11"/>
        <v>4.5080000000000002E-2</v>
      </c>
      <c r="AB41" s="51"/>
      <c r="AC41" s="51"/>
      <c r="AD41" s="51"/>
      <c r="AE41" s="51"/>
      <c r="AF41" s="51"/>
      <c r="AG41" s="51"/>
      <c r="AH41" s="51"/>
      <c r="AI41" s="51"/>
    </row>
    <row r="42" spans="1:35" s="64" customFormat="1" x14ac:dyDescent="0.25">
      <c r="A42" s="13">
        <f>N8</f>
        <v>7951</v>
      </c>
      <c r="B42" s="15">
        <v>9</v>
      </c>
      <c r="C42" s="69">
        <f t="shared" si="6"/>
        <v>31.588200000000001</v>
      </c>
      <c r="D42" s="69">
        <f t="shared" si="7"/>
        <v>20.757827727000002</v>
      </c>
      <c r="E42" s="69">
        <f t="shared" si="8"/>
        <v>8.2553007600000008</v>
      </c>
      <c r="F42" s="69">
        <f t="shared" si="9"/>
        <v>2.1357709380000003</v>
      </c>
      <c r="G42" s="69">
        <f t="shared" si="5"/>
        <v>1.1592000000000002E-2</v>
      </c>
      <c r="H42" s="69">
        <f t="shared" si="5"/>
        <v>0.10389330000000001</v>
      </c>
      <c r="I42" s="69">
        <f t="shared" si="5"/>
        <v>3.0139200000000007E-3</v>
      </c>
      <c r="J42" s="69">
        <f t="shared" si="5"/>
        <v>2.0286000000000005E-4</v>
      </c>
      <c r="K42" s="69">
        <f t="shared" si="5"/>
        <v>1.4490000000000002E-5</v>
      </c>
      <c r="L42" s="69">
        <f t="shared" si="5"/>
        <v>3.1733099999999999E-3</v>
      </c>
      <c r="M42" s="69">
        <f t="shared" si="5"/>
        <v>7.5058199999999999E-3</v>
      </c>
      <c r="N42" s="69">
        <f t="shared" si="5"/>
        <v>0</v>
      </c>
      <c r="O42" s="69">
        <f t="shared" si="5"/>
        <v>0</v>
      </c>
      <c r="P42" s="69">
        <f t="shared" si="5"/>
        <v>17.984988000000001</v>
      </c>
      <c r="Q42" s="69">
        <f t="shared" si="10"/>
        <v>6.1618725000000012</v>
      </c>
      <c r="R42" s="69">
        <f t="shared" si="11"/>
        <v>2.7531000000000002E-4</v>
      </c>
      <c r="S42" s="69">
        <f t="shared" si="11"/>
        <v>7.5348000000000017E-4</v>
      </c>
      <c r="T42" s="69">
        <f t="shared" si="11"/>
        <v>2.1879900000000003E-3</v>
      </c>
      <c r="U42" s="69">
        <f t="shared" si="11"/>
        <v>1.4490000000000001E-2</v>
      </c>
      <c r="AB42" s="51"/>
      <c r="AC42" s="51"/>
      <c r="AD42" s="51"/>
      <c r="AE42" s="51"/>
      <c r="AF42" s="51"/>
      <c r="AG42" s="51"/>
      <c r="AH42" s="51"/>
      <c r="AI42" s="51"/>
    </row>
    <row r="43" spans="1:35" s="64" customFormat="1" x14ac:dyDescent="0.25">
      <c r="A43" s="13">
        <f>O8</f>
        <v>7245</v>
      </c>
      <c r="B43" s="15">
        <v>28</v>
      </c>
      <c r="C43" s="69">
        <f t="shared" si="6"/>
        <v>98.274400000000014</v>
      </c>
      <c r="D43" s="69">
        <f t="shared" si="7"/>
        <v>64.579908484000001</v>
      </c>
      <c r="E43" s="69">
        <f t="shared" si="8"/>
        <v>25.683157920000003</v>
      </c>
      <c r="F43" s="69">
        <f t="shared" si="9"/>
        <v>6.6446206959999996</v>
      </c>
      <c r="G43" s="69">
        <f t="shared" si="5"/>
        <v>3.6063999999999999E-2</v>
      </c>
      <c r="H43" s="69">
        <f t="shared" si="5"/>
        <v>0.3232236</v>
      </c>
      <c r="I43" s="69">
        <f t="shared" si="5"/>
        <v>9.3766400000000021E-3</v>
      </c>
      <c r="J43" s="69">
        <f t="shared" si="5"/>
        <v>6.311200000000001E-4</v>
      </c>
      <c r="K43" s="69">
        <f t="shared" si="5"/>
        <v>4.5080000000000009E-5</v>
      </c>
      <c r="L43" s="69">
        <f t="shared" si="5"/>
        <v>9.8725200000000009E-3</v>
      </c>
      <c r="M43" s="69">
        <f t="shared" si="5"/>
        <v>2.3351440000000001E-2</v>
      </c>
      <c r="N43" s="69">
        <f t="shared" si="5"/>
        <v>0</v>
      </c>
      <c r="O43" s="69">
        <f t="shared" si="5"/>
        <v>0</v>
      </c>
      <c r="P43" s="69">
        <f t="shared" si="5"/>
        <v>55.953296000000009</v>
      </c>
      <c r="Q43" s="69">
        <f t="shared" si="10"/>
        <v>19.170270000000002</v>
      </c>
      <c r="R43" s="69">
        <f t="shared" si="11"/>
        <v>8.5652000000000015E-4</v>
      </c>
      <c r="S43" s="69">
        <f t="shared" si="11"/>
        <v>2.3441600000000005E-3</v>
      </c>
      <c r="T43" s="69">
        <f t="shared" si="11"/>
        <v>6.8070800000000009E-3</v>
      </c>
      <c r="U43" s="69">
        <f t="shared" si="11"/>
        <v>4.5080000000000002E-2</v>
      </c>
      <c r="AB43" s="51"/>
      <c r="AC43" s="51"/>
      <c r="AD43" s="51"/>
      <c r="AE43" s="51"/>
      <c r="AF43" s="51"/>
      <c r="AG43" s="51"/>
      <c r="AH43" s="51"/>
      <c r="AI43" s="51"/>
    </row>
    <row r="44" spans="1:35" s="64" customFormat="1" x14ac:dyDescent="0.25">
      <c r="A44" s="13">
        <f>P8</f>
        <v>6552</v>
      </c>
      <c r="B44" s="15">
        <v>9</v>
      </c>
      <c r="C44" s="69">
        <f t="shared" si="6"/>
        <v>31.588200000000001</v>
      </c>
      <c r="D44" s="69">
        <f t="shared" si="7"/>
        <v>20.757827727000002</v>
      </c>
      <c r="E44" s="69">
        <f t="shared" si="8"/>
        <v>8.2553007600000008</v>
      </c>
      <c r="F44" s="69">
        <f t="shared" si="9"/>
        <v>2.1357709380000003</v>
      </c>
      <c r="G44" s="69">
        <f t="shared" si="5"/>
        <v>1.1592000000000002E-2</v>
      </c>
      <c r="H44" s="69">
        <f t="shared" si="5"/>
        <v>0.10389330000000001</v>
      </c>
      <c r="I44" s="69">
        <f t="shared" si="5"/>
        <v>3.0139200000000007E-3</v>
      </c>
      <c r="J44" s="69">
        <f t="shared" si="5"/>
        <v>2.0286000000000005E-4</v>
      </c>
      <c r="K44" s="69">
        <f t="shared" si="5"/>
        <v>1.4490000000000002E-5</v>
      </c>
      <c r="L44" s="69">
        <f t="shared" si="5"/>
        <v>3.1733099999999999E-3</v>
      </c>
      <c r="M44" s="69">
        <f t="shared" si="5"/>
        <v>7.5058199999999999E-3</v>
      </c>
      <c r="N44" s="69">
        <f t="shared" si="5"/>
        <v>0</v>
      </c>
      <c r="O44" s="69">
        <f t="shared" si="5"/>
        <v>0</v>
      </c>
      <c r="P44" s="69">
        <f t="shared" si="5"/>
        <v>17.984988000000001</v>
      </c>
      <c r="Q44" s="69">
        <f t="shared" si="10"/>
        <v>6.1618725000000012</v>
      </c>
      <c r="R44" s="69">
        <f t="shared" si="11"/>
        <v>2.7531000000000002E-4</v>
      </c>
      <c r="S44" s="69">
        <f t="shared" si="11"/>
        <v>7.5348000000000017E-4</v>
      </c>
      <c r="T44" s="69">
        <f t="shared" si="11"/>
        <v>2.1879900000000003E-3</v>
      </c>
      <c r="U44" s="69">
        <f t="shared" si="11"/>
        <v>1.4490000000000001E-2</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8161</v>
      </c>
      <c r="C57" s="8">
        <f t="shared" ref="C57:U57" si="13">D8</f>
        <v>9456</v>
      </c>
      <c r="D57" s="8" t="str">
        <f t="shared" si="13"/>
        <v>0920M</v>
      </c>
      <c r="E57" s="8" t="str">
        <f t="shared" si="13"/>
        <v>0920S</v>
      </c>
      <c r="F57" s="8" t="str">
        <f t="shared" si="13"/>
        <v>0920W</v>
      </c>
      <c r="G57" s="8">
        <f t="shared" si="13"/>
        <v>7</v>
      </c>
      <c r="H57" s="8">
        <f t="shared" si="13"/>
        <v>8</v>
      </c>
      <c r="I57" s="8">
        <f t="shared" si="13"/>
        <v>9</v>
      </c>
      <c r="J57" s="8">
        <f t="shared" si="13"/>
        <v>10</v>
      </c>
      <c r="K57" s="8">
        <f t="shared" si="13"/>
        <v>9137</v>
      </c>
      <c r="L57" s="8">
        <f t="shared" si="13"/>
        <v>8042</v>
      </c>
      <c r="M57" s="8">
        <f t="shared" si="13"/>
        <v>7951</v>
      </c>
      <c r="N57" s="8">
        <f t="shared" si="13"/>
        <v>7245</v>
      </c>
      <c r="O57" s="8">
        <f t="shared" si="13"/>
        <v>6552</v>
      </c>
      <c r="P57" s="8">
        <f t="shared" si="13"/>
        <v>0</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91" t="s">
        <v>129</v>
      </c>
      <c r="B59" s="68">
        <f>VLOOKUP(C$14,Table24581112[],5,FALSE)</f>
        <v>6.2</v>
      </c>
      <c r="C59" s="68">
        <f>VLOOKUP(D$14,Table24581112[],5,FALSE)</f>
        <v>6.2</v>
      </c>
      <c r="D59" s="68">
        <f>VLOOKUP(E$14,Table24581112[],5,FALSE)</f>
        <v>6.2</v>
      </c>
      <c r="E59" s="68">
        <f>VLOOKUP(F$14,Table24581112[],5,FALSE)</f>
        <v>6.2</v>
      </c>
      <c r="F59" s="68">
        <f>VLOOKUP(G$14,Table24581112[],5,FALSE)</f>
        <v>6.2</v>
      </c>
      <c r="G59" s="68">
        <f>VLOOKUP(H$14,Table24581112[],5,FALSE)</f>
        <v>6.2</v>
      </c>
      <c r="H59" s="68">
        <f>VLOOKUP(I$14,Table24581112[],5,FALSE)</f>
        <v>6.2</v>
      </c>
      <c r="I59" s="68">
        <f>VLOOKUP(J$14,Table24581112[],5,FALSE)</f>
        <v>6.2</v>
      </c>
      <c r="J59" s="68">
        <f>VLOOKUP(K$14,Table24581112[],5,FALSE)</f>
        <v>6.2</v>
      </c>
      <c r="K59" s="68">
        <f>VLOOKUP(L$14,Table24581112[],5,FALSE)</f>
        <v>6.2</v>
      </c>
      <c r="L59" s="68">
        <f>VLOOKUP(M$14,Table24581112[],5,FALSE)</f>
        <v>6.2</v>
      </c>
      <c r="M59" s="68">
        <f>VLOOKUP(N$14,Table24581112[],5,FALSE)</f>
        <v>6.2</v>
      </c>
      <c r="N59" s="68">
        <f>VLOOKUP(O$14,Table24581112[],5,FALSE)</f>
        <v>6.2</v>
      </c>
      <c r="O59" s="68">
        <f>VLOOKUP(P$14,Table24581112[],5,FALSE)</f>
        <v>6.2</v>
      </c>
      <c r="P59" s="68" t="e">
        <f>VLOOKUP(Q$14,Table24581112[],5,FALSE)</f>
        <v>#N/A</v>
      </c>
      <c r="Q59" s="68" t="e">
        <f>VLOOKUP(R$14,Table24581112[],5,FALSE)</f>
        <v>#N/A</v>
      </c>
      <c r="R59" s="68" t="e">
        <f>VLOOKUP(S$14,Table24581112[],5,FALSE)</f>
        <v>#N/A</v>
      </c>
      <c r="S59" s="68" t="e">
        <f>VLOOKUP(T$14,Table24581112[],5,FALSE)</f>
        <v>#N/A</v>
      </c>
      <c r="T59" s="68" t="e">
        <f>VLOOKUP(U$14,Table24581112[],5,FALSE)</f>
        <v>#N/A</v>
      </c>
      <c r="U59" s="68" t="e">
        <f>VLOOKUP(V$14,Table24581112[],5,FALSE)</f>
        <v>#N/A</v>
      </c>
    </row>
    <row r="60" spans="1:35" s="19" customFormat="1" x14ac:dyDescent="0.2">
      <c r="A60" s="91" t="s">
        <v>4</v>
      </c>
      <c r="B60" s="68">
        <f>C10</f>
        <v>5.3</v>
      </c>
      <c r="C60" s="68">
        <f t="shared" ref="C60:U60" si="14">D10</f>
        <v>5.5</v>
      </c>
      <c r="D60" s="68">
        <f t="shared" si="14"/>
        <v>6.1</v>
      </c>
      <c r="E60" s="68">
        <f t="shared" si="14"/>
        <v>6.1</v>
      </c>
      <c r="F60" s="68">
        <f t="shared" si="14"/>
        <v>5.8</v>
      </c>
      <c r="G60" s="68">
        <f t="shared" si="14"/>
        <v>5.5</v>
      </c>
      <c r="H60" s="68">
        <f t="shared" si="14"/>
        <v>5.8</v>
      </c>
      <c r="I60" s="68">
        <f t="shared" si="14"/>
        <v>5.7</v>
      </c>
      <c r="J60" s="68">
        <f t="shared" si="14"/>
        <v>5.8</v>
      </c>
      <c r="K60" s="68">
        <f t="shared" si="14"/>
        <v>5.2</v>
      </c>
      <c r="L60" s="68">
        <f t="shared" si="14"/>
        <v>5.2</v>
      </c>
      <c r="M60" s="68">
        <f t="shared" si="14"/>
        <v>5</v>
      </c>
      <c r="N60" s="68">
        <f t="shared" si="14"/>
        <v>5.2</v>
      </c>
      <c r="O60" s="68">
        <f t="shared" si="14"/>
        <v>5.0999999999999996</v>
      </c>
      <c r="P60" s="68">
        <f t="shared" si="14"/>
        <v>0</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9</v>
      </c>
      <c r="C62" s="69">
        <f>B32</f>
        <v>0</v>
      </c>
      <c r="D62" s="69">
        <f>B33</f>
        <v>41</v>
      </c>
      <c r="E62" s="69">
        <f>B34</f>
        <v>41</v>
      </c>
      <c r="F62" s="69">
        <f>B35</f>
        <v>28</v>
      </c>
      <c r="G62" s="69">
        <f>B36</f>
        <v>54</v>
      </c>
      <c r="H62" s="69">
        <f>B37</f>
        <v>54</v>
      </c>
      <c r="I62" s="69">
        <f>B38</f>
        <v>54</v>
      </c>
      <c r="J62" s="69">
        <f>B39</f>
        <v>54</v>
      </c>
      <c r="K62" s="69">
        <f>B40</f>
        <v>41</v>
      </c>
      <c r="L62" s="69">
        <f>B41</f>
        <v>28</v>
      </c>
      <c r="M62" s="69">
        <f>B42</f>
        <v>9</v>
      </c>
      <c r="N62" s="69">
        <f>B43</f>
        <v>28</v>
      </c>
      <c r="O62" s="69">
        <f>B44</f>
        <v>9</v>
      </c>
      <c r="P62" s="69">
        <f>B45</f>
        <v>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5.4000000000000021</v>
      </c>
      <c r="C64" s="69">
        <f t="shared" ref="C64:U64" si="17">(C59-C60)*C61</f>
        <v>4.2000000000000011</v>
      </c>
      <c r="D64" s="69">
        <f t="shared" si="17"/>
        <v>0.6000000000000032</v>
      </c>
      <c r="E64" s="69">
        <f t="shared" si="17"/>
        <v>0.6000000000000032</v>
      </c>
      <c r="F64" s="69">
        <f t="shared" si="17"/>
        <v>2.4000000000000021</v>
      </c>
      <c r="G64" s="69">
        <f t="shared" si="17"/>
        <v>4.2000000000000011</v>
      </c>
      <c r="H64" s="69">
        <f t="shared" si="17"/>
        <v>2.4000000000000021</v>
      </c>
      <c r="I64" s="69">
        <f t="shared" si="17"/>
        <v>3</v>
      </c>
      <c r="J64" s="69">
        <f t="shared" si="17"/>
        <v>2.4000000000000021</v>
      </c>
      <c r="K64" s="69">
        <f t="shared" si="17"/>
        <v>6</v>
      </c>
      <c r="L64" s="69">
        <f t="shared" si="17"/>
        <v>6</v>
      </c>
      <c r="M64" s="69">
        <f t="shared" si="17"/>
        <v>7.2000000000000011</v>
      </c>
      <c r="N64" s="69">
        <f t="shared" si="17"/>
        <v>6</v>
      </c>
      <c r="O64" s="69">
        <f t="shared" si="17"/>
        <v>6.6000000000000032</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-5.4000000000000021</v>
      </c>
      <c r="C65" s="69">
        <f t="shared" ref="C65:U65" si="18">C63-C64</f>
        <v>-4.2000000000000011</v>
      </c>
      <c r="D65" s="69">
        <f t="shared" si="18"/>
        <v>-0.6000000000000032</v>
      </c>
      <c r="E65" s="69">
        <f t="shared" si="18"/>
        <v>-0.6000000000000032</v>
      </c>
      <c r="F65" s="69">
        <f t="shared" si="18"/>
        <v>-2.4000000000000021</v>
      </c>
      <c r="G65" s="69">
        <f t="shared" si="18"/>
        <v>-4.2000000000000011</v>
      </c>
      <c r="H65" s="69">
        <f t="shared" si="18"/>
        <v>-2.4000000000000021</v>
      </c>
      <c r="I65" s="69">
        <f t="shared" si="18"/>
        <v>-3</v>
      </c>
      <c r="J65" s="69">
        <f t="shared" si="18"/>
        <v>-2.4000000000000021</v>
      </c>
      <c r="K65" s="69">
        <f t="shared" si="18"/>
        <v>-6</v>
      </c>
      <c r="L65" s="69">
        <f t="shared" si="18"/>
        <v>-6</v>
      </c>
      <c r="M65" s="69">
        <f t="shared" si="18"/>
        <v>-7.2000000000000011</v>
      </c>
      <c r="N65" s="69">
        <f t="shared" si="18"/>
        <v>-6</v>
      </c>
      <c r="O65" s="69">
        <f t="shared" si="18"/>
        <v>-6.6000000000000032</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UNDER</v>
      </c>
      <c r="C66" s="70" t="str">
        <f t="shared" ref="C66:U66" si="19">IF(C64&lt;=C63,"OVER","UNDER")</f>
        <v>UNDER</v>
      </c>
      <c r="D66" s="70" t="str">
        <f t="shared" si="19"/>
        <v>UNDER</v>
      </c>
      <c r="E66" s="70" t="str">
        <f t="shared" si="19"/>
        <v>UNDER</v>
      </c>
      <c r="F66" s="70" t="str">
        <f t="shared" si="19"/>
        <v>UNDER</v>
      </c>
      <c r="G66" s="70" t="str">
        <f t="shared" si="19"/>
        <v>UNDER</v>
      </c>
      <c r="H66" s="70" t="str">
        <f t="shared" si="19"/>
        <v>UNDER</v>
      </c>
      <c r="I66" s="70" t="str">
        <f t="shared" si="19"/>
        <v>UNDER</v>
      </c>
      <c r="J66" s="70" t="str">
        <f t="shared" si="19"/>
        <v>UNDER</v>
      </c>
      <c r="K66" s="70" t="str">
        <f t="shared" si="19"/>
        <v>UNDER</v>
      </c>
      <c r="L66" s="70" t="str">
        <f t="shared" si="19"/>
        <v>UNDER</v>
      </c>
      <c r="M66" s="70" t="str">
        <f t="shared" si="19"/>
        <v>UNDER</v>
      </c>
      <c r="N66" s="70" t="str">
        <f t="shared" si="19"/>
        <v>UNDER</v>
      </c>
      <c r="O66" s="70" t="str">
        <f t="shared" si="19"/>
        <v>UNDER</v>
      </c>
      <c r="P66" s="70" t="e">
        <f t="shared" si="19"/>
        <v>#N/A</v>
      </c>
      <c r="Q66" s="70" t="e">
        <f t="shared" si="19"/>
        <v>#N/A</v>
      </c>
      <c r="R66" s="70" t="e">
        <f t="shared" si="19"/>
        <v>#N/A</v>
      </c>
      <c r="S66" s="70" t="e">
        <f t="shared" si="19"/>
        <v>#N/A</v>
      </c>
      <c r="T66" s="70" t="e">
        <f t="shared" si="19"/>
        <v>#N/A</v>
      </c>
      <c r="U66" s="70"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6" ma:contentTypeDescription="Permitting &amp; Compliance Word Document" ma:contentTypeScope="" ma:versionID="b854aca293ec8c446517950194b4a7a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df0350e2c81eb2444a6ac7aeb29d1512"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REGU-415-1631339</_dlc_DocId>
    <_dlc_DocIdUrl xmlns="9be56660-2c31-41ef-bc00-23e72f632f2a">
      <Url>https://cyfoethnaturiolcymru.sharepoint.com/teams/Regulatory/Permitting/_layouts/15/DocIdRedir.aspx?ID=REGU-415-1631339</Url>
      <Description>REGU-415-1631339</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2023-12-12T00:00:00+00:00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9E82ADA1-70ED-4ECD-9073-6AECA061A304}"/>
</file>

<file path=customXml/itemProps2.xml><?xml version="1.0" encoding="utf-8"?>
<ds:datastoreItem xmlns:ds="http://schemas.openxmlformats.org/officeDocument/2006/customXml" ds:itemID="{9F8FE80A-AED9-4131-B63F-BB31CF798D3C}"/>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DAF Cake- Dunbia Llanybydder</vt:lpstr>
      <vt:lpstr>DAF Liquid- Dunbia Llanybydder</vt:lpstr>
      <vt:lpstr>Farm slurry- Bwlchmawr Farm</vt:lpstr>
      <vt:lpstr>Cattle line waste- Dunbia Llany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2023-12-12T13:51:41Z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4249679b-d06f-4ec6-b91d-2f16e8d0a1b8</vt:lpwstr>
  </property>
  <property fmtid="{D5CDD505-2E9C-101B-9397-08002B2CF9AE}" pid="4" name="MediaServiceImageTags">
    <vt:lpwstr/>
  </property>
</Properties>
</file>