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23906 D Wise/issue/"/>
    </mc:Choice>
  </mc:AlternateContent>
  <xr:revisionPtr revIDLastSave="0" documentId="8_{07E1F228-DDE6-47F5-B221-223EAE428BAC}" xr6:coauthVersionLast="47" xr6:coauthVersionMax="47" xr10:uidLastSave="{00000000-0000-0000-0000-000000000000}"/>
  <bookViews>
    <workbookView xWindow="28680" yWindow="-120" windowWidth="29040" windowHeight="15840" tabRatio="870" xr2:uid="{00000000-000D-0000-FFFF-FFFF00000000}"/>
  </bookViews>
  <sheets>
    <sheet name="Field data and Egg Shells" sheetId="1" r:id="rId1"/>
    <sheet name="ETP sludge" sheetId="21" r:id="rId2"/>
    <sheet name="Additions" sheetId="20" r:id="rId3"/>
    <sheet name="Ratios" sheetId="19"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1" l="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7" i="20"/>
  <c r="T7" i="20"/>
  <c r="S7" i="20"/>
  <c r="R7" i="20"/>
  <c r="R7" i="19"/>
  <c r="R21" i="19" s="1"/>
  <c r="P7" i="20"/>
  <c r="O7" i="20"/>
  <c r="N7" i="20"/>
  <c r="M7" i="20"/>
  <c r="L7" i="20"/>
  <c r="K7" i="20"/>
  <c r="J7" i="20"/>
  <c r="J7" i="19"/>
  <c r="J21" i="19" s="1"/>
  <c r="H7" i="20"/>
  <c r="G7" i="20"/>
  <c r="F7" i="20"/>
  <c r="C7" i="20"/>
  <c r="U10" i="20"/>
  <c r="T10" i="19"/>
  <c r="T24" i="19" s="1"/>
  <c r="R10" i="20"/>
  <c r="Q10" i="20"/>
  <c r="P10" i="20"/>
  <c r="O10" i="20"/>
  <c r="N10" i="20"/>
  <c r="M10" i="20"/>
  <c r="K10" i="20"/>
  <c r="J10" i="20"/>
  <c r="I10" i="20"/>
  <c r="H10" i="20"/>
  <c r="G10" i="20"/>
  <c r="F10" i="20"/>
  <c r="C10" i="20"/>
  <c r="U6" i="20"/>
  <c r="T6" i="20"/>
  <c r="S6" i="20"/>
  <c r="R6" i="20"/>
  <c r="Q6" i="20"/>
  <c r="P6" i="20"/>
  <c r="N6" i="20"/>
  <c r="M6" i="20"/>
  <c r="L6" i="20"/>
  <c r="K6" i="20"/>
  <c r="J6" i="20"/>
  <c r="I6" i="20"/>
  <c r="H6" i="20"/>
  <c r="F6" i="20"/>
  <c r="C6" i="20"/>
  <c r="U5" i="20"/>
  <c r="T5" i="20"/>
  <c r="S5" i="20"/>
  <c r="R5" i="20"/>
  <c r="Q5" i="20"/>
  <c r="P5" i="20"/>
  <c r="O5" i="20"/>
  <c r="M5" i="20"/>
  <c r="M5" i="19"/>
  <c r="M19" i="19" s="1"/>
  <c r="K5" i="20"/>
  <c r="J5" i="20"/>
  <c r="I5" i="20"/>
  <c r="H5" i="20"/>
  <c r="G5" i="20"/>
  <c r="C5" i="20"/>
  <c r="U8" i="20"/>
  <c r="T8" i="20"/>
  <c r="R8" i="20"/>
  <c r="Q8" i="20"/>
  <c r="P8" i="20"/>
  <c r="O8" i="20"/>
  <c r="N8" i="20"/>
  <c r="M8" i="20"/>
  <c r="L8" i="20"/>
  <c r="J8" i="20"/>
  <c r="I8" i="20"/>
  <c r="H8" i="20"/>
  <c r="G8" i="20"/>
  <c r="F8" i="20"/>
  <c r="U9" i="20"/>
  <c r="T9" i="20"/>
  <c r="S9" i="20"/>
  <c r="R9" i="20"/>
  <c r="P9" i="20"/>
  <c r="O9" i="20"/>
  <c r="N9" i="20"/>
  <c r="M9" i="20"/>
  <c r="L9" i="20"/>
  <c r="K9" i="20"/>
  <c r="J9" i="20"/>
  <c r="H9" i="20"/>
  <c r="G9" i="20"/>
  <c r="F9" i="20"/>
  <c r="C9" i="20"/>
  <c r="U11" i="20"/>
  <c r="T11" i="20"/>
  <c r="S11" i="20"/>
  <c r="Q11" i="20"/>
  <c r="P11" i="20"/>
  <c r="O11" i="20"/>
  <c r="N11" i="20"/>
  <c r="M11" i="20"/>
  <c r="L11" i="20"/>
  <c r="K11" i="20"/>
  <c r="I11" i="20"/>
  <c r="H11" i="20"/>
  <c r="G11" i="20"/>
  <c r="F11" i="20"/>
  <c r="C11" i="20"/>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V18" i="21"/>
  <c r="N58" i="21" l="1"/>
  <c r="N61" i="21" s="1"/>
  <c r="F58" i="21"/>
  <c r="F61" i="21" s="1"/>
  <c r="U57" i="21"/>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D58" i="21"/>
  <c r="D61" i="21" s="1"/>
  <c r="M11" i="19"/>
  <c r="M25" i="19" s="1"/>
  <c r="F8" i="19"/>
  <c r="F22" i="19" s="1"/>
  <c r="E11" i="19"/>
  <c r="E25" i="19" s="1"/>
  <c r="Q7" i="19"/>
  <c r="Q21" i="19" s="1"/>
  <c r="I7" i="20"/>
  <c r="P10" i="19"/>
  <c r="P24" i="19" s="1"/>
  <c r="I7" i="19"/>
  <c r="I21" i="19" s="1"/>
  <c r="C8" i="20"/>
  <c r="D8" i="19"/>
  <c r="D22" i="19" s="1"/>
  <c r="K8" i="20"/>
  <c r="L8" i="19"/>
  <c r="L22" i="19" s="1"/>
  <c r="S8" i="20"/>
  <c r="T8" i="19"/>
  <c r="T22" i="19" s="1"/>
  <c r="O4" i="20"/>
  <c r="P4" i="19"/>
  <c r="P18" i="19" s="1"/>
  <c r="G6" i="20"/>
  <c r="H6" i="19"/>
  <c r="H20" i="19" s="1"/>
  <c r="O6" i="20"/>
  <c r="P6" i="19"/>
  <c r="P20" i="19" s="1"/>
  <c r="G4" i="20"/>
  <c r="H4" i="19"/>
  <c r="H18" i="19" s="1"/>
  <c r="F12" i="20"/>
  <c r="G12" i="19"/>
  <c r="G26" i="19" s="1"/>
  <c r="N12" i="20"/>
  <c r="O12" i="19"/>
  <c r="O26" i="19" s="1"/>
  <c r="I4" i="20"/>
  <c r="J4" i="19"/>
  <c r="J18" i="19" s="1"/>
  <c r="I59" i="21"/>
  <c r="J17" i="21"/>
  <c r="J19" i="21" s="1"/>
  <c r="J20" i="21" s="1"/>
  <c r="J21" i="21"/>
  <c r="O12" i="20"/>
  <c r="P12" i="19"/>
  <c r="P26" i="19" s="1"/>
  <c r="Q9" i="20"/>
  <c r="R9" i="19"/>
  <c r="R23" i="19" s="1"/>
  <c r="F5" i="20"/>
  <c r="G5" i="19"/>
  <c r="G19" i="19" s="1"/>
  <c r="N5" i="20"/>
  <c r="O5" i="19"/>
  <c r="O19" i="19" s="1"/>
  <c r="Q4" i="20"/>
  <c r="R4" i="19"/>
  <c r="R18" i="19" s="1"/>
  <c r="Q59" i="21"/>
  <c r="R21" i="21"/>
  <c r="R17" i="21"/>
  <c r="G12" i="20"/>
  <c r="H12" i="19"/>
  <c r="H26" i="19" s="1"/>
  <c r="J4" i="20"/>
  <c r="K4" i="19"/>
  <c r="K18" i="19" s="1"/>
  <c r="U63" i="21"/>
  <c r="U65" i="21" s="1"/>
  <c r="N63" i="21"/>
  <c r="F63" i="21"/>
  <c r="P59" i="21"/>
  <c r="Q21" i="21"/>
  <c r="Q23" i="21" s="1"/>
  <c r="Q24" i="21" s="1"/>
  <c r="Q17" i="21"/>
  <c r="Q19" i="21" s="1"/>
  <c r="Q20" i="21" s="1"/>
  <c r="I17" i="21"/>
  <c r="I21" i="21"/>
  <c r="I9" i="20"/>
  <c r="J9" i="19"/>
  <c r="J23" i="19" s="1"/>
  <c r="R4" i="20"/>
  <c r="S4" i="19"/>
  <c r="S18" i="19" s="1"/>
  <c r="R11" i="20"/>
  <c r="S11" i="19"/>
  <c r="S25" i="19" s="1"/>
  <c r="L10" i="20"/>
  <c r="M10" i="19"/>
  <c r="M24" i="19" s="1"/>
  <c r="T10" i="20"/>
  <c r="U10" i="19"/>
  <c r="U24" i="19" s="1"/>
  <c r="J11" i="20"/>
  <c r="K11" i="19"/>
  <c r="K25" i="19" s="1"/>
  <c r="E10" i="19"/>
  <c r="E24" i="19" s="1"/>
  <c r="C22" i="21"/>
  <c r="F4" i="19"/>
  <c r="F18" i="19" s="1"/>
  <c r="M4" i="20"/>
  <c r="N4" i="19"/>
  <c r="N18" i="19" s="1"/>
  <c r="U4" i="20"/>
  <c r="V4" i="19"/>
  <c r="V18" i="19" s="1"/>
  <c r="K59" i="21"/>
  <c r="L17" i="21"/>
  <c r="L21" i="21"/>
  <c r="M57" i="21"/>
  <c r="R59" i="21"/>
  <c r="S21" i="21"/>
  <c r="S23" i="21" s="1"/>
  <c r="S24" i="21" s="1"/>
  <c r="S17" i="21"/>
  <c r="J59" i="21"/>
  <c r="K21" i="21"/>
  <c r="K23" i="21" s="1"/>
  <c r="K24" i="21" s="1"/>
  <c r="K17" i="2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O59" i="21"/>
  <c r="P21" i="21"/>
  <c r="P23" i="21" s="1"/>
  <c r="P24" i="21" s="1"/>
  <c r="P17" i="21"/>
  <c r="H21" i="21"/>
  <c r="H17" i="21"/>
  <c r="H19" i="21" s="1"/>
  <c r="H20" i="21" s="1"/>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A34" i="21"/>
  <c r="N59" i="21"/>
  <c r="N64" i="21" s="1"/>
  <c r="O21" i="21"/>
  <c r="O23" i="21" s="1"/>
  <c r="O24" i="21" s="1"/>
  <c r="O17" i="21"/>
  <c r="O19" i="21" s="1"/>
  <c r="O20" i="21" s="1"/>
  <c r="F59" i="21"/>
  <c r="G21" i="21"/>
  <c r="G23" i="21" s="1"/>
  <c r="G24" i="21" s="1"/>
  <c r="G17" i="2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T59" i="21"/>
  <c r="T64" i="21" s="1"/>
  <c r="U17" i="21"/>
  <c r="U19" i="21" s="1"/>
  <c r="U20" i="21" s="1"/>
  <c r="U21" i="21"/>
  <c r="U23" i="21" s="1"/>
  <c r="U24" i="21" s="1"/>
  <c r="M17" i="21"/>
  <c r="M21" i="21"/>
  <c r="M23" i="21" s="1"/>
  <c r="M24" i="21" s="1"/>
  <c r="E17" i="21"/>
  <c r="E21" i="21"/>
  <c r="E23" i="21" s="1"/>
  <c r="E24" i="21"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0" i="21" s="1"/>
  <c r="T21" i="21"/>
  <c r="T23" i="21" s="1"/>
  <c r="T24" i="21" s="1"/>
  <c r="C59" i="21"/>
  <c r="D17" i="21"/>
  <c r="D19" i="21" s="1"/>
  <c r="D20" i="21" s="1"/>
  <c r="D21" i="2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1"/>
  <c r="C21" i="21"/>
  <c r="C17" i="21"/>
  <c r="C19" i="21" s="1"/>
  <c r="C20" i="21" s="1"/>
  <c r="D23" i="21"/>
  <c r="D24" i="21" s="1"/>
  <c r="S58" i="21"/>
  <c r="S61" i="21" s="1"/>
  <c r="C58" i="21"/>
  <c r="C61" i="21" s="1"/>
  <c r="C64" i="21" s="1"/>
  <c r="K58" i="21"/>
  <c r="K61" i="21" s="1"/>
  <c r="K64" i="21" s="1"/>
  <c r="R58" i="21"/>
  <c r="R61" i="21" s="1"/>
  <c r="O57" i="21"/>
  <c r="A43" i="21"/>
  <c r="J58" i="21"/>
  <c r="J61" i="21" s="1"/>
  <c r="E19" i="21"/>
  <c r="E20" i="21" s="1"/>
  <c r="P58" i="21"/>
  <c r="P61" i="21" s="1"/>
  <c r="H58" i="21"/>
  <c r="H61" i="21" s="1"/>
  <c r="R57" i="21"/>
  <c r="J57" i="21"/>
  <c r="H59" i="21"/>
  <c r="G59" i="21"/>
  <c r="K19" i="21"/>
  <c r="K20" i="21" s="1"/>
  <c r="Q57" i="21"/>
  <c r="B58" i="21"/>
  <c r="B61" i="21" s="1"/>
  <c r="A38" i="21"/>
  <c r="P19" i="21"/>
  <c r="P20" i="21" s="1"/>
  <c r="Q58" i="21"/>
  <c r="Q61" i="21" s="1"/>
  <c r="Q64" i="21" s="1"/>
  <c r="I58" i="21"/>
  <c r="I61" i="21" s="1"/>
  <c r="M19" i="21"/>
  <c r="M20" i="21" s="1"/>
  <c r="G57" i="21"/>
  <c r="D5" i="20"/>
  <c r="D6" i="20"/>
  <c r="D4" i="20"/>
  <c r="E9" i="20"/>
  <c r="D9" i="20"/>
  <c r="E11" i="20"/>
  <c r="D11" i="20"/>
  <c r="E8" i="20"/>
  <c r="D8" i="20"/>
  <c r="E10" i="20"/>
  <c r="D10" i="20"/>
  <c r="E7" i="20"/>
  <c r="D7" i="20"/>
  <c r="E6" i="20"/>
  <c r="E5" i="20"/>
  <c r="E4" i="20"/>
  <c r="H23" i="21"/>
  <c r="H24" i="21" s="1"/>
  <c r="L23" i="21"/>
  <c r="L24" i="21" s="1"/>
  <c r="F23" i="21"/>
  <c r="F24" i="21" s="1"/>
  <c r="N23" i="21"/>
  <c r="N24" i="21" s="1"/>
  <c r="A33" i="21"/>
  <c r="A37" i="21"/>
  <c r="A41" i="21"/>
  <c r="A45" i="21"/>
  <c r="A49" i="21"/>
  <c r="E58" i="21"/>
  <c r="E61" i="21" s="1"/>
  <c r="M58" i="21"/>
  <c r="M61" i="21" s="1"/>
  <c r="U58" i="21"/>
  <c r="U61" i="21" s="1"/>
  <c r="U64" i="21" s="1"/>
  <c r="S19" i="21"/>
  <c r="S20" i="21" s="1"/>
  <c r="I23" i="21"/>
  <c r="I24" i="21" s="1"/>
  <c r="C57" i="21"/>
  <c r="K57" i="21"/>
  <c r="S57" i="21"/>
  <c r="G19" i="21"/>
  <c r="G20" i="21" s="1"/>
  <c r="J23" i="21"/>
  <c r="J24" i="21" s="1"/>
  <c r="R23" i="21"/>
  <c r="R24" i="21" s="1"/>
  <c r="I19" i="21"/>
  <c r="I20" i="21" s="1"/>
  <c r="L19" i="21"/>
  <c r="L20" i="21" s="1"/>
  <c r="R19" i="21"/>
  <c r="R20" i="21" s="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U66" i="21" l="1"/>
  <c r="D65" i="21"/>
  <c r="Q65" i="21"/>
  <c r="C65" i="21"/>
  <c r="T65" i="21"/>
  <c r="L65" i="21"/>
  <c r="K65" i="21"/>
  <c r="C23" i="21"/>
  <c r="C24" i="21" s="1"/>
  <c r="R64" i="21"/>
  <c r="R65" i="21" s="1"/>
  <c r="P64" i="21"/>
  <c r="P65" i="21" s="1"/>
  <c r="O64" i="21"/>
  <c r="O65" i="21" s="1"/>
  <c r="N66" i="21"/>
  <c r="N65" i="21"/>
  <c r="G64" i="21"/>
  <c r="S64" i="21"/>
  <c r="E64" i="21"/>
  <c r="F64" i="21"/>
  <c r="J64" i="21"/>
  <c r="H64" i="21"/>
  <c r="H65" i="21" s="1"/>
  <c r="O66" i="21"/>
  <c r="M64" i="21"/>
  <c r="M65" i="21" s="1"/>
  <c r="I64" i="21"/>
  <c r="B64" i="21"/>
  <c r="Q66" i="21"/>
  <c r="P66" i="21"/>
  <c r="T66" i="21"/>
  <c r="L66" i="21"/>
  <c r="S64" i="1"/>
  <c r="R64" i="1"/>
  <c r="Q64" i="1"/>
  <c r="U64" i="1"/>
  <c r="P64" i="1"/>
  <c r="K66" i="21"/>
  <c r="C66" i="21"/>
  <c r="D66" i="21"/>
  <c r="N64" i="1"/>
  <c r="M64" i="1"/>
  <c r="T64" i="1"/>
  <c r="L64" i="1"/>
  <c r="J64" i="1"/>
  <c r="K64" i="1"/>
  <c r="O64" i="1"/>
  <c r="C64" i="1"/>
  <c r="I64" i="1"/>
  <c r="H64" i="1"/>
  <c r="G64" i="1"/>
  <c r="F64" i="1"/>
  <c r="E64" i="1"/>
  <c r="D64" i="1"/>
  <c r="B64" i="1"/>
  <c r="D63" i="1"/>
  <c r="L63" i="1"/>
  <c r="F63" i="1"/>
  <c r="R63" i="1"/>
  <c r="J63" i="1"/>
  <c r="Q63" i="1"/>
  <c r="I63" i="1"/>
  <c r="C63" i="1"/>
  <c r="K63" i="1"/>
  <c r="P63" i="1"/>
  <c r="H63" i="1"/>
  <c r="T63" i="1"/>
  <c r="S63" i="1"/>
  <c r="O63" i="1"/>
  <c r="G63" i="1"/>
  <c r="N63" i="1"/>
  <c r="N65" i="1" s="1"/>
  <c r="E63" i="1"/>
  <c r="B63" i="1"/>
  <c r="U63" i="1"/>
  <c r="U65" i="1" s="1"/>
  <c r="M63" i="1"/>
  <c r="R66" i="21" l="1"/>
  <c r="H66" i="21"/>
  <c r="F65" i="1"/>
  <c r="L65" i="1"/>
  <c r="R65" i="1"/>
  <c r="G65" i="1"/>
  <c r="S66" i="21"/>
  <c r="S65" i="21"/>
  <c r="S65" i="1"/>
  <c r="P65" i="1"/>
  <c r="O65" i="1"/>
  <c r="M66" i="21"/>
  <c r="M65" i="1"/>
  <c r="K65" i="1"/>
  <c r="J66" i="21"/>
  <c r="J65" i="21"/>
  <c r="J65" i="1"/>
  <c r="I66" i="21"/>
  <c r="I65" i="21"/>
  <c r="I65" i="1"/>
  <c r="H65" i="1"/>
  <c r="G66" i="21"/>
  <c r="G65" i="21"/>
  <c r="F66" i="21"/>
  <c r="F65" i="21"/>
  <c r="E66" i="21"/>
  <c r="E65" i="21"/>
  <c r="E65" i="1"/>
  <c r="D65" i="1"/>
  <c r="C65" i="1"/>
  <c r="B66" i="21"/>
  <c r="B65" i="21"/>
  <c r="B65" i="1"/>
  <c r="Q66" i="1"/>
  <c r="Q65" i="1"/>
  <c r="T66" i="1"/>
  <c r="T65" i="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<sst xmlns="http://schemas.openxmlformats.org/spreadsheetml/2006/main" count="503" uniqueCount="168">
  <si>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</si>
  <si>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</si>
  <si>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</si>
  <si>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</si>
  <si>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</si>
  <si>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</si>
  <si>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</si>
  <si>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</si>
  <si>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</si>
  <si>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</si>
  <si>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</si>
  <si>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</si>
  <si>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</si>
  <si>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</si>
  <si>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</si>
  <si>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</si>
  <si>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</si>
  <si>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</si>
  <si>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</si>
  <si>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</si>
  <si>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</si>
  <si>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</si>
  <si>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</si>
  <si>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</si>
  <si>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</si>
  <si>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</si>
  <si>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</si>
  <si>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</si>
  <si>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</si>
  <si>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</si>
  <si>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</si>
  <si>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</si>
  <si>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</si>
  <si>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</si>
  <si>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</si>
  <si>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</si>
  <si>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</si>
  <si>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</si>
  <si>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</si>
  <si>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</si>
  <si>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</si>
  <si>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</si>
  <si>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</si>
  <si>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</si>
  <si>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</si>
  <si>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</si>
  <si>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</si>
  <si>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</si>
  <si>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</si>
  <si>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</si>
  <si>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</si>
  <si>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</si>
  <si>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</si>
  <si>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</si>
  <si>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</si>
  <si>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</si>
  <si>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</si>
  <si>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</si>
  <si>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</si>
  <si>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</si>
  <si>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</si>
  <si>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</si>
  <si>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</si>
  <si>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</si>
  <si>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</si>
  <si>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</si>
  <si>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</si>
  <si>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</si>
  <si>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</si>
  <si>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</si>
  <si>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</si>
  <si>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</si>
  <si>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</si>
  <si>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</si>
  <si>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</si>
  <si>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</si>
  <si>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</si>
  <si>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</si>
  <si>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</si>
  <si>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</si>
  <si>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</si>
  <si>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</si>
  <si>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</si>
  <si>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</si>
  <si>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</si>
  <si>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</si>
  <si>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</si>
  <si>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</si>
  <si>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</si>
  <si>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</si>
  <si>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</si>
  <si>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</si>
  <si>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</si>
  <si>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</si>
  <si>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</si>
  <si>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</si>
  <si>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</si>
  <si>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</si>
  <si>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</si>
  <si>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</si>
  <si>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</si>
  <si>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</si>
  <si>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</si>
  <si>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</si>
  <si>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</si>
  <si>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</si>
  <si>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</si>
  <si>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</si>
  <si>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</si>
  <si>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</si>
  <si>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</si>
  <si>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</si>
  <si>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</si>
  <si>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</si>
  <si>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</si>
  <si>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</si>
  <si>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</si>
  <si>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</si>
  <si>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</si>
  <si>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</si>
  <si>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</si>
  <si>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</si>
  <si>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</si>
  <si>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</si>
  <si>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</si>
  <si>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</si>
  <si>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</si>
  <si>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</si>
  <si>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</si>
  <si>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</si>
  <si>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</si>
  <si>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</si>
  <si>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</si>
  <si>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</si>
  <si>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</si>
  <si>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</si>
  <si>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</si>
  <si>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</si>
  <si>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</si>
  <si>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</si>
  <si>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</si>
  <si>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</si>
  <si>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</si>
  <si>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</si>
  <si>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</si>
  <si>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</si>
  <si>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</si>
  <si>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</si>
  <si>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</si>
  <si>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</si>
  <si>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</si>
  <si>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</si>
  <si>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</si>
  <si>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</si>
  <si>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</si>
  <si>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</si>
  <si>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</si>
  <si>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</si>
  <si>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</si>
  <si>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</si>
  <si>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PAN-023906</t>
  </si>
  <si>
    <t>BB3505LT</t>
  </si>
  <si>
    <t>D Wise Litmited</t>
  </si>
  <si>
    <t>Woodlands Farm
The Lane, Willington, Tallarn Green</t>
  </si>
  <si>
    <t>Bryan Burn</t>
  </si>
  <si>
    <t>Eggshells</t>
  </si>
  <si>
    <t>mod</t>
  </si>
  <si>
    <t>Sludge from ETP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</si>
</sst>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8">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84">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360F44E4-7249-415F-8D5E-41D249F9A162}" name="Crop" dataDxfId="47"/>
    <tableColumn id="2" xr3:uid="{55E07717-B4EC-4E8A-B9A9-34F3CF85E32D}" name="P Offtake" dataDxfId="46"/>
    <tableColumn id="3" xr3:uid="{7B25FA52-8104-4FE3-AED4-B53CBFDF89B2}" name="K Offtake" dataDxfId="45"/>
    <tableColumn id="4" xr3:uid="{0DBAE461-2D09-43C8-9342-3980D552AE4D}" name="Order" dataDxfId="44"/>
    <tableColumn id="5" xr3:uid="{52CACE7B-0CBA-46FC-9F24-02CBD6100239}" name="Lime pH requirement" dataDxfId="43"/>
    <tableColumn id="6" xr3:uid="{F1432630-9B16-4266-8147-CE754A715307}" name="Column1" dataDxfId="4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7E96A84B-948F-445F-BD6E-30CC8E6E6DD1}" name="Crop" dataDxfId="5"/>
    <tableColumn id="2" xr3:uid="{12657DDB-F680-47DE-ABB1-8675D5F91E41}" name="P Offtake" dataDxfId="4"/>
    <tableColumn id="3" xr3:uid="{DEB99109-D325-4F98-8A71-E70C03433437}" name="K Offtake" dataDxfId="3"/>
    <tableColumn id="4" xr3:uid="{E96A561F-7E7F-4FB3-97AA-0B35D8C8E93A}" name="Order" dataDxfId="2"/>
    <tableColumn id="5" xr3:uid="{181DD475-0A71-4C52-AF1A-8BFF46F5A827}" name="Lime pH requirement" dataDxfId="1"/>
    <tableColumn id="6" xr3:uid="{AC3FA7E8-D76B-43A3-B715-04446DFF63C6}"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I53" sqref="I5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7" t="s">
        <v>41</v>
      </c>
      <c r="B1" s="127"/>
      <c r="C1" s="121" t="s">
        <v>160</v>
      </c>
      <c r="D1" s="122"/>
      <c r="E1" s="93" t="s">
        <v>45</v>
      </c>
      <c r="F1" s="96">
        <v>47.3</v>
      </c>
      <c r="G1" s="123" t="s">
        <v>43</v>
      </c>
      <c r="H1" s="124"/>
      <c r="I1" s="96">
        <v>8.35</v>
      </c>
      <c r="J1" s="127" t="s">
        <v>153</v>
      </c>
      <c r="K1" s="127"/>
      <c r="L1" s="96">
        <v>66</v>
      </c>
      <c r="AB1" s="18"/>
      <c r="AC1" s="18"/>
      <c r="AD1" s="30" t="s">
        <v>126</v>
      </c>
      <c r="AE1" s="17"/>
      <c r="AF1" s="17"/>
      <c r="AG1" s="18"/>
      <c r="AH1" s="18"/>
      <c r="AI1" s="40" t="s">
        <v>79</v>
      </c>
      <c r="AJ1" s="41" t="s">
        <v>94</v>
      </c>
      <c r="AK1" s="42" t="s">
        <v>95</v>
      </c>
      <c r="AL1" s="43" t="s">
        <v>125</v>
      </c>
      <c r="AM1" s="43" t="s">
        <v>131</v>
      </c>
      <c r="AN1" s="43" t="s">
        <v>111</v>
      </c>
    </row>
    <row r="2" spans="1:40" ht="13" x14ac:dyDescent="0.3">
      <c r="A2" s="127" t="s">
        <v>87</v>
      </c>
      <c r="B2" s="127"/>
      <c r="C2" s="119" t="s">
        <v>161</v>
      </c>
      <c r="D2" s="120"/>
      <c r="E2" s="93" t="s">
        <v>109</v>
      </c>
      <c r="F2" s="96">
        <v>20202</v>
      </c>
      <c r="G2" s="125" t="s">
        <v>110</v>
      </c>
      <c r="H2" s="126"/>
      <c r="I2" s="96">
        <v>735</v>
      </c>
      <c r="J2" s="127" t="s">
        <v>158</v>
      </c>
      <c r="K2" s="127"/>
      <c r="L2" s="96">
        <v>1.26</v>
      </c>
      <c r="AB2" s="30" t="s">
        <v>56</v>
      </c>
      <c r="AC2" s="17"/>
      <c r="AD2" s="30" t="s">
        <v>70</v>
      </c>
      <c r="AE2" s="17"/>
      <c r="AF2" s="17"/>
      <c r="AG2" s="44" t="s">
        <v>76</v>
      </c>
      <c r="AH2" s="18"/>
      <c r="AI2" s="45" t="s">
        <v>126</v>
      </c>
      <c r="AJ2" s="46">
        <v>0</v>
      </c>
      <c r="AK2" s="47">
        <v>0</v>
      </c>
      <c r="AL2" s="10">
        <v>0</v>
      </c>
      <c r="AM2" s="11">
        <v>0</v>
      </c>
      <c r="AN2" s="11">
        <v>0</v>
      </c>
    </row>
    <row r="3" spans="1:40" ht="13" x14ac:dyDescent="0.25">
      <c r="A3" s="123" t="s">
        <v>42</v>
      </c>
      <c r="B3" s="124"/>
      <c r="C3" s="119" t="s">
        <v>162</v>
      </c>
      <c r="D3" s="120"/>
      <c r="E3" s="93" t="s">
        <v>108</v>
      </c>
      <c r="F3" s="31" t="s">
        <v>76</v>
      </c>
      <c r="G3" s="127" t="s">
        <v>159</v>
      </c>
      <c r="H3" s="127"/>
      <c r="I3" s="96"/>
      <c r="J3" s="123" t="s">
        <v>154</v>
      </c>
      <c r="K3" s="124"/>
      <c r="L3" s="96">
        <f>(L1/(L2*10000))*100</f>
        <v>0.52380952380952384</v>
      </c>
      <c r="AB3" s="30" t="s">
        <v>57</v>
      </c>
      <c r="AC3" s="17"/>
      <c r="AD3" s="30" t="s">
        <v>71</v>
      </c>
      <c r="AE3" s="17"/>
      <c r="AF3" s="17"/>
      <c r="AG3" s="44" t="s">
        <v>77</v>
      </c>
      <c r="AH3" s="18"/>
      <c r="AI3" s="48" t="s">
        <v>113</v>
      </c>
      <c r="AJ3" s="49">
        <v>1.7</v>
      </c>
      <c r="AK3" s="50">
        <v>6</v>
      </c>
      <c r="AL3" s="51">
        <v>1</v>
      </c>
      <c r="AM3" s="11">
        <v>6.2</v>
      </c>
      <c r="AN3" s="11" t="s">
        <v>112</v>
      </c>
    </row>
    <row r="4" spans="1:40" ht="13" x14ac:dyDescent="0.25">
      <c r="A4" s="127" t="s">
        <v>0</v>
      </c>
      <c r="B4" s="127"/>
      <c r="C4" s="128" t="s">
        <v>163</v>
      </c>
      <c r="D4" s="122"/>
      <c r="E4" s="94" t="s">
        <v>1</v>
      </c>
      <c r="F4" s="95" t="s">
        <v>165</v>
      </c>
      <c r="G4" s="127"/>
      <c r="H4" s="127"/>
      <c r="I4" s="96"/>
      <c r="J4" s="123"/>
      <c r="K4" s="124"/>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27" t="s">
        <v>47</v>
      </c>
      <c r="B5" s="127"/>
      <c r="C5" s="129" t="s">
        <v>164</v>
      </c>
      <c r="D5" s="129"/>
      <c r="E5" s="94"/>
      <c r="F5" s="95"/>
      <c r="G5" s="127"/>
      <c r="H5" s="127"/>
      <c r="I5" s="96"/>
      <c r="J5" s="123"/>
      <c r="K5" s="124"/>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27" t="s">
        <v>2</v>
      </c>
      <c r="B8" s="127"/>
      <c r="C8" s="15">
        <v>1</v>
      </c>
      <c r="D8" s="15">
        <v>2</v>
      </c>
      <c r="E8" s="15">
        <v>4</v>
      </c>
      <c r="F8" s="15">
        <v>5</v>
      </c>
      <c r="G8" s="15">
        <v>6</v>
      </c>
      <c r="H8" s="15">
        <v>7</v>
      </c>
      <c r="I8" s="15">
        <v>8</v>
      </c>
      <c r="J8" s="15">
        <v>9</v>
      </c>
      <c r="K8" s="15">
        <v>10</v>
      </c>
      <c r="L8" s="15">
        <v>11</v>
      </c>
      <c r="M8" s="15">
        <v>12</v>
      </c>
      <c r="N8" s="15">
        <v>13</v>
      </c>
      <c r="O8" s="15">
        <v>14</v>
      </c>
      <c r="P8" s="15">
        <v>15</v>
      </c>
      <c r="Q8" s="15">
        <v>16</v>
      </c>
      <c r="R8" s="15">
        <v>17</v>
      </c>
      <c r="S8" s="15">
        <v>18</v>
      </c>
      <c r="T8" s="15">
        <v>19</v>
      </c>
      <c r="U8" s="15">
        <v>20</v>
      </c>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27" t="s">
        <v>3</v>
      </c>
      <c r="B9" s="127"/>
      <c r="C9" s="15" t="s">
        <v>166</v>
      </c>
      <c r="D9" s="15" t="s">
        <v>166</v>
      </c>
      <c r="E9" s="15" t="s">
        <v>166</v>
      </c>
      <c r="F9" s="15" t="s">
        <v>166</v>
      </c>
      <c r="G9" s="15" t="s">
        <v>166</v>
      </c>
      <c r="H9" s="15" t="s">
        <v>166</v>
      </c>
      <c r="I9" s="15" t="s">
        <v>166</v>
      </c>
      <c r="J9" s="15" t="s">
        <v>166</v>
      </c>
      <c r="K9" s="15" t="s">
        <v>166</v>
      </c>
      <c r="L9" s="15" t="s">
        <v>166</v>
      </c>
      <c r="M9" s="15" t="s">
        <v>166</v>
      </c>
      <c r="N9" s="15" t="s">
        <v>166</v>
      </c>
      <c r="O9" s="15" t="s">
        <v>166</v>
      </c>
      <c r="P9" s="15">
        <v>1</v>
      </c>
      <c r="Q9" s="15">
        <v>1</v>
      </c>
      <c r="R9" s="15" t="s">
        <v>166</v>
      </c>
      <c r="S9" s="15">
        <v>1</v>
      </c>
      <c r="T9" s="15" t="s">
        <v>166</v>
      </c>
      <c r="U9" s="15" t="s">
        <v>166</v>
      </c>
      <c r="V9" s="15"/>
      <c r="AB9" s="17"/>
      <c r="AC9" s="17"/>
      <c r="AD9" s="30" t="s">
        <v>137</v>
      </c>
      <c r="AE9" s="30">
        <v>4.5</v>
      </c>
      <c r="AF9" s="17"/>
      <c r="AG9" s="18"/>
      <c r="AH9" s="18"/>
      <c r="AI9" s="63" t="s">
        <v>103</v>
      </c>
      <c r="AJ9" s="64">
        <v>0.7</v>
      </c>
      <c r="AK9" s="65">
        <v>4</v>
      </c>
      <c r="AL9" s="29">
        <v>7</v>
      </c>
      <c r="AM9" s="11">
        <v>6.7</v>
      </c>
      <c r="AN9" s="11" t="s">
        <v>135</v>
      </c>
    </row>
    <row r="10" spans="1:40" ht="13" x14ac:dyDescent="0.25">
      <c r="A10" s="127" t="s">
        <v>4</v>
      </c>
      <c r="B10" s="127"/>
      <c r="C10" s="15">
        <v>6.3</v>
      </c>
      <c r="D10" s="15">
        <v>5.9</v>
      </c>
      <c r="E10" s="15">
        <v>6.6</v>
      </c>
      <c r="F10" s="15">
        <v>6</v>
      </c>
      <c r="G10" s="15">
        <v>5.5</v>
      </c>
      <c r="H10" s="15">
        <v>5.8</v>
      </c>
      <c r="I10" s="15">
        <v>5.7</v>
      </c>
      <c r="J10" s="15">
        <v>5.9</v>
      </c>
      <c r="K10" s="15">
        <v>5.8</v>
      </c>
      <c r="L10" s="15">
        <v>5.5</v>
      </c>
      <c r="M10" s="15">
        <v>5.6</v>
      </c>
      <c r="N10" s="15">
        <v>5.9</v>
      </c>
      <c r="O10" s="15">
        <v>6.1</v>
      </c>
      <c r="P10" s="15">
        <v>5.5</v>
      </c>
      <c r="Q10" s="15">
        <v>5.6</v>
      </c>
      <c r="R10" s="15">
        <v>5.9</v>
      </c>
      <c r="S10" s="15">
        <v>5.7</v>
      </c>
      <c r="T10" s="15">
        <v>5.5</v>
      </c>
      <c r="U10" s="15">
        <v>5.5</v>
      </c>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27" t="s">
        <v>5</v>
      </c>
      <c r="B11" s="127"/>
      <c r="C11" s="15">
        <v>0</v>
      </c>
      <c r="D11" s="15">
        <v>1</v>
      </c>
      <c r="E11" s="15">
        <v>4</v>
      </c>
      <c r="F11" s="15">
        <v>0</v>
      </c>
      <c r="G11" s="15">
        <v>0</v>
      </c>
      <c r="H11" s="15">
        <v>0</v>
      </c>
      <c r="I11" s="15">
        <v>2</v>
      </c>
      <c r="J11" s="15">
        <v>2</v>
      </c>
      <c r="K11" s="15">
        <v>2</v>
      </c>
      <c r="L11" s="15">
        <v>2</v>
      </c>
      <c r="M11" s="15">
        <v>0</v>
      </c>
      <c r="N11" s="15">
        <v>2</v>
      </c>
      <c r="O11" s="15">
        <v>1</v>
      </c>
      <c r="P11" s="15">
        <v>4</v>
      </c>
      <c r="Q11" s="15">
        <v>2</v>
      </c>
      <c r="R11" s="15">
        <v>2</v>
      </c>
      <c r="S11" s="15">
        <v>1</v>
      </c>
      <c r="T11" s="15">
        <v>1</v>
      </c>
      <c r="U11" s="15">
        <v>0</v>
      </c>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27" t="s">
        <v>6</v>
      </c>
      <c r="B12" s="127"/>
      <c r="C12" s="15">
        <v>1</v>
      </c>
      <c r="D12" s="15">
        <v>2</v>
      </c>
      <c r="E12" s="15">
        <v>1</v>
      </c>
      <c r="F12" s="15">
        <v>1</v>
      </c>
      <c r="G12" s="15">
        <v>1</v>
      </c>
      <c r="H12" s="15">
        <v>1</v>
      </c>
      <c r="I12" s="15">
        <v>2</v>
      </c>
      <c r="J12" s="15">
        <v>2</v>
      </c>
      <c r="K12" s="15">
        <v>2</v>
      </c>
      <c r="L12" s="15">
        <v>1</v>
      </c>
      <c r="M12" s="15">
        <v>1</v>
      </c>
      <c r="N12" s="15">
        <v>3</v>
      </c>
      <c r="O12" s="15">
        <v>3</v>
      </c>
      <c r="P12" s="15">
        <v>2</v>
      </c>
      <c r="Q12" s="15">
        <v>2</v>
      </c>
      <c r="R12" s="15">
        <v>2</v>
      </c>
      <c r="S12" s="15">
        <v>1</v>
      </c>
      <c r="T12" s="15">
        <v>0</v>
      </c>
      <c r="U12" s="15">
        <v>1</v>
      </c>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27" t="s">
        <v>7</v>
      </c>
      <c r="B13" s="127"/>
      <c r="C13" s="15">
        <v>3</v>
      </c>
      <c r="D13" s="15">
        <v>3</v>
      </c>
      <c r="E13" s="15">
        <v>3</v>
      </c>
      <c r="F13" s="15">
        <v>5</v>
      </c>
      <c r="G13" s="15">
        <v>3</v>
      </c>
      <c r="H13" s="15">
        <v>3</v>
      </c>
      <c r="I13" s="15">
        <v>3</v>
      </c>
      <c r="J13" s="15">
        <v>3</v>
      </c>
      <c r="K13" s="15">
        <v>4</v>
      </c>
      <c r="L13" s="15">
        <v>3</v>
      </c>
      <c r="M13" s="15">
        <v>3</v>
      </c>
      <c r="N13" s="15">
        <v>2</v>
      </c>
      <c r="O13" s="15">
        <v>2</v>
      </c>
      <c r="P13" s="15">
        <v>2</v>
      </c>
      <c r="Q13" s="15">
        <v>3</v>
      </c>
      <c r="R13" s="15">
        <v>2</v>
      </c>
      <c r="S13" s="15">
        <v>3</v>
      </c>
      <c r="T13" s="15">
        <v>2</v>
      </c>
      <c r="U13" s="15">
        <v>3</v>
      </c>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7" t="s">
        <v>8</v>
      </c>
      <c r="B14" s="137"/>
      <c r="C14" s="100" t="s">
        <v>113</v>
      </c>
      <c r="D14" s="100" t="s">
        <v>113</v>
      </c>
      <c r="E14" s="100" t="s">
        <v>113</v>
      </c>
      <c r="F14" s="100" t="s">
        <v>113</v>
      </c>
      <c r="G14" s="100" t="s">
        <v>113</v>
      </c>
      <c r="H14" s="100" t="s">
        <v>113</v>
      </c>
      <c r="I14" s="100" t="s">
        <v>113</v>
      </c>
      <c r="J14" s="100" t="s">
        <v>113</v>
      </c>
      <c r="K14" s="100" t="s">
        <v>113</v>
      </c>
      <c r="L14" s="100" t="s">
        <v>113</v>
      </c>
      <c r="M14" s="100" t="s">
        <v>113</v>
      </c>
      <c r="N14" s="100" t="s">
        <v>113</v>
      </c>
      <c r="O14" s="100" t="s">
        <v>113</v>
      </c>
      <c r="P14" s="100" t="s">
        <v>105</v>
      </c>
      <c r="Q14" s="100" t="s">
        <v>105</v>
      </c>
      <c r="R14" s="100" t="s">
        <v>113</v>
      </c>
      <c r="S14" s="100" t="s">
        <v>105</v>
      </c>
      <c r="T14" s="100" t="s">
        <v>113</v>
      </c>
      <c r="U14" s="100" t="s">
        <v>113</v>
      </c>
      <c r="V14" s="100"/>
      <c r="AD14" s="30" t="s">
        <v>138</v>
      </c>
      <c r="AE14" s="30">
        <v>6</v>
      </c>
      <c r="AI14" s="53" t="s">
        <v>119</v>
      </c>
      <c r="AJ14" s="54">
        <v>0.8</v>
      </c>
      <c r="AK14" s="55">
        <v>1.7</v>
      </c>
      <c r="AL14" s="11">
        <v>12</v>
      </c>
      <c r="AM14" s="11">
        <v>6.7</v>
      </c>
      <c r="AN14" s="11" t="s">
        <v>135</v>
      </c>
    </row>
    <row r="15" spans="1:40" ht="13" x14ac:dyDescent="0.25">
      <c r="A15" s="136" t="s">
        <v>9</v>
      </c>
      <c r="B15" s="136"/>
      <c r="C15" s="15">
        <v>38</v>
      </c>
      <c r="D15" s="15">
        <v>38</v>
      </c>
      <c r="E15" s="15">
        <v>38</v>
      </c>
      <c r="F15" s="15">
        <v>38</v>
      </c>
      <c r="G15" s="15">
        <v>38</v>
      </c>
      <c r="H15" s="15">
        <v>38</v>
      </c>
      <c r="I15" s="15">
        <v>38</v>
      </c>
      <c r="J15" s="15">
        <v>38</v>
      </c>
      <c r="K15" s="15">
        <v>38</v>
      </c>
      <c r="L15" s="15">
        <v>38</v>
      </c>
      <c r="M15" s="15">
        <v>38</v>
      </c>
      <c r="N15" s="15">
        <v>38</v>
      </c>
      <c r="O15" s="15">
        <v>38</v>
      </c>
      <c r="P15" s="15">
        <v>40</v>
      </c>
      <c r="Q15" s="15">
        <v>40</v>
      </c>
      <c r="R15" s="15">
        <v>38</v>
      </c>
      <c r="S15" s="15">
        <v>40</v>
      </c>
      <c r="T15" s="15">
        <v>38</v>
      </c>
      <c r="U15" s="15">
        <v>38</v>
      </c>
      <c r="V15" s="15"/>
      <c r="AD15" s="30" t="s">
        <v>144</v>
      </c>
      <c r="AE15" s="30">
        <v>7</v>
      </c>
      <c r="AI15" s="53" t="s">
        <v>101</v>
      </c>
      <c r="AJ15" s="62">
        <v>1.8</v>
      </c>
      <c r="AK15" s="55">
        <v>5.4</v>
      </c>
      <c r="AL15" s="11">
        <v>13</v>
      </c>
      <c r="AM15" s="11">
        <v>6.7</v>
      </c>
      <c r="AN15" s="11" t="s">
        <v>135</v>
      </c>
    </row>
    <row r="16" spans="1:40" ht="13.5" thickBot="1" x14ac:dyDescent="0.3">
      <c r="A16" s="138" t="s">
        <v>44</v>
      </c>
      <c r="B16" s="138"/>
      <c r="C16" s="101" t="s">
        <v>72</v>
      </c>
      <c r="D16" s="101" t="s">
        <v>72</v>
      </c>
      <c r="E16" s="101" t="s">
        <v>72</v>
      </c>
      <c r="F16" s="101" t="s">
        <v>72</v>
      </c>
      <c r="G16" s="101" t="s">
        <v>72</v>
      </c>
      <c r="H16" s="101" t="s">
        <v>72</v>
      </c>
      <c r="I16" s="101" t="s">
        <v>72</v>
      </c>
      <c r="J16" s="101" t="s">
        <v>72</v>
      </c>
      <c r="K16" s="101" t="s">
        <v>72</v>
      </c>
      <c r="L16" s="101" t="s">
        <v>72</v>
      </c>
      <c r="M16" s="101" t="s">
        <v>72</v>
      </c>
      <c r="N16" s="101" t="s">
        <v>72</v>
      </c>
      <c r="O16" s="101" t="s">
        <v>72</v>
      </c>
      <c r="P16" s="101" t="s">
        <v>72</v>
      </c>
      <c r="Q16" s="101" t="s">
        <v>72</v>
      </c>
      <c r="R16" s="101" t="s">
        <v>72</v>
      </c>
      <c r="S16" s="101" t="s">
        <v>72</v>
      </c>
      <c r="T16" s="101" t="s">
        <v>72</v>
      </c>
      <c r="U16" s="101" t="s">
        <v>72</v>
      </c>
      <c r="V16" s="101"/>
      <c r="AD16" s="52" t="s">
        <v>145</v>
      </c>
      <c r="AE16" s="30">
        <v>8</v>
      </c>
      <c r="AI16" s="53" t="s">
        <v>118</v>
      </c>
      <c r="AJ16" s="54">
        <v>8</v>
      </c>
      <c r="AK16" s="55">
        <v>5.5</v>
      </c>
      <c r="AL16" s="12">
        <v>14</v>
      </c>
      <c r="AM16" s="11">
        <v>6.7</v>
      </c>
      <c r="AN16" s="11" t="s">
        <v>135</v>
      </c>
    </row>
    <row r="17" spans="1:40" ht="13" x14ac:dyDescent="0.25">
      <c r="A17" s="134" t="s">
        <v>69</v>
      </c>
      <c r="B17" s="135"/>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56</v>
      </c>
      <c r="Q17" s="28">
        <f t="shared" si="0"/>
        <v>56</v>
      </c>
      <c r="R17" s="28">
        <f t="shared" si="0"/>
        <v>64.599999999999994</v>
      </c>
      <c r="S17" s="28">
        <f t="shared" si="0"/>
        <v>56</v>
      </c>
      <c r="T17" s="28">
        <f t="shared" si="0"/>
        <v>64.599999999999994</v>
      </c>
      <c r="U17" s="28">
        <f t="shared" si="0"/>
        <v>64.599999999999994</v>
      </c>
      <c r="V17" s="28" t="e">
        <f t="shared" si="0"/>
        <v>#N/A</v>
      </c>
      <c r="AD17" s="52" t="s">
        <v>146</v>
      </c>
      <c r="AE17" s="30">
        <v>10</v>
      </c>
      <c r="AI17" s="48" t="s">
        <v>115</v>
      </c>
      <c r="AJ17" s="49">
        <v>1.4</v>
      </c>
      <c r="AK17" s="50">
        <v>4.8</v>
      </c>
      <c r="AL17" s="51">
        <v>15</v>
      </c>
      <c r="AM17" s="11">
        <v>6.2</v>
      </c>
      <c r="AN17" s="11" t="s">
        <v>112</v>
      </c>
    </row>
    <row r="18" spans="1:40" ht="13" x14ac:dyDescent="0.25">
      <c r="A18" s="132" t="s">
        <v>23</v>
      </c>
      <c r="B18" s="133"/>
      <c r="C18" s="16">
        <f>$D31</f>
        <v>14.305902071999999</v>
      </c>
      <c r="D18" s="16">
        <f>$D32</f>
        <v>14.305902071999999</v>
      </c>
      <c r="E18" s="16">
        <f>$D33</f>
        <v>14.305902071999999</v>
      </c>
      <c r="F18" s="16">
        <f>$D34</f>
        <v>14.305902071999999</v>
      </c>
      <c r="G18" s="16">
        <f>$D35</f>
        <v>14.305902071999999</v>
      </c>
      <c r="H18" s="16">
        <f>$D36</f>
        <v>14.305902071999999</v>
      </c>
      <c r="I18" s="16">
        <f>$D37</f>
        <v>14.305902071999999</v>
      </c>
      <c r="J18" s="16">
        <f>$D38</f>
        <v>14.305902071999999</v>
      </c>
      <c r="K18" s="16">
        <f>$D39</f>
        <v>14.305902071999999</v>
      </c>
      <c r="L18" s="16">
        <f>$D40</f>
        <v>14.305902071999999</v>
      </c>
      <c r="M18" s="16">
        <f>$D41</f>
        <v>14.305902071999999</v>
      </c>
      <c r="N18" s="16">
        <f>$D42</f>
        <v>14.305902071999999</v>
      </c>
      <c r="O18" s="16">
        <f>$D43</f>
        <v>14.305902071999999</v>
      </c>
      <c r="P18" s="16">
        <f>$D44</f>
        <v>14.305902071999999</v>
      </c>
      <c r="Q18" s="16">
        <f>$D45</f>
        <v>14.305902071999999</v>
      </c>
      <c r="R18" s="16">
        <f>$D46</f>
        <v>14.305902071999999</v>
      </c>
      <c r="S18" s="16">
        <f>$D47</f>
        <v>14.305902071999999</v>
      </c>
      <c r="T18" s="16">
        <f>$D48</f>
        <v>14.305902071999999</v>
      </c>
      <c r="U18" s="16">
        <f>$D49</f>
        <v>14.305902071999999</v>
      </c>
      <c r="V18" s="25">
        <f>$D50</f>
        <v>14.305902071999999</v>
      </c>
      <c r="AD18" s="52" t="s">
        <v>147</v>
      </c>
      <c r="AE18" s="30">
        <v>16</v>
      </c>
      <c r="AI18" s="48" t="s">
        <v>106</v>
      </c>
      <c r="AJ18" s="49">
        <v>5.9</v>
      </c>
      <c r="AK18" s="50">
        <v>18</v>
      </c>
      <c r="AL18" s="51">
        <v>16</v>
      </c>
      <c r="AM18" s="11">
        <v>6.2</v>
      </c>
      <c r="AN18" s="11" t="s">
        <v>112</v>
      </c>
    </row>
    <row r="19" spans="1:40" ht="13" x14ac:dyDescent="0.25">
      <c r="A19" s="132" t="s">
        <v>90</v>
      </c>
      <c r="B19" s="133"/>
      <c r="C19" s="16">
        <f>C18-C17</f>
        <v>-50.294097927999999</v>
      </c>
      <c r="D19" s="16">
        <f t="shared" ref="D19:V19" si="1">D18-D17</f>
        <v>-50.294097927999999</v>
      </c>
      <c r="E19" s="16">
        <f t="shared" si="1"/>
        <v>-50.294097927999999</v>
      </c>
      <c r="F19" s="16">
        <f t="shared" si="1"/>
        <v>-50.294097927999999</v>
      </c>
      <c r="G19" s="16">
        <f t="shared" si="1"/>
        <v>-50.294097927999999</v>
      </c>
      <c r="H19" s="16">
        <f t="shared" si="1"/>
        <v>-50.294097927999999</v>
      </c>
      <c r="I19" s="16">
        <f t="shared" si="1"/>
        <v>-50.294097927999999</v>
      </c>
      <c r="J19" s="16">
        <f t="shared" si="1"/>
        <v>-50.294097927999999</v>
      </c>
      <c r="K19" s="16">
        <f t="shared" si="1"/>
        <v>-50.294097927999999</v>
      </c>
      <c r="L19" s="16">
        <f t="shared" si="1"/>
        <v>-50.294097927999999</v>
      </c>
      <c r="M19" s="16">
        <f t="shared" si="1"/>
        <v>-50.294097927999999</v>
      </c>
      <c r="N19" s="16">
        <f t="shared" si="1"/>
        <v>-50.294097927999999</v>
      </c>
      <c r="O19" s="16">
        <f t="shared" si="1"/>
        <v>-50.294097927999999</v>
      </c>
      <c r="P19" s="16">
        <f t="shared" si="1"/>
        <v>-41.694097928000005</v>
      </c>
      <c r="Q19" s="16">
        <f t="shared" si="1"/>
        <v>-41.694097928000005</v>
      </c>
      <c r="R19" s="16">
        <f t="shared" si="1"/>
        <v>-50.294097927999999</v>
      </c>
      <c r="S19" s="16">
        <f t="shared" si="1"/>
        <v>-41.694097928000005</v>
      </c>
      <c r="T19" s="16">
        <f t="shared" si="1"/>
        <v>-50.294097927999999</v>
      </c>
      <c r="U19" s="16">
        <f t="shared" si="1"/>
        <v>-50.294097927999999</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DECREASE</v>
      </c>
      <c r="V20" s="27" t="e">
        <f>IF($B50="","",IF(V$19&gt;=0,"INCREASE","DECREASE"))</f>
        <v>#N/A</v>
      </c>
      <c r="AI20" s="48" t="s">
        <v>114</v>
      </c>
      <c r="AJ20" s="49">
        <v>2.1</v>
      </c>
      <c r="AK20" s="50">
        <v>7.2</v>
      </c>
      <c r="AL20" s="51">
        <v>18</v>
      </c>
      <c r="AM20" s="11">
        <v>6.2</v>
      </c>
      <c r="AN20" s="11" t="s">
        <v>112</v>
      </c>
    </row>
    <row r="21" spans="1:40" ht="13" x14ac:dyDescent="0.25">
      <c r="A21" s="134" t="s">
        <v>88</v>
      </c>
      <c r="B21" s="135"/>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176</v>
      </c>
      <c r="Q21" s="28">
        <f t="shared" si="2"/>
        <v>176</v>
      </c>
      <c r="R21" s="28">
        <f t="shared" si="2"/>
        <v>228</v>
      </c>
      <c r="S21" s="28">
        <f t="shared" si="2"/>
        <v>176</v>
      </c>
      <c r="T21" s="28">
        <f t="shared" si="2"/>
        <v>228</v>
      </c>
      <c r="U21" s="28">
        <f t="shared" si="2"/>
        <v>228</v>
      </c>
      <c r="V21" s="28" t="e">
        <f t="shared" si="2"/>
        <v>#N/A</v>
      </c>
      <c r="AI21" s="63" t="s">
        <v>100</v>
      </c>
      <c r="AJ21" s="66">
        <v>11</v>
      </c>
      <c r="AK21" s="65">
        <v>12</v>
      </c>
      <c r="AL21" s="29">
        <v>19</v>
      </c>
      <c r="AM21" s="11">
        <v>6.7</v>
      </c>
      <c r="AN21" s="11" t="s">
        <v>135</v>
      </c>
    </row>
    <row r="22" spans="1:40" ht="13" x14ac:dyDescent="0.25">
      <c r="A22" s="132" t="s">
        <v>89</v>
      </c>
      <c r="B22" s="133"/>
      <c r="C22" s="16">
        <f>$E31</f>
        <v>5.7150836400000005</v>
      </c>
      <c r="D22" s="16">
        <f>$E32</f>
        <v>5.7150836400000005</v>
      </c>
      <c r="E22" s="16">
        <f>$E33</f>
        <v>5.7150836400000005</v>
      </c>
      <c r="F22" s="16">
        <f>$E34</f>
        <v>5.7150836400000005</v>
      </c>
      <c r="G22" s="16">
        <f>$E35</f>
        <v>5.7150836400000005</v>
      </c>
      <c r="H22" s="16">
        <f>$E36</f>
        <v>5.7150836400000005</v>
      </c>
      <c r="I22" s="16">
        <f>$E37</f>
        <v>5.7150836400000005</v>
      </c>
      <c r="J22" s="16">
        <f>$E38</f>
        <v>5.7150836400000005</v>
      </c>
      <c r="K22" s="16">
        <f>$E39</f>
        <v>5.7150836400000005</v>
      </c>
      <c r="L22" s="16">
        <f>$E40</f>
        <v>5.7150836400000005</v>
      </c>
      <c r="M22" s="16">
        <f>$E41</f>
        <v>5.7150836400000005</v>
      </c>
      <c r="N22" s="16">
        <f>$E42</f>
        <v>5.7150836400000005</v>
      </c>
      <c r="O22" s="16">
        <f>$E43</f>
        <v>5.7150836400000005</v>
      </c>
      <c r="P22" s="16">
        <f>$E44</f>
        <v>5.7150836400000005</v>
      </c>
      <c r="Q22" s="16">
        <f>$E45</f>
        <v>5.7150836400000005</v>
      </c>
      <c r="R22" s="16">
        <f>$E46</f>
        <v>5.7150836400000005</v>
      </c>
      <c r="S22" s="16">
        <f>$E47</f>
        <v>5.7150836400000005</v>
      </c>
      <c r="T22" s="16">
        <f>$E48</f>
        <v>5.7150836400000005</v>
      </c>
      <c r="U22" s="16">
        <f>$E49</f>
        <v>5.7150836400000005</v>
      </c>
      <c r="V22" s="16">
        <f>$E50</f>
        <v>5.7150836400000005</v>
      </c>
      <c r="AI22" s="63" t="s">
        <v>102</v>
      </c>
      <c r="AJ22" s="64">
        <v>1.2</v>
      </c>
      <c r="AK22" s="65">
        <v>5</v>
      </c>
      <c r="AL22" s="29">
        <v>20</v>
      </c>
      <c r="AM22" s="11">
        <v>6.7</v>
      </c>
      <c r="AN22" s="11" t="s">
        <v>135</v>
      </c>
    </row>
    <row r="23" spans="1:40" ht="13" x14ac:dyDescent="0.25">
      <c r="A23" s="132" t="s">
        <v>92</v>
      </c>
      <c r="B23" s="133"/>
      <c r="C23" s="16">
        <f>C22-C21</f>
        <v>-222.28491636000001</v>
      </c>
      <c r="D23" s="16">
        <f t="shared" ref="D23:V23" si="3">D22-D21</f>
        <v>-222.28491636000001</v>
      </c>
      <c r="E23" s="16">
        <f t="shared" si="3"/>
        <v>-222.28491636000001</v>
      </c>
      <c r="F23" s="16">
        <f t="shared" si="3"/>
        <v>-222.28491636000001</v>
      </c>
      <c r="G23" s="16">
        <f t="shared" si="3"/>
        <v>-222.28491636000001</v>
      </c>
      <c r="H23" s="16">
        <f t="shared" si="3"/>
        <v>-222.28491636000001</v>
      </c>
      <c r="I23" s="16">
        <f t="shared" si="3"/>
        <v>-222.28491636000001</v>
      </c>
      <c r="J23" s="16">
        <f t="shared" si="3"/>
        <v>-222.28491636000001</v>
      </c>
      <c r="K23" s="16">
        <f t="shared" si="3"/>
        <v>-222.28491636000001</v>
      </c>
      <c r="L23" s="16">
        <f t="shared" si="3"/>
        <v>-222.28491636000001</v>
      </c>
      <c r="M23" s="16">
        <f t="shared" si="3"/>
        <v>-222.28491636000001</v>
      </c>
      <c r="N23" s="16">
        <f t="shared" si="3"/>
        <v>-222.28491636000001</v>
      </c>
      <c r="O23" s="16">
        <f t="shared" si="3"/>
        <v>-222.28491636000001</v>
      </c>
      <c r="P23" s="16">
        <f t="shared" si="3"/>
        <v>-170.28491636000001</v>
      </c>
      <c r="Q23" s="16">
        <f t="shared" si="3"/>
        <v>-170.28491636000001</v>
      </c>
      <c r="R23" s="16">
        <f t="shared" si="3"/>
        <v>-222.28491636000001</v>
      </c>
      <c r="S23" s="16">
        <f t="shared" si="3"/>
        <v>-170.28491636000001</v>
      </c>
      <c r="T23" s="16">
        <f t="shared" si="3"/>
        <v>-222.28491636000001</v>
      </c>
      <c r="U23" s="16">
        <f t="shared" si="3"/>
        <v>-222.28491636000001</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55</v>
      </c>
      <c r="E27" s="107" t="s">
        <v>55</v>
      </c>
      <c r="F27" s="107" t="s">
        <v>55</v>
      </c>
      <c r="G27" s="107" t="s">
        <v>55</v>
      </c>
      <c r="H27" s="107" t="s">
        <v>55</v>
      </c>
      <c r="I27" s="107" t="s">
        <v>55</v>
      </c>
      <c r="J27" s="107" t="s">
        <v>55</v>
      </c>
      <c r="K27" s="107" t="s">
        <v>55</v>
      </c>
      <c r="L27" s="107" t="s">
        <v>55</v>
      </c>
      <c r="M27" s="107" t="s">
        <v>55</v>
      </c>
      <c r="N27" s="107"/>
      <c r="O27" s="107"/>
      <c r="P27" s="107" t="s">
        <v>55</v>
      </c>
      <c r="Q27" s="107" t="s">
        <v>55</v>
      </c>
      <c r="R27" s="107"/>
      <c r="S27" s="107"/>
      <c r="T27" s="107"/>
      <c r="U27" s="107"/>
    </row>
    <row r="28" spans="1:40" s="57" customFormat="1" x14ac:dyDescent="0.35">
      <c r="A28" s="108"/>
      <c r="B28" s="24">
        <v>76.3</v>
      </c>
      <c r="C28" s="15">
        <v>1.26</v>
      </c>
      <c r="D28" s="15">
        <v>1364</v>
      </c>
      <c r="E28" s="15">
        <v>1036</v>
      </c>
      <c r="F28" s="15">
        <v>3401</v>
      </c>
      <c r="G28" s="15">
        <v>1.88</v>
      </c>
      <c r="H28" s="15">
        <v>12.9</v>
      </c>
      <c r="I28" s="15">
        <v>1</v>
      </c>
      <c r="J28" s="15">
        <v>0.1</v>
      </c>
      <c r="K28" s="23">
        <v>0.1</v>
      </c>
      <c r="L28" s="15">
        <v>1</v>
      </c>
      <c r="M28" s="15">
        <v>4.28</v>
      </c>
      <c r="N28" s="15"/>
      <c r="O28" s="15"/>
      <c r="P28" s="15">
        <v>1502</v>
      </c>
      <c r="Q28" s="15">
        <v>2015</v>
      </c>
      <c r="R28" s="15"/>
      <c r="S28" s="15"/>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6</v>
      </c>
      <c r="C31" s="77">
        <f>IF(C$27="%w/w SAR",((C$28*10)*$B31),IF(C$27="%w/w DM",(((C$28*10)*($B$28/100))*$B31),IF(C$27="kg/t SAR",(C$28*$B31),IF(C$27="kg/t DM",((C$28*($B$28/100))*$B31),IF(C$27="mg/kg SAR",((C$28*0.001)*$B31),IF(C$27="mg/kg DM",(((C$28*0.001)*($B$28/100))*$B31),0))))))</f>
        <v>57.6828</v>
      </c>
      <c r="D31" s="77">
        <f>(IF(D$27="%w/w SAR",((D$28*10)*$B31),IF(D$27="%w/w DM",(((D$28*10)*($B$28/100))*$B31),IF(D$27="kg/t SAR",(D$28*$B31),IF(D$27="kg/t DM",((D$28*($B$28/100))*$B31),IF(D$27="mg/kg SAR",((D$28*0.001)*$B31),IF(D$27="mg/kg DM",(((D$28*0.001)*($B$28/100))*$B31),"0")))))))*2.291</f>
        <v>14.305902071999999</v>
      </c>
      <c r="E31" s="77">
        <f>(IF(E$27="%w/w SAR",((E$28*10)*$B31),IF(E$27="%w/w DM",(((E$28*10)*($B$28/100))*$B31),IF(E$27="kg/t SAR",(E$28*$B31),IF(E$27="kg/t DM",((E$28*($B$28/100))*$B31),IF(E$27="mg/kg SAR",((E$28*0.001)*$B31),IF(E$27="mg/kg DM",(((E$28*0.001)*($B$28/100))*$B31),"0")))))))*1.205</f>
        <v>5.7150836400000005</v>
      </c>
      <c r="F31" s="77">
        <f>(IF(F$27="%w/w SAR",((F$28*10)*$B31),IF(F$27="%w/w DM",(((F$28*10)*($B$28/100))*$B31),IF(F$27="kg/t SAR",(F$28*$B31),IF(F$27="kg/t DM",((F$28*($B$28/100))*$B31),IF(F$27="mg/kg SAR",((F$28*0.001)*$B31),IF(F$27="mg/kg DM",(((F$28*0.001)*($B$28/100))*$B31),"0")))))))*1.658</f>
        <v>25.814691924000005</v>
      </c>
      <c r="G31" s="77">
        <f t="shared" ref="G31:P31" si="5">IF(G$27="%w/w SAR",((G$28*10)*$B31),IF(G$27="%w/w DM",(((G$28*10)*($B$28/100))*$B31),IF(G$27="kg/t SAR",(G$28*$B31),IF(G$27="kg/t DM",((G$28*($B$28/100))*$B31),IF(G$27="mg/kg SAR",((G$28*0.001)*$B31),IF(G$27="mg/kg DM",(((G$28*0.001)*($B$28/100))*$B31),0))))))</f>
        <v>8.6066399999999987E-3</v>
      </c>
      <c r="H31" s="77">
        <f t="shared" si="5"/>
        <v>5.9056199999999996E-2</v>
      </c>
      <c r="I31" s="77">
        <f t="shared" si="5"/>
        <v>4.5780000000000005E-3</v>
      </c>
      <c r="J31" s="77">
        <f t="shared" si="5"/>
        <v>4.5780000000000007E-4</v>
      </c>
      <c r="K31" s="77">
        <f t="shared" si="5"/>
        <v>4.5780000000000007E-4</v>
      </c>
      <c r="L31" s="77">
        <f t="shared" si="5"/>
        <v>4.5780000000000005E-3</v>
      </c>
      <c r="M31" s="77">
        <f t="shared" si="5"/>
        <v>1.9593840000000001E-2</v>
      </c>
      <c r="N31" s="77">
        <f t="shared" si="5"/>
        <v>0</v>
      </c>
      <c r="O31" s="77">
        <f t="shared" si="5"/>
        <v>0</v>
      </c>
      <c r="P31" s="77">
        <f t="shared" si="5"/>
        <v>6.8761559999999999</v>
      </c>
      <c r="Q31" s="77">
        <f>(IF(Q$27="%w/w SAR",((Q$28*10)*$B31),IF(Q$27="%w/w DM",(((Q$28*10)*($B$28/100))*$B31),IF(Q$27="kg/t SAR",(Q$28*$B31),IF(Q$27="kg/t DM",((Q$28*($B$28/100))*$B31),IF(Q$27="mg/kg SAR",((Q$28*0.001)*$B31),IF(Q$27="mg/kg DM",(((Q$28*0.001)*($B$28/100))*$B31),0)))))))*2.5</f>
        <v>23.061675000000005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6</v>
      </c>
      <c r="C32" s="77">
        <f t="shared" ref="C32:C50" si="6">IF(C$27="%w/w SAR",((C$28*10)*$B32),IF(C$27="%w/w DM",(((C$28*10)*($B$28/100))*$B32),IF(C$27="kg/t SAR",(C$28*$B32),IF(C$27="kg/t DM",((C$28*($B$28/100))*$B32),IF(C$27="mg/kg SAR",((C$28*0.001)*$B32),IF(C$27="mg/kg DM",(((C$28*0.001)*($B$28/100))*$B32),0))))))</f>
        <v>57.6828</v>
      </c>
      <c r="D32" s="77">
        <f t="shared" ref="D32:D50" si="7">(IF(D$27="%w/w SAR",((D$28*10)*$B32),IF(D$27="%w/w DM",(((D$28*10)*($B$28/100))*$B32),IF(D$27="kg/t SAR",(D$28*$B32),IF(D$27="kg/t DM",((D$28*($B$28/100))*$B32),IF(D$27="mg/kg SAR",((D$28*0.001)*$B32),IF(D$27="mg/kg DM",(((D$28*0.001)*($B$28/100))*$B32),"0")))))))*2.291</f>
        <v>14.305902071999999</v>
      </c>
      <c r="E32" s="77">
        <f t="shared" ref="E32:E50" si="8">(IF(E$27="%w/w SAR",((E$28*10)*$B32),IF(E$27="%w/w DM",(((E$28*10)*($B$28/100))*$B32),IF(E$27="kg/t SAR",(E$28*$B32),IF(E$27="kg/t DM",((E$28*($B$28/100))*$B32),IF(E$27="mg/kg SAR",((E$28*0.001)*$B32),IF(E$27="mg/kg DM",(((E$28*0.001)*($B$28/100))*$B32),"0")))))))*1.205</f>
        <v>5.7150836400000005</v>
      </c>
      <c r="F32" s="77">
        <f t="shared" ref="F32:F50" si="9">(IF(F$27="%w/w SAR",((F$28*10)*$B32),IF(F$27="%w/w DM",(((F$28*10)*($B$28/100))*$B32),IF(F$27="kg/t SAR",(F$28*$B32),IF(F$27="kg/t DM",((F$28*($B$28/100))*$B32),IF(F$27="mg/kg SAR",((F$28*0.001)*$B32),IF(F$27="mg/kg DM",(((F$28*0.001)*($B$28/100))*$B32),"0")))))))*1.658</f>
        <v>25.814691924000005</v>
      </c>
      <c r="G32" s="77">
        <f t="shared" ref="G32:P50" si="10">IF(G$27="%w/w SAR",((G$28*10)*$B32),IF(G$27="%w/w DM",(((G$28*10)*($B$28/100))*$B32),IF(G$27="kg/t SAR",(G$28*$B32),IF(G$27="kg/t DM",((G$28*($B$28/100))*$B32),IF(G$27="mg/kg SAR",((G$28*0.001)*$B32),IF(G$27="mg/kg DM",(((G$28*0.001)*($B$28/100))*$B32),0))))))</f>
        <v>8.6066399999999987E-3</v>
      </c>
      <c r="H32" s="77">
        <f t="shared" si="10"/>
        <v>5.9056199999999996E-2</v>
      </c>
      <c r="I32" s="77">
        <f t="shared" si="10"/>
        <v>4.5780000000000005E-3</v>
      </c>
      <c r="J32" s="77">
        <f t="shared" si="10"/>
        <v>4.5780000000000007E-4</v>
      </c>
      <c r="K32" s="77">
        <f t="shared" si="10"/>
        <v>4.5780000000000007E-4</v>
      </c>
      <c r="L32" s="77">
        <f t="shared" si="10"/>
        <v>4.5780000000000005E-3</v>
      </c>
      <c r="M32" s="77">
        <f t="shared" si="10"/>
        <v>1.9593840000000001E-2</v>
      </c>
      <c r="N32" s="77">
        <f t="shared" si="10"/>
        <v>0</v>
      </c>
      <c r="O32" s="77">
        <f t="shared" si="10"/>
        <v>0</v>
      </c>
      <c r="P32" s="77">
        <f t="shared" si="10"/>
        <v>6.8761559999999999</v>
      </c>
      <c r="Q32" s="77">
        <f t="shared" ref="Q32:Q50" si="11">(IF(Q$27="%w/w SAR",((Q$28*10)*$B32),IF(Q$27="%w/w DM",(((Q$28*10)*($B$28/100))*$B32),IF(Q$27="kg/t SAR",(Q$28*$B32),IF(Q$27="kg/t DM",((Q$28*($B$28/100))*$B32),IF(Q$27="mg/kg SAR",((Q$28*0.001)*$B32),IF(Q$27="mg/kg DM",(((Q$28*0.001)*($B$28/100))*$B32),0)))))))*2.5</f>
        <v>23.061675000000005</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f>E8</f>
        <v>4</v>
      </c>
      <c r="B33" s="15">
        <v>6</v>
      </c>
      <c r="C33" s="77">
        <f t="shared" si="6"/>
        <v>57.6828</v>
      </c>
      <c r="D33" s="77">
        <f t="shared" si="7"/>
        <v>14.305902071999999</v>
      </c>
      <c r="E33" s="77">
        <f t="shared" si="8"/>
        <v>5.7150836400000005</v>
      </c>
      <c r="F33" s="77">
        <f t="shared" si="9"/>
        <v>25.814691924000005</v>
      </c>
      <c r="G33" s="77">
        <f t="shared" si="10"/>
        <v>8.6066399999999987E-3</v>
      </c>
      <c r="H33" s="77">
        <f t="shared" si="10"/>
        <v>5.9056199999999996E-2</v>
      </c>
      <c r="I33" s="77">
        <f t="shared" si="10"/>
        <v>4.5780000000000005E-3</v>
      </c>
      <c r="J33" s="77">
        <f t="shared" si="10"/>
        <v>4.5780000000000007E-4</v>
      </c>
      <c r="K33" s="77">
        <f t="shared" si="10"/>
        <v>4.5780000000000007E-4</v>
      </c>
      <c r="L33" s="77">
        <f t="shared" si="10"/>
        <v>4.5780000000000005E-3</v>
      </c>
      <c r="M33" s="77">
        <f t="shared" si="10"/>
        <v>1.9593840000000001E-2</v>
      </c>
      <c r="N33" s="77">
        <f t="shared" si="10"/>
        <v>0</v>
      </c>
      <c r="O33" s="77">
        <f t="shared" si="10"/>
        <v>0</v>
      </c>
      <c r="P33" s="77">
        <f t="shared" si="10"/>
        <v>6.8761559999999999</v>
      </c>
      <c r="Q33" s="77">
        <f t="shared" si="11"/>
        <v>23.061675000000005</v>
      </c>
      <c r="R33" s="77">
        <f t="shared" si="12"/>
        <v>0</v>
      </c>
      <c r="S33" s="77">
        <f t="shared" si="12"/>
        <v>0</v>
      </c>
      <c r="T33" s="77">
        <f t="shared" si="12"/>
        <v>0</v>
      </c>
      <c r="U33" s="77">
        <f t="shared" si="12"/>
        <v>0</v>
      </c>
      <c r="AB33" s="59"/>
      <c r="AC33" s="59"/>
      <c r="AD33" s="59"/>
      <c r="AE33" s="59"/>
      <c r="AF33" s="59"/>
      <c r="AG33" s="59"/>
      <c r="AH33" s="59"/>
      <c r="AI33" s="59"/>
    </row>
    <row r="34" spans="1:35" s="72" customFormat="1" ht="13" x14ac:dyDescent="0.35">
      <c r="A34" s="13">
        <f>F8</f>
        <v>5</v>
      </c>
      <c r="B34" s="15">
        <v>6</v>
      </c>
      <c r="C34" s="77">
        <f t="shared" si="6"/>
        <v>57.6828</v>
      </c>
      <c r="D34" s="77">
        <f t="shared" si="7"/>
        <v>14.305902071999999</v>
      </c>
      <c r="E34" s="77">
        <f t="shared" si="8"/>
        <v>5.7150836400000005</v>
      </c>
      <c r="F34" s="77">
        <f t="shared" si="9"/>
        <v>25.814691924000005</v>
      </c>
      <c r="G34" s="77">
        <f t="shared" si="10"/>
        <v>8.6066399999999987E-3</v>
      </c>
      <c r="H34" s="77">
        <f t="shared" si="10"/>
        <v>5.9056199999999996E-2</v>
      </c>
      <c r="I34" s="77">
        <f t="shared" si="10"/>
        <v>4.5780000000000005E-3</v>
      </c>
      <c r="J34" s="77">
        <f t="shared" si="10"/>
        <v>4.5780000000000007E-4</v>
      </c>
      <c r="K34" s="77">
        <f t="shared" si="10"/>
        <v>4.5780000000000007E-4</v>
      </c>
      <c r="L34" s="77">
        <f t="shared" si="10"/>
        <v>4.5780000000000005E-3</v>
      </c>
      <c r="M34" s="77">
        <f t="shared" si="10"/>
        <v>1.9593840000000001E-2</v>
      </c>
      <c r="N34" s="77">
        <f t="shared" si="10"/>
        <v>0</v>
      </c>
      <c r="O34" s="77">
        <f t="shared" si="10"/>
        <v>0</v>
      </c>
      <c r="P34" s="77">
        <f t="shared" si="10"/>
        <v>6.8761559999999999</v>
      </c>
      <c r="Q34" s="77">
        <f t="shared" si="11"/>
        <v>23.061675000000005</v>
      </c>
      <c r="R34" s="77">
        <f t="shared" si="12"/>
        <v>0</v>
      </c>
      <c r="S34" s="77">
        <f t="shared" si="12"/>
        <v>0</v>
      </c>
      <c r="T34" s="77">
        <f t="shared" si="12"/>
        <v>0</v>
      </c>
      <c r="U34" s="77">
        <f t="shared" si="12"/>
        <v>0</v>
      </c>
      <c r="AB34" s="59"/>
      <c r="AC34" s="59"/>
      <c r="AD34" s="59"/>
      <c r="AE34" s="59"/>
      <c r="AF34" s="59"/>
      <c r="AG34" s="59"/>
      <c r="AH34" s="59"/>
      <c r="AI34" s="59"/>
    </row>
    <row r="35" spans="1:35" s="72" customFormat="1" ht="13" x14ac:dyDescent="0.35">
      <c r="A35" s="13">
        <f>G8</f>
        <v>6</v>
      </c>
      <c r="B35" s="15">
        <v>6</v>
      </c>
      <c r="C35" s="77">
        <f t="shared" si="6"/>
        <v>57.6828</v>
      </c>
      <c r="D35" s="77">
        <f t="shared" si="7"/>
        <v>14.305902071999999</v>
      </c>
      <c r="E35" s="77">
        <f t="shared" si="8"/>
        <v>5.7150836400000005</v>
      </c>
      <c r="F35" s="77">
        <f t="shared" si="9"/>
        <v>25.814691924000005</v>
      </c>
      <c r="G35" s="77">
        <f t="shared" si="10"/>
        <v>8.6066399999999987E-3</v>
      </c>
      <c r="H35" s="77">
        <f t="shared" si="10"/>
        <v>5.9056199999999996E-2</v>
      </c>
      <c r="I35" s="77">
        <f t="shared" si="10"/>
        <v>4.5780000000000005E-3</v>
      </c>
      <c r="J35" s="77">
        <f t="shared" si="10"/>
        <v>4.5780000000000007E-4</v>
      </c>
      <c r="K35" s="77">
        <f t="shared" si="10"/>
        <v>4.5780000000000007E-4</v>
      </c>
      <c r="L35" s="77">
        <f t="shared" si="10"/>
        <v>4.5780000000000005E-3</v>
      </c>
      <c r="M35" s="77">
        <f t="shared" si="10"/>
        <v>1.9593840000000001E-2</v>
      </c>
      <c r="N35" s="77">
        <f t="shared" si="10"/>
        <v>0</v>
      </c>
      <c r="O35" s="77">
        <f t="shared" si="10"/>
        <v>0</v>
      </c>
      <c r="P35" s="77">
        <f t="shared" si="10"/>
        <v>6.8761559999999999</v>
      </c>
      <c r="Q35" s="77">
        <f t="shared" si="11"/>
        <v>23.061675000000005</v>
      </c>
      <c r="R35" s="77">
        <f t="shared" si="12"/>
        <v>0</v>
      </c>
      <c r="S35" s="77">
        <f t="shared" si="12"/>
        <v>0</v>
      </c>
      <c r="T35" s="77">
        <f t="shared" si="12"/>
        <v>0</v>
      </c>
      <c r="U35" s="77">
        <f t="shared" si="12"/>
        <v>0</v>
      </c>
      <c r="AB35" s="59"/>
      <c r="AC35" s="59"/>
      <c r="AD35" s="59"/>
      <c r="AE35" s="59"/>
      <c r="AF35" s="59"/>
      <c r="AG35" s="59"/>
      <c r="AH35" s="59"/>
      <c r="AI35" s="59"/>
    </row>
    <row r="36" spans="1:35" s="72" customFormat="1" ht="13" x14ac:dyDescent="0.35">
      <c r="A36" s="13">
        <f>H8</f>
        <v>7</v>
      </c>
      <c r="B36" s="15">
        <v>6</v>
      </c>
      <c r="C36" s="77">
        <f t="shared" si="6"/>
        <v>57.6828</v>
      </c>
      <c r="D36" s="77">
        <f t="shared" si="7"/>
        <v>14.305902071999999</v>
      </c>
      <c r="E36" s="77">
        <f t="shared" si="8"/>
        <v>5.7150836400000005</v>
      </c>
      <c r="F36" s="77">
        <f t="shared" si="9"/>
        <v>25.814691924000005</v>
      </c>
      <c r="G36" s="77">
        <f t="shared" si="10"/>
        <v>8.6066399999999987E-3</v>
      </c>
      <c r="H36" s="77">
        <f t="shared" si="10"/>
        <v>5.9056199999999996E-2</v>
      </c>
      <c r="I36" s="77">
        <f t="shared" si="10"/>
        <v>4.5780000000000005E-3</v>
      </c>
      <c r="J36" s="77">
        <f t="shared" si="10"/>
        <v>4.5780000000000007E-4</v>
      </c>
      <c r="K36" s="77">
        <f t="shared" si="10"/>
        <v>4.5780000000000007E-4</v>
      </c>
      <c r="L36" s="77">
        <f t="shared" si="10"/>
        <v>4.5780000000000005E-3</v>
      </c>
      <c r="M36" s="77">
        <f t="shared" si="10"/>
        <v>1.9593840000000001E-2</v>
      </c>
      <c r="N36" s="77">
        <f t="shared" si="10"/>
        <v>0</v>
      </c>
      <c r="O36" s="77">
        <f t="shared" si="10"/>
        <v>0</v>
      </c>
      <c r="P36" s="77">
        <f t="shared" si="10"/>
        <v>6.8761559999999999</v>
      </c>
      <c r="Q36" s="77">
        <f t="shared" si="11"/>
        <v>23.061675000000005</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f>I8</f>
        <v>8</v>
      </c>
      <c r="B37" s="15">
        <v>6</v>
      </c>
      <c r="C37" s="77">
        <f t="shared" si="6"/>
        <v>57.6828</v>
      </c>
      <c r="D37" s="77">
        <f t="shared" si="7"/>
        <v>14.305902071999999</v>
      </c>
      <c r="E37" s="77">
        <f t="shared" si="8"/>
        <v>5.7150836400000005</v>
      </c>
      <c r="F37" s="77">
        <f t="shared" si="9"/>
        <v>25.814691924000005</v>
      </c>
      <c r="G37" s="77">
        <f t="shared" si="10"/>
        <v>8.6066399999999987E-3</v>
      </c>
      <c r="H37" s="77">
        <f t="shared" si="10"/>
        <v>5.9056199999999996E-2</v>
      </c>
      <c r="I37" s="77">
        <f t="shared" si="10"/>
        <v>4.5780000000000005E-3</v>
      </c>
      <c r="J37" s="77">
        <f t="shared" si="10"/>
        <v>4.5780000000000007E-4</v>
      </c>
      <c r="K37" s="77">
        <f t="shared" si="10"/>
        <v>4.5780000000000007E-4</v>
      </c>
      <c r="L37" s="77">
        <f t="shared" si="10"/>
        <v>4.5780000000000005E-3</v>
      </c>
      <c r="M37" s="77">
        <f t="shared" si="10"/>
        <v>1.9593840000000001E-2</v>
      </c>
      <c r="N37" s="77">
        <f t="shared" si="10"/>
        <v>0</v>
      </c>
      <c r="O37" s="77">
        <f t="shared" si="10"/>
        <v>0</v>
      </c>
      <c r="P37" s="77">
        <f t="shared" si="10"/>
        <v>6.8761559999999999</v>
      </c>
      <c r="Q37" s="77">
        <f t="shared" si="11"/>
        <v>23.061675000000005</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f>J8</f>
        <v>9</v>
      </c>
      <c r="B38" s="15">
        <v>6</v>
      </c>
      <c r="C38" s="77">
        <f t="shared" si="6"/>
        <v>57.6828</v>
      </c>
      <c r="D38" s="77">
        <f t="shared" si="7"/>
        <v>14.305902071999999</v>
      </c>
      <c r="E38" s="77">
        <f t="shared" si="8"/>
        <v>5.7150836400000005</v>
      </c>
      <c r="F38" s="77">
        <f t="shared" si="9"/>
        <v>25.814691924000005</v>
      </c>
      <c r="G38" s="77">
        <f t="shared" si="10"/>
        <v>8.6066399999999987E-3</v>
      </c>
      <c r="H38" s="77">
        <f t="shared" si="10"/>
        <v>5.9056199999999996E-2</v>
      </c>
      <c r="I38" s="77">
        <f t="shared" si="10"/>
        <v>4.5780000000000005E-3</v>
      </c>
      <c r="J38" s="77">
        <f t="shared" si="10"/>
        <v>4.5780000000000007E-4</v>
      </c>
      <c r="K38" s="77">
        <f t="shared" si="10"/>
        <v>4.5780000000000007E-4</v>
      </c>
      <c r="L38" s="77">
        <f t="shared" si="10"/>
        <v>4.5780000000000005E-3</v>
      </c>
      <c r="M38" s="77">
        <f t="shared" si="10"/>
        <v>1.9593840000000001E-2</v>
      </c>
      <c r="N38" s="77">
        <f t="shared" si="10"/>
        <v>0</v>
      </c>
      <c r="O38" s="77">
        <f t="shared" si="10"/>
        <v>0</v>
      </c>
      <c r="P38" s="77">
        <f t="shared" si="10"/>
        <v>6.8761559999999999</v>
      </c>
      <c r="Q38" s="77">
        <f t="shared" si="11"/>
        <v>23.061675000000005</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f>K8</f>
        <v>10</v>
      </c>
      <c r="B39" s="15">
        <v>6</v>
      </c>
      <c r="C39" s="77">
        <f t="shared" si="6"/>
        <v>57.6828</v>
      </c>
      <c r="D39" s="77">
        <f t="shared" si="7"/>
        <v>14.305902071999999</v>
      </c>
      <c r="E39" s="77">
        <f t="shared" si="8"/>
        <v>5.7150836400000005</v>
      </c>
      <c r="F39" s="77">
        <f t="shared" si="9"/>
        <v>25.814691924000005</v>
      </c>
      <c r="G39" s="77">
        <f t="shared" si="10"/>
        <v>8.6066399999999987E-3</v>
      </c>
      <c r="H39" s="77">
        <f t="shared" si="10"/>
        <v>5.9056199999999996E-2</v>
      </c>
      <c r="I39" s="77">
        <f t="shared" si="10"/>
        <v>4.5780000000000005E-3</v>
      </c>
      <c r="J39" s="77">
        <f t="shared" si="10"/>
        <v>4.5780000000000007E-4</v>
      </c>
      <c r="K39" s="77">
        <f t="shared" si="10"/>
        <v>4.5780000000000007E-4</v>
      </c>
      <c r="L39" s="77">
        <f t="shared" si="10"/>
        <v>4.5780000000000005E-3</v>
      </c>
      <c r="M39" s="77">
        <f t="shared" si="10"/>
        <v>1.9593840000000001E-2</v>
      </c>
      <c r="N39" s="77">
        <f t="shared" si="10"/>
        <v>0</v>
      </c>
      <c r="O39" s="77">
        <f t="shared" si="10"/>
        <v>0</v>
      </c>
      <c r="P39" s="77">
        <f t="shared" si="10"/>
        <v>6.8761559999999999</v>
      </c>
      <c r="Q39" s="77">
        <f t="shared" si="11"/>
        <v>23.061675000000005</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f>L8</f>
        <v>11</v>
      </c>
      <c r="B40" s="15">
        <v>6</v>
      </c>
      <c r="C40" s="77">
        <f t="shared" si="6"/>
        <v>57.6828</v>
      </c>
      <c r="D40" s="77">
        <f t="shared" si="7"/>
        <v>14.305902071999999</v>
      </c>
      <c r="E40" s="77">
        <f t="shared" si="8"/>
        <v>5.7150836400000005</v>
      </c>
      <c r="F40" s="77">
        <f t="shared" si="9"/>
        <v>25.814691924000005</v>
      </c>
      <c r="G40" s="77">
        <f t="shared" si="10"/>
        <v>8.6066399999999987E-3</v>
      </c>
      <c r="H40" s="77">
        <f t="shared" si="10"/>
        <v>5.9056199999999996E-2</v>
      </c>
      <c r="I40" s="77">
        <f t="shared" si="10"/>
        <v>4.5780000000000005E-3</v>
      </c>
      <c r="J40" s="77">
        <f t="shared" si="10"/>
        <v>4.5780000000000007E-4</v>
      </c>
      <c r="K40" s="77">
        <f t="shared" si="10"/>
        <v>4.5780000000000007E-4</v>
      </c>
      <c r="L40" s="77">
        <f t="shared" si="10"/>
        <v>4.5780000000000005E-3</v>
      </c>
      <c r="M40" s="77">
        <f t="shared" si="10"/>
        <v>1.9593840000000001E-2</v>
      </c>
      <c r="N40" s="77">
        <f t="shared" si="10"/>
        <v>0</v>
      </c>
      <c r="O40" s="77">
        <f t="shared" si="10"/>
        <v>0</v>
      </c>
      <c r="P40" s="77">
        <f t="shared" si="10"/>
        <v>6.8761559999999999</v>
      </c>
      <c r="Q40" s="77">
        <f t="shared" si="11"/>
        <v>23.061675000000005</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f>M8</f>
        <v>12</v>
      </c>
      <c r="B41" s="15">
        <v>6</v>
      </c>
      <c r="C41" s="77">
        <f t="shared" si="6"/>
        <v>57.6828</v>
      </c>
      <c r="D41" s="77">
        <f t="shared" si="7"/>
        <v>14.305902071999999</v>
      </c>
      <c r="E41" s="77">
        <f t="shared" si="8"/>
        <v>5.7150836400000005</v>
      </c>
      <c r="F41" s="77">
        <f t="shared" si="9"/>
        <v>25.814691924000005</v>
      </c>
      <c r="G41" s="77">
        <f t="shared" si="10"/>
        <v>8.6066399999999987E-3</v>
      </c>
      <c r="H41" s="77">
        <f t="shared" si="10"/>
        <v>5.9056199999999996E-2</v>
      </c>
      <c r="I41" s="77">
        <f t="shared" si="10"/>
        <v>4.5780000000000005E-3</v>
      </c>
      <c r="J41" s="77">
        <f t="shared" si="10"/>
        <v>4.5780000000000007E-4</v>
      </c>
      <c r="K41" s="77">
        <f t="shared" si="10"/>
        <v>4.5780000000000007E-4</v>
      </c>
      <c r="L41" s="77">
        <f t="shared" si="10"/>
        <v>4.5780000000000005E-3</v>
      </c>
      <c r="M41" s="77">
        <f t="shared" si="10"/>
        <v>1.9593840000000001E-2</v>
      </c>
      <c r="N41" s="77">
        <f t="shared" si="10"/>
        <v>0</v>
      </c>
      <c r="O41" s="77">
        <f t="shared" si="10"/>
        <v>0</v>
      </c>
      <c r="P41" s="77">
        <f t="shared" si="10"/>
        <v>6.8761559999999999</v>
      </c>
      <c r="Q41" s="77">
        <f t="shared" si="11"/>
        <v>23.061675000000005</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13</v>
      </c>
      <c r="B42" s="15">
        <v>6</v>
      </c>
      <c r="C42" s="77">
        <f t="shared" si="6"/>
        <v>57.6828</v>
      </c>
      <c r="D42" s="77">
        <f t="shared" si="7"/>
        <v>14.305902071999999</v>
      </c>
      <c r="E42" s="77">
        <f t="shared" si="8"/>
        <v>5.7150836400000005</v>
      </c>
      <c r="F42" s="77">
        <f t="shared" si="9"/>
        <v>25.814691924000005</v>
      </c>
      <c r="G42" s="77">
        <f t="shared" si="10"/>
        <v>8.6066399999999987E-3</v>
      </c>
      <c r="H42" s="77">
        <f t="shared" si="10"/>
        <v>5.9056199999999996E-2</v>
      </c>
      <c r="I42" s="77">
        <f t="shared" si="10"/>
        <v>4.5780000000000005E-3</v>
      </c>
      <c r="J42" s="77">
        <f t="shared" si="10"/>
        <v>4.5780000000000007E-4</v>
      </c>
      <c r="K42" s="77">
        <f t="shared" si="10"/>
        <v>4.5780000000000007E-4</v>
      </c>
      <c r="L42" s="77">
        <f t="shared" si="10"/>
        <v>4.5780000000000005E-3</v>
      </c>
      <c r="M42" s="77">
        <f t="shared" si="10"/>
        <v>1.9593840000000001E-2</v>
      </c>
      <c r="N42" s="77">
        <f t="shared" si="10"/>
        <v>0</v>
      </c>
      <c r="O42" s="77">
        <f t="shared" si="10"/>
        <v>0</v>
      </c>
      <c r="P42" s="77">
        <f t="shared" si="10"/>
        <v>6.8761559999999999</v>
      </c>
      <c r="Q42" s="77">
        <f t="shared" si="11"/>
        <v>23.061675000000005</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14</v>
      </c>
      <c r="B43" s="15">
        <v>6</v>
      </c>
      <c r="C43" s="77">
        <f t="shared" si="6"/>
        <v>57.6828</v>
      </c>
      <c r="D43" s="77">
        <f t="shared" si="7"/>
        <v>14.305902071999999</v>
      </c>
      <c r="E43" s="77">
        <f t="shared" si="8"/>
        <v>5.7150836400000005</v>
      </c>
      <c r="F43" s="77">
        <f t="shared" si="9"/>
        <v>25.814691924000005</v>
      </c>
      <c r="G43" s="77">
        <f t="shared" si="10"/>
        <v>8.6066399999999987E-3</v>
      </c>
      <c r="H43" s="77">
        <f t="shared" si="10"/>
        <v>5.9056199999999996E-2</v>
      </c>
      <c r="I43" s="77">
        <f t="shared" si="10"/>
        <v>4.5780000000000005E-3</v>
      </c>
      <c r="J43" s="77">
        <f t="shared" si="10"/>
        <v>4.5780000000000007E-4</v>
      </c>
      <c r="K43" s="77">
        <f t="shared" si="10"/>
        <v>4.5780000000000007E-4</v>
      </c>
      <c r="L43" s="77">
        <f t="shared" si="10"/>
        <v>4.5780000000000005E-3</v>
      </c>
      <c r="M43" s="77">
        <f t="shared" si="10"/>
        <v>1.9593840000000001E-2</v>
      </c>
      <c r="N43" s="77">
        <f t="shared" si="10"/>
        <v>0</v>
      </c>
      <c r="O43" s="77">
        <f t="shared" si="10"/>
        <v>0</v>
      </c>
      <c r="P43" s="77">
        <f t="shared" si="10"/>
        <v>6.8761559999999999</v>
      </c>
      <c r="Q43" s="77">
        <f t="shared" si="11"/>
        <v>23.061675000000005</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15</v>
      </c>
      <c r="B44" s="15">
        <v>6</v>
      </c>
      <c r="C44" s="77">
        <f t="shared" si="6"/>
        <v>57.6828</v>
      </c>
      <c r="D44" s="77">
        <f t="shared" si="7"/>
        <v>14.305902071999999</v>
      </c>
      <c r="E44" s="77">
        <f t="shared" si="8"/>
        <v>5.7150836400000005</v>
      </c>
      <c r="F44" s="77">
        <f t="shared" si="9"/>
        <v>25.814691924000005</v>
      </c>
      <c r="G44" s="77">
        <f t="shared" si="10"/>
        <v>8.6066399999999987E-3</v>
      </c>
      <c r="H44" s="77">
        <f t="shared" si="10"/>
        <v>5.9056199999999996E-2</v>
      </c>
      <c r="I44" s="77">
        <f t="shared" si="10"/>
        <v>4.5780000000000005E-3</v>
      </c>
      <c r="J44" s="77">
        <f t="shared" si="10"/>
        <v>4.5780000000000007E-4</v>
      </c>
      <c r="K44" s="77">
        <f t="shared" si="10"/>
        <v>4.5780000000000007E-4</v>
      </c>
      <c r="L44" s="77">
        <f t="shared" si="10"/>
        <v>4.5780000000000005E-3</v>
      </c>
      <c r="M44" s="77">
        <f t="shared" si="10"/>
        <v>1.9593840000000001E-2</v>
      </c>
      <c r="N44" s="77">
        <f t="shared" si="10"/>
        <v>0</v>
      </c>
      <c r="O44" s="77">
        <f t="shared" si="10"/>
        <v>0</v>
      </c>
      <c r="P44" s="77">
        <f t="shared" si="10"/>
        <v>6.8761559999999999</v>
      </c>
      <c r="Q44" s="77">
        <f t="shared" si="11"/>
        <v>23.061675000000005</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16</v>
      </c>
      <c r="B45" s="15">
        <v>6</v>
      </c>
      <c r="C45" s="77">
        <f t="shared" si="6"/>
        <v>57.6828</v>
      </c>
      <c r="D45" s="77">
        <f t="shared" si="7"/>
        <v>14.305902071999999</v>
      </c>
      <c r="E45" s="77">
        <f t="shared" si="8"/>
        <v>5.7150836400000005</v>
      </c>
      <c r="F45" s="77">
        <f t="shared" si="9"/>
        <v>25.814691924000005</v>
      </c>
      <c r="G45" s="77">
        <f t="shared" si="10"/>
        <v>8.6066399999999987E-3</v>
      </c>
      <c r="H45" s="77">
        <f t="shared" si="10"/>
        <v>5.9056199999999996E-2</v>
      </c>
      <c r="I45" s="77">
        <f t="shared" si="10"/>
        <v>4.5780000000000005E-3</v>
      </c>
      <c r="J45" s="77">
        <f t="shared" si="10"/>
        <v>4.5780000000000007E-4</v>
      </c>
      <c r="K45" s="77">
        <f t="shared" si="10"/>
        <v>4.5780000000000007E-4</v>
      </c>
      <c r="L45" s="77">
        <f t="shared" si="10"/>
        <v>4.5780000000000005E-3</v>
      </c>
      <c r="M45" s="77">
        <f t="shared" si="10"/>
        <v>1.9593840000000001E-2</v>
      </c>
      <c r="N45" s="77">
        <f t="shared" si="10"/>
        <v>0</v>
      </c>
      <c r="O45" s="77">
        <f t="shared" si="10"/>
        <v>0</v>
      </c>
      <c r="P45" s="77">
        <f t="shared" si="10"/>
        <v>6.8761559999999999</v>
      </c>
      <c r="Q45" s="77">
        <f t="shared" si="11"/>
        <v>23.061675000000005</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17</v>
      </c>
      <c r="B46" s="15">
        <v>6</v>
      </c>
      <c r="C46" s="77">
        <f t="shared" si="6"/>
        <v>57.6828</v>
      </c>
      <c r="D46" s="77">
        <f t="shared" si="7"/>
        <v>14.305902071999999</v>
      </c>
      <c r="E46" s="77">
        <f t="shared" si="8"/>
        <v>5.7150836400000005</v>
      </c>
      <c r="F46" s="77">
        <f t="shared" si="9"/>
        <v>25.814691924000005</v>
      </c>
      <c r="G46" s="77">
        <f t="shared" si="10"/>
        <v>8.6066399999999987E-3</v>
      </c>
      <c r="H46" s="77">
        <f t="shared" si="10"/>
        <v>5.9056199999999996E-2</v>
      </c>
      <c r="I46" s="77">
        <f t="shared" si="10"/>
        <v>4.5780000000000005E-3</v>
      </c>
      <c r="J46" s="77">
        <f t="shared" si="10"/>
        <v>4.5780000000000007E-4</v>
      </c>
      <c r="K46" s="77">
        <f t="shared" si="10"/>
        <v>4.5780000000000007E-4</v>
      </c>
      <c r="L46" s="77">
        <f t="shared" si="10"/>
        <v>4.5780000000000005E-3</v>
      </c>
      <c r="M46" s="77">
        <f t="shared" si="10"/>
        <v>1.9593840000000001E-2</v>
      </c>
      <c r="N46" s="77">
        <f t="shared" si="10"/>
        <v>0</v>
      </c>
      <c r="O46" s="77">
        <f t="shared" si="10"/>
        <v>0</v>
      </c>
      <c r="P46" s="77">
        <f t="shared" si="10"/>
        <v>6.8761559999999999</v>
      </c>
      <c r="Q46" s="77">
        <f t="shared" si="11"/>
        <v>23.061675000000005</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18</v>
      </c>
      <c r="B47" s="15">
        <v>6</v>
      </c>
      <c r="C47" s="77">
        <f t="shared" si="6"/>
        <v>57.6828</v>
      </c>
      <c r="D47" s="77">
        <f t="shared" si="7"/>
        <v>14.305902071999999</v>
      </c>
      <c r="E47" s="77">
        <f t="shared" si="8"/>
        <v>5.7150836400000005</v>
      </c>
      <c r="F47" s="77">
        <f t="shared" si="9"/>
        <v>25.814691924000005</v>
      </c>
      <c r="G47" s="77">
        <f t="shared" si="10"/>
        <v>8.6066399999999987E-3</v>
      </c>
      <c r="H47" s="77">
        <f t="shared" si="10"/>
        <v>5.9056199999999996E-2</v>
      </c>
      <c r="I47" s="77">
        <f t="shared" si="10"/>
        <v>4.5780000000000005E-3</v>
      </c>
      <c r="J47" s="77">
        <f t="shared" si="10"/>
        <v>4.5780000000000007E-4</v>
      </c>
      <c r="K47" s="77">
        <f t="shared" si="10"/>
        <v>4.5780000000000007E-4</v>
      </c>
      <c r="L47" s="77">
        <f t="shared" si="10"/>
        <v>4.5780000000000005E-3</v>
      </c>
      <c r="M47" s="77">
        <f t="shared" si="10"/>
        <v>1.9593840000000001E-2</v>
      </c>
      <c r="N47" s="77">
        <f t="shared" si="10"/>
        <v>0</v>
      </c>
      <c r="O47" s="77">
        <f t="shared" si="10"/>
        <v>0</v>
      </c>
      <c r="P47" s="77">
        <f t="shared" si="10"/>
        <v>6.8761559999999999</v>
      </c>
      <c r="Q47" s="77">
        <f t="shared" si="11"/>
        <v>23.061675000000005</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19</v>
      </c>
      <c r="B48" s="15">
        <v>6</v>
      </c>
      <c r="C48" s="77">
        <f t="shared" si="6"/>
        <v>57.6828</v>
      </c>
      <c r="D48" s="77">
        <f t="shared" si="7"/>
        <v>14.305902071999999</v>
      </c>
      <c r="E48" s="77">
        <f t="shared" si="8"/>
        <v>5.7150836400000005</v>
      </c>
      <c r="F48" s="77">
        <f t="shared" si="9"/>
        <v>25.814691924000005</v>
      </c>
      <c r="G48" s="77">
        <f t="shared" si="10"/>
        <v>8.6066399999999987E-3</v>
      </c>
      <c r="H48" s="77">
        <f t="shared" si="10"/>
        <v>5.9056199999999996E-2</v>
      </c>
      <c r="I48" s="77">
        <f t="shared" si="10"/>
        <v>4.5780000000000005E-3</v>
      </c>
      <c r="J48" s="77">
        <f t="shared" si="10"/>
        <v>4.5780000000000007E-4</v>
      </c>
      <c r="K48" s="77">
        <f t="shared" si="10"/>
        <v>4.5780000000000007E-4</v>
      </c>
      <c r="L48" s="77">
        <f t="shared" si="10"/>
        <v>4.5780000000000005E-3</v>
      </c>
      <c r="M48" s="77">
        <f t="shared" si="10"/>
        <v>1.9593840000000001E-2</v>
      </c>
      <c r="N48" s="77">
        <f t="shared" si="10"/>
        <v>0</v>
      </c>
      <c r="O48" s="77">
        <f t="shared" si="10"/>
        <v>0</v>
      </c>
      <c r="P48" s="77">
        <f t="shared" si="10"/>
        <v>6.8761559999999999</v>
      </c>
      <c r="Q48" s="77">
        <f t="shared" si="11"/>
        <v>23.061675000000005</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20</v>
      </c>
      <c r="B49" s="15">
        <v>6</v>
      </c>
      <c r="C49" s="77">
        <f t="shared" si="6"/>
        <v>57.6828</v>
      </c>
      <c r="D49" s="77">
        <f t="shared" si="7"/>
        <v>14.305902071999999</v>
      </c>
      <c r="E49" s="77">
        <f t="shared" si="8"/>
        <v>5.7150836400000005</v>
      </c>
      <c r="F49" s="77">
        <f t="shared" si="9"/>
        <v>25.814691924000005</v>
      </c>
      <c r="G49" s="77">
        <f t="shared" si="10"/>
        <v>8.6066399999999987E-3</v>
      </c>
      <c r="H49" s="77">
        <f t="shared" si="10"/>
        <v>5.9056199999999996E-2</v>
      </c>
      <c r="I49" s="77">
        <f t="shared" si="10"/>
        <v>4.5780000000000005E-3</v>
      </c>
      <c r="J49" s="77">
        <f t="shared" si="10"/>
        <v>4.5780000000000007E-4</v>
      </c>
      <c r="K49" s="77">
        <f t="shared" si="10"/>
        <v>4.5780000000000007E-4</v>
      </c>
      <c r="L49" s="77">
        <f t="shared" si="10"/>
        <v>4.5780000000000005E-3</v>
      </c>
      <c r="M49" s="77">
        <f t="shared" si="10"/>
        <v>1.9593840000000001E-2</v>
      </c>
      <c r="N49" s="77">
        <f t="shared" si="10"/>
        <v>0</v>
      </c>
      <c r="O49" s="77">
        <f t="shared" si="10"/>
        <v>0</v>
      </c>
      <c r="P49" s="77">
        <f t="shared" si="10"/>
        <v>6.8761559999999999</v>
      </c>
      <c r="Q49" s="77">
        <f t="shared" si="11"/>
        <v>23.061675000000005</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v>6</v>
      </c>
      <c r="C50" s="98">
        <f t="shared" si="6"/>
        <v>57.6828</v>
      </c>
      <c r="D50" s="98">
        <f t="shared" si="7"/>
        <v>14.305902071999999</v>
      </c>
      <c r="E50" s="98">
        <f t="shared" si="8"/>
        <v>5.7150836400000005</v>
      </c>
      <c r="F50" s="98">
        <f t="shared" si="9"/>
        <v>25.814691924000005</v>
      </c>
      <c r="G50" s="98">
        <f t="shared" si="10"/>
        <v>8.6066399999999987E-3</v>
      </c>
      <c r="H50" s="98">
        <f t="shared" si="10"/>
        <v>5.9056199999999996E-2</v>
      </c>
      <c r="I50" s="98">
        <f t="shared" si="10"/>
        <v>4.5780000000000005E-3</v>
      </c>
      <c r="J50" s="98">
        <f t="shared" si="10"/>
        <v>4.5780000000000007E-4</v>
      </c>
      <c r="K50" s="98">
        <f t="shared" si="10"/>
        <v>4.5780000000000007E-4</v>
      </c>
      <c r="L50" s="98">
        <f t="shared" si="10"/>
        <v>4.5780000000000005E-3</v>
      </c>
      <c r="M50" s="98">
        <f t="shared" si="10"/>
        <v>1.9593840000000001E-2</v>
      </c>
      <c r="N50" s="98">
        <f t="shared" si="10"/>
        <v>0</v>
      </c>
      <c r="O50" s="98">
        <f t="shared" si="10"/>
        <v>0</v>
      </c>
      <c r="P50" s="98">
        <f t="shared" si="10"/>
        <v>6.8761559999999999</v>
      </c>
      <c r="Q50" s="98">
        <f t="shared" si="11"/>
        <v>23.061675000000005</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v>76.3</v>
      </c>
      <c r="C55" s="116">
        <v>39.5</v>
      </c>
      <c r="D55" s="117">
        <f>(B55/100)*C55</f>
        <v>30.138500000000001</v>
      </c>
      <c r="E55" s="117">
        <f>G55</f>
        <v>53.715200000000003</v>
      </c>
      <c r="F55" s="116">
        <v>70.400000000000006</v>
      </c>
      <c r="G55" s="117">
        <f>(B55/100)*F55</f>
        <v>53.715200000000003</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4</v>
      </c>
      <c r="E57" s="8">
        <f t="shared" si="13"/>
        <v>5</v>
      </c>
      <c r="F57" s="8">
        <f t="shared" si="13"/>
        <v>6</v>
      </c>
      <c r="G57" s="8">
        <f t="shared" si="13"/>
        <v>7</v>
      </c>
      <c r="H57" s="8">
        <f t="shared" si="13"/>
        <v>8</v>
      </c>
      <c r="I57" s="8">
        <f t="shared" si="13"/>
        <v>9</v>
      </c>
      <c r="J57" s="8">
        <f t="shared" si="13"/>
        <v>10</v>
      </c>
      <c r="K57" s="8">
        <f t="shared" si="13"/>
        <v>11</v>
      </c>
      <c r="L57" s="8">
        <f t="shared" si="13"/>
        <v>12</v>
      </c>
      <c r="M57" s="8">
        <f t="shared" si="13"/>
        <v>13</v>
      </c>
      <c r="N57" s="8">
        <f t="shared" si="13"/>
        <v>14</v>
      </c>
      <c r="O57" s="8">
        <f t="shared" si="13"/>
        <v>15</v>
      </c>
      <c r="P57" s="8">
        <f t="shared" si="13"/>
        <v>16</v>
      </c>
      <c r="Q57" s="8">
        <f t="shared" si="13"/>
        <v>17</v>
      </c>
      <c r="R57" s="8">
        <f t="shared" si="13"/>
        <v>18</v>
      </c>
      <c r="S57" s="8">
        <f t="shared" si="13"/>
        <v>19</v>
      </c>
      <c r="T57" s="8">
        <f t="shared" si="13"/>
        <v>20</v>
      </c>
      <c r="U57" s="8">
        <f t="shared" si="13"/>
        <v>0</v>
      </c>
    </row>
    <row r="58" spans="1:35" s="19" customFormat="1" ht="13" x14ac:dyDescent="0.3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str">
        <f>N16&amp;" I "&amp;(VLOOKUP(N14,Table24[],6,FALSE))</f>
        <v>Medium/Clay I Grass</v>
      </c>
      <c r="N58" s="13" t="str">
        <f>O16&amp;" I "&amp;(VLOOKUP(O14,Table24[],6,FALSE))</f>
        <v>Medium/Clay I Grass</v>
      </c>
      <c r="O58" s="13" t="str">
        <f>P16&amp;" I "&amp;(VLOOKUP(P14,Table24[],6,FALSE))</f>
        <v>Medium/Clay I Arable</v>
      </c>
      <c r="P58" s="13" t="str">
        <f>Q16&amp;" I "&amp;(VLOOKUP(Q14,Table24[],6,FALSE))</f>
        <v>Medium/Clay I Arable</v>
      </c>
      <c r="Q58" s="13" t="str">
        <f>R16&amp;" I "&amp;(VLOOKUP(R14,Table24[],6,FALSE))</f>
        <v>Medium/Clay I Grass</v>
      </c>
      <c r="R58" s="13" t="str">
        <f>S16&amp;" I "&amp;(VLOOKUP(S14,Table24[],6,FALSE))</f>
        <v>Medium/Clay I Arable</v>
      </c>
      <c r="S58" s="13" t="str">
        <f>T16&amp;" I "&amp;(VLOOKUP(T14,Table24[],6,FALSE))</f>
        <v>Medium/Clay I Grass</v>
      </c>
      <c r="T58" s="13" t="str">
        <f>U16&amp;" I "&amp;(VLOOKUP(U14,Table24[],6,FALSE))</f>
        <v>Medium/Clay I Grass</v>
      </c>
      <c r="U58" s="13" t="e">
        <f>V16&amp;" I "&amp;(VLOOKUP(V14,Table24[],6,FALSE))</f>
        <v>#N/A</v>
      </c>
    </row>
    <row r="59" spans="1:35" s="19" customFormat="1" ht="13" x14ac:dyDescent="0.3">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f>VLOOKUP(K$14,Table24[],5,FALSE)</f>
        <v>6.2</v>
      </c>
      <c r="K59" s="76">
        <f>VLOOKUP(L$14,Table24[],5,FALSE)</f>
        <v>6.2</v>
      </c>
      <c r="L59" s="76">
        <f>VLOOKUP(M$14,Table24[],5,FALSE)</f>
        <v>6.2</v>
      </c>
      <c r="M59" s="76">
        <f>VLOOKUP(N$14,Table24[],5,FALSE)</f>
        <v>6.2</v>
      </c>
      <c r="N59" s="76">
        <f>VLOOKUP(O$14,Table24[],5,FALSE)</f>
        <v>6.2</v>
      </c>
      <c r="O59" s="76">
        <f>VLOOKUP(P$14,Table24[],5,FALSE)</f>
        <v>6.7</v>
      </c>
      <c r="P59" s="76">
        <f>VLOOKUP(Q$14,Table24[],5,FALSE)</f>
        <v>6.7</v>
      </c>
      <c r="Q59" s="76">
        <f>VLOOKUP(R$14,Table24[],5,FALSE)</f>
        <v>6.2</v>
      </c>
      <c r="R59" s="76">
        <f>VLOOKUP(S$14,Table24[],5,FALSE)</f>
        <v>6.7</v>
      </c>
      <c r="S59" s="76">
        <f>VLOOKUP(T$14,Table24[],5,FALSE)</f>
        <v>6.2</v>
      </c>
      <c r="T59" s="76">
        <f>VLOOKUP(U$14,Table24[],5,FALSE)</f>
        <v>6.2</v>
      </c>
      <c r="U59" s="76" t="e">
        <f>VLOOKUP(V$14,Table24[],5,FALSE)</f>
        <v>#N/A</v>
      </c>
    </row>
    <row r="60" spans="1:35" s="19" customFormat="1" ht="13" x14ac:dyDescent="0.3">
      <c r="A60" s="111" t="s">
        <v>4</v>
      </c>
      <c r="B60" s="76">
        <f>C10</f>
        <v>6.3</v>
      </c>
      <c r="C60" s="76">
        <f t="shared" ref="C60:U60" si="14">D10</f>
        <v>5.9</v>
      </c>
      <c r="D60" s="76">
        <f t="shared" si="14"/>
        <v>6.6</v>
      </c>
      <c r="E60" s="76">
        <f t="shared" si="14"/>
        <v>6</v>
      </c>
      <c r="F60" s="76">
        <f t="shared" si="14"/>
        <v>5.5</v>
      </c>
      <c r="G60" s="76">
        <f t="shared" si="14"/>
        <v>5.8</v>
      </c>
      <c r="H60" s="76">
        <f t="shared" si="14"/>
        <v>5.7</v>
      </c>
      <c r="I60" s="76">
        <f t="shared" si="14"/>
        <v>5.9</v>
      </c>
      <c r="J60" s="76">
        <f t="shared" si="14"/>
        <v>5.8</v>
      </c>
      <c r="K60" s="76">
        <f t="shared" si="14"/>
        <v>5.5</v>
      </c>
      <c r="L60" s="76">
        <f t="shared" si="14"/>
        <v>5.6</v>
      </c>
      <c r="M60" s="76">
        <f t="shared" si="14"/>
        <v>5.9</v>
      </c>
      <c r="N60" s="76">
        <f t="shared" si="14"/>
        <v>6.1</v>
      </c>
      <c r="O60" s="76">
        <f t="shared" si="14"/>
        <v>5.5</v>
      </c>
      <c r="P60" s="76">
        <f t="shared" si="14"/>
        <v>5.6</v>
      </c>
      <c r="Q60" s="76">
        <f t="shared" si="14"/>
        <v>5.9</v>
      </c>
      <c r="R60" s="76">
        <f t="shared" si="14"/>
        <v>5.7</v>
      </c>
      <c r="S60" s="76">
        <f t="shared" si="14"/>
        <v>5.5</v>
      </c>
      <c r="T60" s="76">
        <f t="shared" si="14"/>
        <v>5.5</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8</v>
      </c>
      <c r="P61" s="76">
        <f t="shared" si="15"/>
        <v>8</v>
      </c>
      <c r="Q61" s="76">
        <f t="shared" si="15"/>
        <v>6</v>
      </c>
      <c r="R61" s="76">
        <f t="shared" si="15"/>
        <v>8</v>
      </c>
      <c r="S61" s="76">
        <f t="shared" si="15"/>
        <v>6</v>
      </c>
      <c r="T61" s="76">
        <f t="shared" si="15"/>
        <v>6</v>
      </c>
      <c r="U61" s="76" t="e">
        <f t="shared" si="15"/>
        <v>#N/A</v>
      </c>
    </row>
    <row r="62" spans="1:35" s="19" customFormat="1" ht="13" x14ac:dyDescent="0.3">
      <c r="A62" s="111" t="s">
        <v>134</v>
      </c>
      <c r="B62" s="77">
        <f>B31</f>
        <v>6</v>
      </c>
      <c r="C62" s="77">
        <f>B32</f>
        <v>6</v>
      </c>
      <c r="D62" s="77">
        <f>B33</f>
        <v>6</v>
      </c>
      <c r="E62" s="77">
        <f>B34</f>
        <v>6</v>
      </c>
      <c r="F62" s="77">
        <f>B35</f>
        <v>6</v>
      </c>
      <c r="G62" s="77">
        <f>B36</f>
        <v>6</v>
      </c>
      <c r="H62" s="77">
        <f>B37</f>
        <v>6</v>
      </c>
      <c r="I62" s="77">
        <f>B38</f>
        <v>6</v>
      </c>
      <c r="J62" s="77">
        <f>B39</f>
        <v>6</v>
      </c>
      <c r="K62" s="77">
        <f>B40</f>
        <v>6</v>
      </c>
      <c r="L62" s="77">
        <f>B41</f>
        <v>6</v>
      </c>
      <c r="M62" s="77">
        <f>B42</f>
        <v>6</v>
      </c>
      <c r="N62" s="77">
        <f>B43</f>
        <v>6</v>
      </c>
      <c r="O62" s="77">
        <f>B44</f>
        <v>6</v>
      </c>
      <c r="P62" s="77">
        <f>B45</f>
        <v>6</v>
      </c>
      <c r="Q62" s="77">
        <f>B46</f>
        <v>6</v>
      </c>
      <c r="R62" s="77">
        <f>B47</f>
        <v>6</v>
      </c>
      <c r="S62" s="77">
        <f>B48</f>
        <v>6</v>
      </c>
      <c r="T62" s="77">
        <f>B49</f>
        <v>6</v>
      </c>
      <c r="U62" s="77">
        <f>B50</f>
        <v>6</v>
      </c>
    </row>
    <row r="63" spans="1:35" s="19" customFormat="1" ht="39" x14ac:dyDescent="0.3">
      <c r="A63" s="112" t="s">
        <v>155</v>
      </c>
      <c r="B63" s="77">
        <f>$E55*(B62/100)</f>
        <v>3.222912</v>
      </c>
      <c r="C63" s="77">
        <f t="shared" ref="C63:U63" si="16">$E55*(C62/100)</f>
        <v>3.222912</v>
      </c>
      <c r="D63" s="77">
        <f t="shared" si="16"/>
        <v>3.222912</v>
      </c>
      <c r="E63" s="77">
        <f t="shared" si="16"/>
        <v>3.222912</v>
      </c>
      <c r="F63" s="77">
        <f>$E55*(F62/100)</f>
        <v>3.222912</v>
      </c>
      <c r="G63" s="77">
        <f t="shared" si="16"/>
        <v>3.222912</v>
      </c>
      <c r="H63" s="77">
        <f t="shared" si="16"/>
        <v>3.222912</v>
      </c>
      <c r="I63" s="77">
        <f t="shared" si="16"/>
        <v>3.222912</v>
      </c>
      <c r="J63" s="77">
        <f t="shared" si="16"/>
        <v>3.222912</v>
      </c>
      <c r="K63" s="77">
        <f t="shared" si="16"/>
        <v>3.222912</v>
      </c>
      <c r="L63" s="77">
        <f t="shared" si="16"/>
        <v>3.222912</v>
      </c>
      <c r="M63" s="77">
        <f t="shared" si="16"/>
        <v>3.222912</v>
      </c>
      <c r="N63" s="77">
        <f t="shared" si="16"/>
        <v>3.222912</v>
      </c>
      <c r="O63" s="77">
        <f t="shared" si="16"/>
        <v>3.222912</v>
      </c>
      <c r="P63" s="77">
        <f t="shared" si="16"/>
        <v>3.222912</v>
      </c>
      <c r="Q63" s="77">
        <f t="shared" si="16"/>
        <v>3.222912</v>
      </c>
      <c r="R63" s="77">
        <f t="shared" si="16"/>
        <v>3.222912</v>
      </c>
      <c r="S63" s="77">
        <f t="shared" si="16"/>
        <v>3.222912</v>
      </c>
      <c r="T63" s="77">
        <f t="shared" si="16"/>
        <v>3.222912</v>
      </c>
      <c r="U63" s="77">
        <f t="shared" si="16"/>
        <v>3.222912</v>
      </c>
    </row>
    <row r="64" spans="1:35" s="19" customFormat="1" ht="52" x14ac:dyDescent="0.3">
      <c r="A64" s="112" t="s">
        <v>156</v>
      </c>
      <c r="B64" s="77">
        <f>(B59-B60)*B61</f>
        <v>-0.59999999999999787</v>
      </c>
      <c r="C64" s="77">
        <f t="shared" ref="C64:U64" si="17">(C59-C60)*C61</f>
        <v>1.7999999999999989</v>
      </c>
      <c r="D64" s="77">
        <f t="shared" si="17"/>
        <v>-2.3999999999999968</v>
      </c>
      <c r="E64" s="77">
        <f t="shared" si="17"/>
        <v>1.2000000000000011</v>
      </c>
      <c r="F64" s="77">
        <f t="shared" si="17"/>
        <v>4.2000000000000011</v>
      </c>
      <c r="G64" s="77">
        <f t="shared" si="17"/>
        <v>2.4000000000000021</v>
      </c>
      <c r="H64" s="77">
        <f t="shared" si="17"/>
        <v>3</v>
      </c>
      <c r="I64" s="77">
        <f t="shared" si="17"/>
        <v>1.7999999999999989</v>
      </c>
      <c r="J64" s="77">
        <f t="shared" si="17"/>
        <v>2.4000000000000021</v>
      </c>
      <c r="K64" s="77">
        <f t="shared" si="17"/>
        <v>4.2000000000000011</v>
      </c>
      <c r="L64" s="77">
        <f t="shared" si="17"/>
        <v>3.6000000000000032</v>
      </c>
      <c r="M64" s="77">
        <f t="shared" si="17"/>
        <v>1.7999999999999989</v>
      </c>
      <c r="N64" s="77">
        <f t="shared" si="17"/>
        <v>0.6000000000000032</v>
      </c>
      <c r="O64" s="77">
        <f t="shared" si="17"/>
        <v>9.6000000000000014</v>
      </c>
      <c r="P64" s="77">
        <f t="shared" si="17"/>
        <v>8.8000000000000043</v>
      </c>
      <c r="Q64" s="77">
        <f t="shared" si="17"/>
        <v>1.7999999999999989</v>
      </c>
      <c r="R64" s="77">
        <f t="shared" si="17"/>
        <v>8</v>
      </c>
      <c r="S64" s="77">
        <f t="shared" si="17"/>
        <v>4.2000000000000011</v>
      </c>
      <c r="T64" s="77">
        <f t="shared" si="17"/>
        <v>4.2000000000000011</v>
      </c>
      <c r="U64" s="77" t="e">
        <f t="shared" si="17"/>
        <v>#N/A</v>
      </c>
    </row>
    <row r="65" spans="1:21" s="19" customFormat="1" ht="52" x14ac:dyDescent="0.3">
      <c r="A65" s="112" t="s">
        <v>157</v>
      </c>
      <c r="B65" s="77">
        <f>B63-B64</f>
        <v>3.8229119999999979</v>
      </c>
      <c r="C65" s="77">
        <f t="shared" ref="C65:U65" si="18">C63-C64</f>
        <v>1.4229120000000011</v>
      </c>
      <c r="D65" s="77">
        <f t="shared" si="18"/>
        <v>5.6229119999999968</v>
      </c>
      <c r="E65" s="77">
        <f t="shared" si="18"/>
        <v>2.0229119999999989</v>
      </c>
      <c r="F65" s="77">
        <f t="shared" si="18"/>
        <v>-0.97708800000000107</v>
      </c>
      <c r="G65" s="77">
        <f t="shared" si="18"/>
        <v>0.82291199999999787</v>
      </c>
      <c r="H65" s="77">
        <f t="shared" si="18"/>
        <v>0.222912</v>
      </c>
      <c r="I65" s="77">
        <f t="shared" si="18"/>
        <v>1.4229120000000011</v>
      </c>
      <c r="J65" s="77">
        <f t="shared" si="18"/>
        <v>0.82291199999999787</v>
      </c>
      <c r="K65" s="77">
        <f t="shared" si="18"/>
        <v>-0.97708800000000107</v>
      </c>
      <c r="L65" s="77">
        <f t="shared" si="18"/>
        <v>-0.3770880000000032</v>
      </c>
      <c r="M65" s="77">
        <f t="shared" si="18"/>
        <v>1.4229120000000011</v>
      </c>
      <c r="N65" s="77">
        <f t="shared" si="18"/>
        <v>2.6229119999999968</v>
      </c>
      <c r="O65" s="77">
        <f t="shared" si="18"/>
        <v>-6.3770880000000014</v>
      </c>
      <c r="P65" s="77">
        <f t="shared" si="18"/>
        <v>-5.5770880000000043</v>
      </c>
      <c r="Q65" s="77">
        <f t="shared" si="18"/>
        <v>1.4229120000000011</v>
      </c>
      <c r="R65" s="77">
        <f t="shared" si="18"/>
        <v>-4.777088</v>
      </c>
      <c r="S65" s="77">
        <f t="shared" si="18"/>
        <v>-0.97708800000000107</v>
      </c>
      <c r="T65" s="77">
        <f t="shared" si="18"/>
        <v>-0.97708800000000107</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UNDER</v>
      </c>
      <c r="G66" s="78" t="str">
        <f t="shared" si="19"/>
        <v>OVER</v>
      </c>
      <c r="H66" s="78" t="str">
        <f t="shared" si="19"/>
        <v>OVER</v>
      </c>
      <c r="I66" s="78" t="str">
        <f t="shared" si="19"/>
        <v>OVER</v>
      </c>
      <c r="J66" s="78" t="str">
        <f t="shared" si="19"/>
        <v>OVER</v>
      </c>
      <c r="K66" s="78" t="str">
        <f t="shared" si="19"/>
        <v>UNDER</v>
      </c>
      <c r="L66" s="78" t="str">
        <f t="shared" si="19"/>
        <v>UNDER</v>
      </c>
      <c r="M66" s="78" t="str">
        <f t="shared" si="19"/>
        <v>OVER</v>
      </c>
      <c r="N66" s="78" t="str">
        <f t="shared" si="19"/>
        <v>OVER</v>
      </c>
      <c r="O66" s="78" t="str">
        <f t="shared" si="19"/>
        <v>UNDER</v>
      </c>
      <c r="P66" s="78" t="str">
        <f t="shared" si="19"/>
        <v>UNDER</v>
      </c>
      <c r="Q66" s="78" t="str">
        <f t="shared" si="19"/>
        <v>OVER</v>
      </c>
      <c r="R66" s="78" t="str">
        <f t="shared" si="19"/>
        <v>UNDER</v>
      </c>
      <c r="S66" s="78" t="str">
        <f t="shared" si="19"/>
        <v>UNDER</v>
      </c>
      <c r="T66" s="78" t="str">
        <f t="shared" si="19"/>
        <v>UNDER</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83" priority="43" operator="equal">
      <formula>"DECREASE"</formula>
    </cfRule>
    <cfRule type="cellIs" dxfId="82" priority="44" operator="equal">
      <formula>"INCREASE"</formula>
    </cfRule>
  </conditionalFormatting>
  <conditionalFormatting sqref="B62:U66 B31:B50">
    <cfRule type="cellIs" dxfId="81" priority="42" operator="greaterThan">
      <formula>$B$51</formula>
    </cfRule>
  </conditionalFormatting>
  <conditionalFormatting sqref="C31:C50">
    <cfRule type="cellIs" dxfId="80" priority="41" operator="greaterThan">
      <formula>$C$51</formula>
    </cfRule>
  </conditionalFormatting>
  <conditionalFormatting sqref="C18:V18">
    <cfRule type="cellIs" dxfId="79" priority="37" operator="equal">
      <formula>0</formula>
    </cfRule>
  </conditionalFormatting>
  <conditionalFormatting sqref="C17:V17">
    <cfRule type="cellIs" dxfId="78" priority="35" operator="equal">
      <formula>0</formula>
    </cfRule>
  </conditionalFormatting>
  <conditionalFormatting sqref="C19:V19">
    <cfRule type="cellIs" dxfId="77" priority="34"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7" operator="greaterThan">
      <formula>$K$51</formula>
    </cfRule>
  </conditionalFormatting>
  <conditionalFormatting sqref="L31:L50">
    <cfRule type="cellIs" dxfId="72" priority="26" operator="greaterThan">
      <formula>$L$51</formula>
    </cfRule>
  </conditionalFormatting>
  <conditionalFormatting sqref="M31:M50">
    <cfRule type="cellIs" dxfId="71" priority="25" operator="greaterThan">
      <formula>$M$51</formula>
    </cfRule>
  </conditionalFormatting>
  <conditionalFormatting sqref="P31:P50">
    <cfRule type="cellIs" dxfId="70" priority="24" operator="greaterThan">
      <formula>$P$51</formula>
    </cfRule>
  </conditionalFormatting>
  <conditionalFormatting sqref="R31:R50">
    <cfRule type="cellIs" dxfId="69" priority="23" operator="greaterThan">
      <formula>$R$51</formula>
    </cfRule>
  </conditionalFormatting>
  <conditionalFormatting sqref="S31:S50">
    <cfRule type="cellIs" dxfId="68" priority="22" operator="greaterThan">
      <formula>$S$51</formula>
    </cfRule>
  </conditionalFormatting>
  <conditionalFormatting sqref="T31:T50">
    <cfRule type="cellIs" dxfId="67" priority="21" operator="greaterThan">
      <formula>$T$51</formula>
    </cfRule>
  </conditionalFormatting>
  <conditionalFormatting sqref="U31:U50">
    <cfRule type="cellIs" dxfId="66" priority="20" operator="greaterThan">
      <formula>$U$51</formula>
    </cfRule>
  </conditionalFormatting>
  <conditionalFormatting sqref="C22:V22">
    <cfRule type="cellIs" dxfId="65" priority="18" operator="equal">
      <formula>0</formula>
    </cfRule>
  </conditionalFormatting>
  <conditionalFormatting sqref="C24:V24">
    <cfRule type="cellIs" dxfId="64" priority="16" operator="equal">
      <formula>"DECREASE"</formula>
    </cfRule>
    <cfRule type="cellIs" dxfId="63" priority="17" operator="equal">
      <formula>"INCREASE"</formula>
    </cfRule>
  </conditionalFormatting>
  <conditionalFormatting sqref="C23:V23">
    <cfRule type="cellIs" dxfId="62" priority="15" operator="equal">
      <formula>0</formula>
    </cfRule>
  </conditionalFormatting>
  <conditionalFormatting sqref="I1">
    <cfRule type="cellIs" dxfId="61" priority="11" operator="between">
      <formula>0.1</formula>
      <formula>5</formula>
    </cfRule>
  </conditionalFormatting>
  <conditionalFormatting sqref="I2">
    <cfRule type="cellIs" dxfId="60" priority="10" operator="greaterThan">
      <formula>5000.1</formula>
    </cfRule>
  </conditionalFormatting>
  <conditionalFormatting sqref="I3">
    <cfRule type="cellIs" dxfId="59" priority="9" operator="greaterThan">
      <formula>40000.01</formula>
    </cfRule>
  </conditionalFormatting>
  <conditionalFormatting sqref="C21:V21">
    <cfRule type="cellIs" dxfId="58" priority="8" operator="equal">
      <formula>0</formula>
    </cfRule>
  </conditionalFormatting>
  <conditionalFormatting sqref="B66:U66">
    <cfRule type="cellIs" dxfId="57" priority="4" operator="equal">
      <formula>"UNDER"</formula>
    </cfRule>
    <cfRule type="cellIs" dxfId="56" priority="5" operator="equal">
      <formula>"OVER"</formula>
    </cfRule>
  </conditionalFormatting>
  <conditionalFormatting sqref="J31:J50">
    <cfRule type="cellIs" dxfId="55" priority="3" operator="greaterThan">
      <formula>$J$51</formula>
    </cfRule>
  </conditionalFormatting>
  <conditionalFormatting sqref="L3">
    <cfRule type="cellIs" dxfId="54" priority="1" operator="lessThan">
      <formula>30</formula>
    </cfRule>
    <cfRule type="cellIs" dxfId="53"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B50" sqref="B50"/>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1" t="str">
        <f>'Field data and Egg Shells'!C1:D1</f>
        <v>PAN-023906</v>
      </c>
      <c r="D1" s="142"/>
      <c r="E1" s="93" t="s">
        <v>45</v>
      </c>
      <c r="F1" s="39">
        <f>'Field data and Egg Shells'!F1</f>
        <v>47.3</v>
      </c>
      <c r="G1" s="123" t="s">
        <v>43</v>
      </c>
      <c r="H1" s="124"/>
      <c r="I1" s="118">
        <v>9.89</v>
      </c>
      <c r="J1" s="127" t="s">
        <v>153</v>
      </c>
      <c r="K1" s="127"/>
      <c r="L1" s="97">
        <v>34</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3" t="str">
        <f>'Field data and Egg Shells'!C2:D2</f>
        <v>BB3505LT</v>
      </c>
      <c r="D2" s="144"/>
      <c r="E2" s="93" t="s">
        <v>109</v>
      </c>
      <c r="F2" s="96">
        <v>20204</v>
      </c>
      <c r="G2" s="125" t="s">
        <v>110</v>
      </c>
      <c r="H2" s="126"/>
      <c r="I2" s="118">
        <v>296</v>
      </c>
      <c r="J2" s="127" t="s">
        <v>158</v>
      </c>
      <c r="K2" s="127"/>
      <c r="L2" s="97">
        <v>0.06</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3" t="str">
        <f>'Field data and Egg Shells'!C3:D3</f>
        <v>D Wise Litmited</v>
      </c>
      <c r="D3" s="144"/>
      <c r="E3" s="93" t="s">
        <v>108</v>
      </c>
      <c r="F3" s="31" t="s">
        <v>77</v>
      </c>
      <c r="G3" s="127" t="s">
        <v>159</v>
      </c>
      <c r="H3" s="127"/>
      <c r="I3" s="118">
        <v>200</v>
      </c>
      <c r="J3" s="123" t="s">
        <v>154</v>
      </c>
      <c r="K3" s="124"/>
      <c r="L3" s="97">
        <f>(L1/(L2*10000))*100</f>
        <v>5.6666666666666661</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1" t="str">
        <f>'Field data and Egg Shells'!C4:D4</f>
        <v>Woodlands Farm
The Lane, Willington, Tallarn Green</v>
      </c>
      <c r="D4" s="142"/>
      <c r="E4" s="94" t="s">
        <v>1</v>
      </c>
      <c r="F4" s="96" t="s">
        <v>167</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1" t="str">
        <f>'Field data and Egg Shells'!C5:D5</f>
        <v>Bryan Burn</v>
      </c>
      <c r="D5" s="142"/>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Egg Shells'!C8</f>
        <v>1</v>
      </c>
      <c r="D8" s="60">
        <f>'Field data and Egg Shells'!D8</f>
        <v>2</v>
      </c>
      <c r="E8" s="60">
        <f>'Field data and Egg Shells'!E8</f>
        <v>4</v>
      </c>
      <c r="F8" s="60">
        <f>'Field data and Egg Shells'!F8</f>
        <v>5</v>
      </c>
      <c r="G8" s="60">
        <f>'Field data and Egg Shells'!G8</f>
        <v>6</v>
      </c>
      <c r="H8" s="60">
        <f>'Field data and Egg Shells'!H8</f>
        <v>7</v>
      </c>
      <c r="I8" s="60">
        <f>'Field data and Egg Shells'!I8</f>
        <v>8</v>
      </c>
      <c r="J8" s="60">
        <f>'Field data and Egg Shells'!J8</f>
        <v>9</v>
      </c>
      <c r="K8" s="60">
        <f>'Field data and Egg Shells'!K8</f>
        <v>10</v>
      </c>
      <c r="L8" s="60">
        <f>'Field data and Egg Shells'!L8</f>
        <v>11</v>
      </c>
      <c r="M8" s="60">
        <f>'Field data and Egg Shells'!M8</f>
        <v>12</v>
      </c>
      <c r="N8" s="60">
        <f>'Field data and Egg Shells'!N8</f>
        <v>13</v>
      </c>
      <c r="O8" s="60">
        <f>'Field data and Egg Shells'!O8</f>
        <v>14</v>
      </c>
      <c r="P8" s="60">
        <f>'Field data and Egg Shells'!P8</f>
        <v>15</v>
      </c>
      <c r="Q8" s="60">
        <f>'Field data and Egg Shells'!Q8</f>
        <v>16</v>
      </c>
      <c r="R8" s="60">
        <f>'Field data and Egg Shells'!R8</f>
        <v>17</v>
      </c>
      <c r="S8" s="60">
        <f>'Field data and Egg Shells'!S8</f>
        <v>18</v>
      </c>
      <c r="T8" s="60">
        <f>'Field data and Egg Shells'!T8</f>
        <v>19</v>
      </c>
      <c r="U8" s="60">
        <f>'Field data and Egg Shells'!U8</f>
        <v>20</v>
      </c>
      <c r="V8" s="60">
        <f>'Field data and Egg Shells'!V8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Egg Shells'!C9</f>
        <v>mod</v>
      </c>
      <c r="D9" s="60" t="str">
        <f>'Field data and Egg Shells'!D9</f>
        <v>mod</v>
      </c>
      <c r="E9" s="60" t="str">
        <f>'Field data and Egg Shells'!E9</f>
        <v>mod</v>
      </c>
      <c r="F9" s="60" t="str">
        <f>'Field data and Egg Shells'!F9</f>
        <v>mod</v>
      </c>
      <c r="G9" s="60" t="str">
        <f>'Field data and Egg Shells'!G9</f>
        <v>mod</v>
      </c>
      <c r="H9" s="60" t="str">
        <f>'Field data and Egg Shells'!H9</f>
        <v>mod</v>
      </c>
      <c r="I9" s="60" t="str">
        <f>'Field data and Egg Shells'!I9</f>
        <v>mod</v>
      </c>
      <c r="J9" s="60" t="str">
        <f>'Field data and Egg Shells'!J9</f>
        <v>mod</v>
      </c>
      <c r="K9" s="60" t="str">
        <f>'Field data and Egg Shells'!K9</f>
        <v>mod</v>
      </c>
      <c r="L9" s="60" t="str">
        <f>'Field data and Egg Shells'!L9</f>
        <v>mod</v>
      </c>
      <c r="M9" s="60" t="str">
        <f>'Field data and Egg Shells'!M9</f>
        <v>mod</v>
      </c>
      <c r="N9" s="60" t="str">
        <f>'Field data and Egg Shells'!N9</f>
        <v>mod</v>
      </c>
      <c r="O9" s="60" t="str">
        <f>'Field data and Egg Shells'!O9</f>
        <v>mod</v>
      </c>
      <c r="P9" s="60">
        <f>'Field data and Egg Shells'!P9</f>
        <v>1</v>
      </c>
      <c r="Q9" s="60">
        <f>'Field data and Egg Shells'!Q9</f>
        <v>1</v>
      </c>
      <c r="R9" s="60" t="str">
        <f>'Field data and Egg Shells'!R9</f>
        <v>mod</v>
      </c>
      <c r="S9" s="60">
        <f>'Field data and Egg Shells'!S9</f>
        <v>1</v>
      </c>
      <c r="T9" s="60" t="str">
        <f>'Field data and Egg Shells'!T9</f>
        <v>mod</v>
      </c>
      <c r="U9" s="60" t="str">
        <f>'Field data and Egg Shells'!U9</f>
        <v>mod</v>
      </c>
      <c r="V9" s="60">
        <f>'Field data and Egg Shells'!V9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Egg Shells'!C10</f>
        <v>6.3</v>
      </c>
      <c r="D10" s="60">
        <f>'Field data and Egg Shells'!D10</f>
        <v>5.9</v>
      </c>
      <c r="E10" s="60">
        <f>'Field data and Egg Shells'!E10</f>
        <v>6.6</v>
      </c>
      <c r="F10" s="60">
        <f>'Field data and Egg Shells'!F10</f>
        <v>6</v>
      </c>
      <c r="G10" s="60">
        <f>'Field data and Egg Shells'!G10</f>
        <v>5.5</v>
      </c>
      <c r="H10" s="60">
        <f>'Field data and Egg Shells'!H10</f>
        <v>5.8</v>
      </c>
      <c r="I10" s="60">
        <f>'Field data and Egg Shells'!I10</f>
        <v>5.7</v>
      </c>
      <c r="J10" s="60">
        <f>'Field data and Egg Shells'!J10</f>
        <v>5.9</v>
      </c>
      <c r="K10" s="60">
        <f>'Field data and Egg Shells'!K10</f>
        <v>5.8</v>
      </c>
      <c r="L10" s="60">
        <f>'Field data and Egg Shells'!L10</f>
        <v>5.5</v>
      </c>
      <c r="M10" s="60">
        <f>'Field data and Egg Shells'!M10</f>
        <v>5.6</v>
      </c>
      <c r="N10" s="60">
        <f>'Field data and Egg Shells'!N10</f>
        <v>5.9</v>
      </c>
      <c r="O10" s="60">
        <f>'Field data and Egg Shells'!O10</f>
        <v>6.1</v>
      </c>
      <c r="P10" s="60">
        <f>'Field data and Egg Shells'!P10</f>
        <v>5.5</v>
      </c>
      <c r="Q10" s="60">
        <f>'Field data and Egg Shells'!Q10</f>
        <v>5.6</v>
      </c>
      <c r="R10" s="60">
        <f>'Field data and Egg Shells'!R10</f>
        <v>5.9</v>
      </c>
      <c r="S10" s="60">
        <f>'Field data and Egg Shells'!S10</f>
        <v>5.7</v>
      </c>
      <c r="T10" s="60">
        <f>'Field data and Egg Shells'!T10</f>
        <v>5.5</v>
      </c>
      <c r="U10" s="60">
        <f>'Field data and Egg Shells'!U10</f>
        <v>5.5</v>
      </c>
      <c r="V10" s="60">
        <f>'Field data and Egg Shells'!V10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Egg Shells'!C11</f>
        <v>0</v>
      </c>
      <c r="D11" s="60">
        <f>'Field data and Egg Shells'!D11</f>
        <v>1</v>
      </c>
      <c r="E11" s="60">
        <f>'Field data and Egg Shells'!E11</f>
        <v>4</v>
      </c>
      <c r="F11" s="60">
        <f>'Field data and Egg Shells'!F11</f>
        <v>0</v>
      </c>
      <c r="G11" s="60">
        <f>'Field data and Egg Shells'!G11</f>
        <v>0</v>
      </c>
      <c r="H11" s="60">
        <f>'Field data and Egg Shells'!H11</f>
        <v>0</v>
      </c>
      <c r="I11" s="60">
        <f>'Field data and Egg Shells'!I11</f>
        <v>2</v>
      </c>
      <c r="J11" s="60">
        <f>'Field data and Egg Shells'!J11</f>
        <v>2</v>
      </c>
      <c r="K11" s="60">
        <f>'Field data and Egg Shells'!K11</f>
        <v>2</v>
      </c>
      <c r="L11" s="60">
        <f>'Field data and Egg Shells'!L11</f>
        <v>2</v>
      </c>
      <c r="M11" s="60">
        <f>'Field data and Egg Shells'!M11</f>
        <v>0</v>
      </c>
      <c r="N11" s="60">
        <f>'Field data and Egg Shells'!N11</f>
        <v>2</v>
      </c>
      <c r="O11" s="60">
        <f>'Field data and Egg Shells'!O11</f>
        <v>1</v>
      </c>
      <c r="P11" s="60">
        <f>'Field data and Egg Shells'!P11</f>
        <v>4</v>
      </c>
      <c r="Q11" s="60">
        <f>'Field data and Egg Shells'!Q11</f>
        <v>2</v>
      </c>
      <c r="R11" s="60">
        <f>'Field data and Egg Shells'!R11</f>
        <v>2</v>
      </c>
      <c r="S11" s="60">
        <f>'Field data and Egg Shells'!S11</f>
        <v>1</v>
      </c>
      <c r="T11" s="60">
        <f>'Field data and Egg Shells'!T11</f>
        <v>1</v>
      </c>
      <c r="U11" s="60">
        <f>'Field data and Egg Shells'!U11</f>
        <v>0</v>
      </c>
      <c r="V11" s="60">
        <f>'Field data and Egg Shells'!V11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Egg Shells'!C12</f>
        <v>1</v>
      </c>
      <c r="D12" s="60">
        <f>'Field data and Egg Shells'!D12</f>
        <v>2</v>
      </c>
      <c r="E12" s="60">
        <f>'Field data and Egg Shells'!E12</f>
        <v>1</v>
      </c>
      <c r="F12" s="60">
        <f>'Field data and Egg Shells'!F12</f>
        <v>1</v>
      </c>
      <c r="G12" s="60">
        <f>'Field data and Egg Shells'!G12</f>
        <v>1</v>
      </c>
      <c r="H12" s="60">
        <f>'Field data and Egg Shells'!H12</f>
        <v>1</v>
      </c>
      <c r="I12" s="60">
        <f>'Field data and Egg Shells'!I12</f>
        <v>2</v>
      </c>
      <c r="J12" s="60">
        <f>'Field data and Egg Shells'!J12</f>
        <v>2</v>
      </c>
      <c r="K12" s="60">
        <f>'Field data and Egg Shells'!K12</f>
        <v>2</v>
      </c>
      <c r="L12" s="60">
        <f>'Field data and Egg Shells'!L12</f>
        <v>1</v>
      </c>
      <c r="M12" s="60">
        <f>'Field data and Egg Shells'!M12</f>
        <v>1</v>
      </c>
      <c r="N12" s="60">
        <f>'Field data and Egg Shells'!N12</f>
        <v>3</v>
      </c>
      <c r="O12" s="60">
        <f>'Field data and Egg Shells'!O12</f>
        <v>3</v>
      </c>
      <c r="P12" s="60">
        <f>'Field data and Egg Shells'!P12</f>
        <v>2</v>
      </c>
      <c r="Q12" s="60">
        <f>'Field data and Egg Shells'!Q12</f>
        <v>2</v>
      </c>
      <c r="R12" s="60">
        <f>'Field data and Egg Shells'!R12</f>
        <v>2</v>
      </c>
      <c r="S12" s="60">
        <f>'Field data and Egg Shells'!S12</f>
        <v>1</v>
      </c>
      <c r="T12" s="60">
        <f>'Field data and Egg Shells'!T12</f>
        <v>0</v>
      </c>
      <c r="U12" s="60">
        <f>'Field data and Egg Shells'!U12</f>
        <v>1</v>
      </c>
      <c r="V12" s="60">
        <f>'Field data and Egg Shells'!V12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Egg Shells'!C13</f>
        <v>3</v>
      </c>
      <c r="D13" s="60">
        <f>'Field data and Egg Shells'!D13</f>
        <v>3</v>
      </c>
      <c r="E13" s="60">
        <f>'Field data and Egg Shells'!E13</f>
        <v>3</v>
      </c>
      <c r="F13" s="60">
        <f>'Field data and Egg Shells'!F13</f>
        <v>5</v>
      </c>
      <c r="G13" s="60">
        <f>'Field data and Egg Shells'!G13</f>
        <v>3</v>
      </c>
      <c r="H13" s="60">
        <f>'Field data and Egg Shells'!H13</f>
        <v>3</v>
      </c>
      <c r="I13" s="60">
        <f>'Field data and Egg Shells'!I13</f>
        <v>3</v>
      </c>
      <c r="J13" s="60">
        <f>'Field data and Egg Shells'!J13</f>
        <v>3</v>
      </c>
      <c r="K13" s="60">
        <f>'Field data and Egg Shells'!K13</f>
        <v>4</v>
      </c>
      <c r="L13" s="60">
        <f>'Field data and Egg Shells'!L13</f>
        <v>3</v>
      </c>
      <c r="M13" s="60">
        <f>'Field data and Egg Shells'!M13</f>
        <v>3</v>
      </c>
      <c r="N13" s="60">
        <f>'Field data and Egg Shells'!N13</f>
        <v>2</v>
      </c>
      <c r="O13" s="60">
        <f>'Field data and Egg Shells'!O13</f>
        <v>2</v>
      </c>
      <c r="P13" s="60">
        <f>'Field data and Egg Shells'!P13</f>
        <v>2</v>
      </c>
      <c r="Q13" s="60">
        <f>'Field data and Egg Shells'!Q13</f>
        <v>3</v>
      </c>
      <c r="R13" s="60">
        <f>'Field data and Egg Shells'!R13</f>
        <v>2</v>
      </c>
      <c r="S13" s="60">
        <f>'Field data and Egg Shells'!S13</f>
        <v>3</v>
      </c>
      <c r="T13" s="60">
        <f>'Field data and Egg Shells'!T13</f>
        <v>2</v>
      </c>
      <c r="U13" s="60">
        <f>'Field data and Egg Shells'!U13</f>
        <v>3</v>
      </c>
      <c r="V13" s="60">
        <f>'Field data and Egg Shells'!V13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7" t="s">
        <v>8</v>
      </c>
      <c r="B14" s="137"/>
      <c r="C14" s="102" t="str">
        <f>'Field data and Egg Shells'!C14</f>
        <v xml:space="preserve">Grass Silage (25% DM) </v>
      </c>
      <c r="D14" s="102" t="str">
        <f>'Field data and Egg Shells'!D14</f>
        <v xml:space="preserve">Grass Silage (25% DM) </v>
      </c>
      <c r="E14" s="102" t="str">
        <f>'Field data and Egg Shells'!E14</f>
        <v xml:space="preserve">Grass Silage (25% DM) </v>
      </c>
      <c r="F14" s="102" t="str">
        <f>'Field data and Egg Shells'!F14</f>
        <v xml:space="preserve">Grass Silage (25% DM) </v>
      </c>
      <c r="G14" s="102" t="str">
        <f>'Field data and Egg Shells'!G14</f>
        <v xml:space="preserve">Grass Silage (25% DM) </v>
      </c>
      <c r="H14" s="102" t="str">
        <f>'Field data and Egg Shells'!H14</f>
        <v xml:space="preserve">Grass Silage (25% DM) </v>
      </c>
      <c r="I14" s="102" t="str">
        <f>'Field data and Egg Shells'!I14</f>
        <v xml:space="preserve">Grass Silage (25% DM) </v>
      </c>
      <c r="J14" s="102" t="str">
        <f>'Field data and Egg Shells'!J14</f>
        <v xml:space="preserve">Grass Silage (25% DM) </v>
      </c>
      <c r="K14" s="102" t="str">
        <f>'Field data and Egg Shells'!K14</f>
        <v xml:space="preserve">Grass Silage (25% DM) </v>
      </c>
      <c r="L14" s="102" t="str">
        <f>'Field data and Egg Shells'!L14</f>
        <v xml:space="preserve">Grass Silage (25% DM) </v>
      </c>
      <c r="M14" s="102" t="str">
        <f>'Field data and Egg Shells'!M14</f>
        <v xml:space="preserve">Grass Silage (25% DM) </v>
      </c>
      <c r="N14" s="102" t="str">
        <f>'Field data and Egg Shells'!N14</f>
        <v xml:space="preserve">Grass Silage (25% DM) </v>
      </c>
      <c r="O14" s="102" t="str">
        <f>'Field data and Egg Shells'!O14</f>
        <v xml:space="preserve">Grass Silage (25% DM) </v>
      </c>
      <c r="P14" s="102" t="str">
        <f>'Field data and Egg Shells'!P14</f>
        <v>Maize- Silage (30% DM)</v>
      </c>
      <c r="Q14" s="102" t="str">
        <f>'Field data and Egg Shells'!Q14</f>
        <v>Maize- Silage (30% DM)</v>
      </c>
      <c r="R14" s="102" t="str">
        <f>'Field data and Egg Shells'!R14</f>
        <v xml:space="preserve">Grass Silage (25% DM) </v>
      </c>
      <c r="S14" s="102" t="str">
        <f>'Field data and Egg Shells'!S14</f>
        <v>Maize- Silage (30% DM)</v>
      </c>
      <c r="T14" s="102" t="str">
        <f>'Field data and Egg Shells'!T14</f>
        <v xml:space="preserve">Grass Silage (25% DM) </v>
      </c>
      <c r="U14" s="102" t="str">
        <f>'Field data and Egg Shells'!U14</f>
        <v xml:space="preserve">Grass Silage (25% DM) </v>
      </c>
      <c r="V14" s="102">
        <f>'Field data and Egg Shells'!V14</f>
        <v>0</v>
      </c>
      <c r="AD14" s="30" t="s">
        <v>138</v>
      </c>
      <c r="AE14" s="30">
        <v>6</v>
      </c>
      <c r="AI14" s="53" t="s">
        <v>119</v>
      </c>
      <c r="AJ14" s="54">
        <v>0.8</v>
      </c>
      <c r="AK14" s="55">
        <v>1.7</v>
      </c>
      <c r="AL14" s="11">
        <v>12</v>
      </c>
      <c r="AM14" s="11">
        <v>6.7</v>
      </c>
      <c r="AN14" s="11" t="s">
        <v>135</v>
      </c>
    </row>
    <row r="15" spans="1:41" ht="13" x14ac:dyDescent="0.25">
      <c r="A15" s="136" t="s">
        <v>9</v>
      </c>
      <c r="B15" s="136"/>
      <c r="C15" s="60">
        <f>'Field data and Egg Shells'!C15</f>
        <v>38</v>
      </c>
      <c r="D15" s="60">
        <f>'Field data and Egg Shells'!D15</f>
        <v>38</v>
      </c>
      <c r="E15" s="60">
        <f>'Field data and Egg Shells'!E15</f>
        <v>38</v>
      </c>
      <c r="F15" s="60">
        <f>'Field data and Egg Shells'!F15</f>
        <v>38</v>
      </c>
      <c r="G15" s="60">
        <f>'Field data and Egg Shells'!G15</f>
        <v>38</v>
      </c>
      <c r="H15" s="60">
        <f>'Field data and Egg Shells'!H15</f>
        <v>38</v>
      </c>
      <c r="I15" s="60">
        <f>'Field data and Egg Shells'!I15</f>
        <v>38</v>
      </c>
      <c r="J15" s="60">
        <f>'Field data and Egg Shells'!J15</f>
        <v>38</v>
      </c>
      <c r="K15" s="60">
        <f>'Field data and Egg Shells'!K15</f>
        <v>38</v>
      </c>
      <c r="L15" s="60">
        <f>'Field data and Egg Shells'!L15</f>
        <v>38</v>
      </c>
      <c r="M15" s="60">
        <f>'Field data and Egg Shells'!M15</f>
        <v>38</v>
      </c>
      <c r="N15" s="60">
        <f>'Field data and Egg Shells'!N15</f>
        <v>38</v>
      </c>
      <c r="O15" s="60">
        <f>'Field data and Egg Shells'!O15</f>
        <v>38</v>
      </c>
      <c r="P15" s="60">
        <f>'Field data and Egg Shells'!P15</f>
        <v>40</v>
      </c>
      <c r="Q15" s="60">
        <f>'Field data and Egg Shells'!Q15</f>
        <v>40</v>
      </c>
      <c r="R15" s="60">
        <f>'Field data and Egg Shells'!R15</f>
        <v>38</v>
      </c>
      <c r="S15" s="60">
        <f>'Field data and Egg Shells'!S15</f>
        <v>40</v>
      </c>
      <c r="T15" s="60">
        <f>'Field data and Egg Shells'!T15</f>
        <v>38</v>
      </c>
      <c r="U15" s="60">
        <f>'Field data and Egg Shells'!U15</f>
        <v>38</v>
      </c>
      <c r="V15" s="60">
        <f>'Field data and Egg Shells'!V15</f>
        <v>0</v>
      </c>
      <c r="AD15" s="30" t="s">
        <v>144</v>
      </c>
      <c r="AE15" s="30">
        <v>7</v>
      </c>
      <c r="AI15" s="53" t="s">
        <v>101</v>
      </c>
      <c r="AJ15" s="62">
        <v>1.8</v>
      </c>
      <c r="AK15" s="55">
        <v>5.4</v>
      </c>
      <c r="AL15" s="11">
        <v>13</v>
      </c>
      <c r="AM15" s="11">
        <v>6.7</v>
      </c>
      <c r="AN15" s="11" t="s">
        <v>135</v>
      </c>
    </row>
    <row r="16" spans="1:41" ht="13.5" thickBot="1" x14ac:dyDescent="0.3">
      <c r="A16" s="138" t="s">
        <v>44</v>
      </c>
      <c r="B16" s="138"/>
      <c r="C16" s="103" t="str">
        <f>'Field data and Egg Shells'!C16</f>
        <v>Medium/Clay</v>
      </c>
      <c r="D16" s="103" t="str">
        <f>'Field data and Egg Shells'!D16</f>
        <v>Medium/Clay</v>
      </c>
      <c r="E16" s="103" t="str">
        <f>'Field data and Egg Shells'!E16</f>
        <v>Medium/Clay</v>
      </c>
      <c r="F16" s="103" t="str">
        <f>'Field data and Egg Shells'!F16</f>
        <v>Medium/Clay</v>
      </c>
      <c r="G16" s="103" t="str">
        <f>'Field data and Egg Shells'!G16</f>
        <v>Medium/Clay</v>
      </c>
      <c r="H16" s="103" t="str">
        <f>'Field data and Egg Shells'!H16</f>
        <v>Medium/Clay</v>
      </c>
      <c r="I16" s="103" t="str">
        <f>'Field data and Egg Shells'!I16</f>
        <v>Medium/Clay</v>
      </c>
      <c r="J16" s="103" t="str">
        <f>'Field data and Egg Shells'!J16</f>
        <v>Medium/Clay</v>
      </c>
      <c r="K16" s="103" t="str">
        <f>'Field data and Egg Shells'!K16</f>
        <v>Medium/Clay</v>
      </c>
      <c r="L16" s="103" t="str">
        <f>'Field data and Egg Shells'!L16</f>
        <v>Medium/Clay</v>
      </c>
      <c r="M16" s="103" t="str">
        <f>'Field data and Egg Shells'!M16</f>
        <v>Medium/Clay</v>
      </c>
      <c r="N16" s="103" t="str">
        <f>'Field data and Egg Shells'!N16</f>
        <v>Medium/Clay</v>
      </c>
      <c r="O16" s="103" t="str">
        <f>'Field data and Egg Shells'!O16</f>
        <v>Medium/Clay</v>
      </c>
      <c r="P16" s="103" t="str">
        <f>'Field data and Egg Shells'!P16</f>
        <v>Medium/Clay</v>
      </c>
      <c r="Q16" s="103" t="str">
        <f>'Field data and Egg Shells'!Q16</f>
        <v>Medium/Clay</v>
      </c>
      <c r="R16" s="103" t="str">
        <f>'Field data and Egg Shells'!R16</f>
        <v>Medium/Clay</v>
      </c>
      <c r="S16" s="103" t="str">
        <f>'Field data and Egg Shells'!S16</f>
        <v>Medium/Clay</v>
      </c>
      <c r="T16" s="103" t="str">
        <f>'Field data and Egg Shells'!T16</f>
        <v>Medium/Clay</v>
      </c>
      <c r="U16" s="103" t="str">
        <f>'Field data and Egg Shells'!U16</f>
        <v>Medium/Clay</v>
      </c>
      <c r="V16" s="103">
        <f>'Field data and Egg Shells'!V16</f>
        <v>0</v>
      </c>
      <c r="AD16" s="52" t="s">
        <v>145</v>
      </c>
      <c r="AE16" s="30">
        <v>8</v>
      </c>
      <c r="AI16" s="53" t="s">
        <v>118</v>
      </c>
      <c r="AJ16" s="54">
        <v>8</v>
      </c>
      <c r="AK16" s="55">
        <v>5.5</v>
      </c>
      <c r="AL16" s="12">
        <v>14</v>
      </c>
      <c r="AM16" s="11">
        <v>6.7</v>
      </c>
      <c r="AN16" s="11" t="s">
        <v>135</v>
      </c>
    </row>
    <row r="17" spans="1:40" ht="13" x14ac:dyDescent="0.25">
      <c r="A17" s="134" t="s">
        <v>69</v>
      </c>
      <c r="B17" s="135"/>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56</v>
      </c>
      <c r="Q17" s="28">
        <f t="shared" si="0"/>
        <v>56</v>
      </c>
      <c r="R17" s="28">
        <f t="shared" si="0"/>
        <v>64.599999999999994</v>
      </c>
      <c r="S17" s="28">
        <f t="shared" si="0"/>
        <v>56</v>
      </c>
      <c r="T17" s="28">
        <f t="shared" si="0"/>
        <v>64.599999999999994</v>
      </c>
      <c r="U17" s="28">
        <f t="shared" si="0"/>
        <v>64.599999999999994</v>
      </c>
      <c r="V17" s="28" t="e">
        <f t="shared" si="0"/>
        <v>#N/A</v>
      </c>
      <c r="AD17" s="52" t="s">
        <v>146</v>
      </c>
      <c r="AE17" s="30">
        <v>10</v>
      </c>
      <c r="AI17" s="48" t="s">
        <v>115</v>
      </c>
      <c r="AJ17" s="49">
        <v>1.4</v>
      </c>
      <c r="AK17" s="50">
        <v>4.8</v>
      </c>
      <c r="AL17" s="51">
        <v>15</v>
      </c>
      <c r="AM17" s="11">
        <v>6.2</v>
      </c>
      <c r="AN17" s="11" t="s">
        <v>112</v>
      </c>
    </row>
    <row r="18" spans="1:40" ht="13" x14ac:dyDescent="0.25">
      <c r="A18" s="132" t="s">
        <v>23</v>
      </c>
      <c r="B18" s="133"/>
      <c r="C18" s="16">
        <f>$D31</f>
        <v>27.491999999999997</v>
      </c>
      <c r="D18" s="16">
        <f>$D32</f>
        <v>27.491999999999997</v>
      </c>
      <c r="E18" s="16">
        <f>$D33</f>
        <v>27.491999999999997</v>
      </c>
      <c r="F18" s="16">
        <f>$D34</f>
        <v>27.491999999999997</v>
      </c>
      <c r="G18" s="16">
        <f>$D35</f>
        <v>27.491999999999997</v>
      </c>
      <c r="H18" s="16">
        <f>$D36</f>
        <v>27.491999999999997</v>
      </c>
      <c r="I18" s="16">
        <f>$D37</f>
        <v>27.491999999999997</v>
      </c>
      <c r="J18" s="16">
        <f>$D38</f>
        <v>27.491999999999997</v>
      </c>
      <c r="K18" s="16">
        <f>$D39</f>
        <v>27.491999999999997</v>
      </c>
      <c r="L18" s="16">
        <f>$D40</f>
        <v>27.491999999999997</v>
      </c>
      <c r="M18" s="16">
        <f>$D41</f>
        <v>27.491999999999997</v>
      </c>
      <c r="N18" s="16">
        <f>$D42</f>
        <v>27.491999999999997</v>
      </c>
      <c r="O18" s="16">
        <f>$D43</f>
        <v>27.491999999999997</v>
      </c>
      <c r="P18" s="16">
        <f>$D44</f>
        <v>27.491999999999997</v>
      </c>
      <c r="Q18" s="16">
        <f>$D45</f>
        <v>27.491999999999997</v>
      </c>
      <c r="R18" s="16">
        <f>$D46</f>
        <v>27.491999999999997</v>
      </c>
      <c r="S18" s="16">
        <f>$D47</f>
        <v>27.491999999999997</v>
      </c>
      <c r="T18" s="16">
        <f>$D48</f>
        <v>27.491999999999997</v>
      </c>
      <c r="U18" s="16">
        <f>$D49</f>
        <v>27.491999999999997</v>
      </c>
      <c r="V18" s="25">
        <f>$D50</f>
        <v>0</v>
      </c>
      <c r="AD18" s="52" t="s">
        <v>147</v>
      </c>
      <c r="AE18" s="30">
        <v>16</v>
      </c>
      <c r="AI18" s="48" t="s">
        <v>106</v>
      </c>
      <c r="AJ18" s="49">
        <v>5.9</v>
      </c>
      <c r="AK18" s="50">
        <v>18</v>
      </c>
      <c r="AL18" s="51">
        <v>16</v>
      </c>
      <c r="AM18" s="11">
        <v>6.2</v>
      </c>
      <c r="AN18" s="11" t="s">
        <v>112</v>
      </c>
    </row>
    <row r="19" spans="1:40" ht="13" x14ac:dyDescent="0.25">
      <c r="A19" s="132" t="s">
        <v>90</v>
      </c>
      <c r="B19" s="133"/>
      <c r="C19" s="16">
        <f>C18-C17</f>
        <v>-37.107999999999997</v>
      </c>
      <c r="D19" s="16">
        <f t="shared" ref="D19:V19" si="1">D18-D17</f>
        <v>-37.107999999999997</v>
      </c>
      <c r="E19" s="16">
        <f t="shared" si="1"/>
        <v>-37.107999999999997</v>
      </c>
      <c r="F19" s="16">
        <f t="shared" si="1"/>
        <v>-37.107999999999997</v>
      </c>
      <c r="G19" s="16">
        <f t="shared" si="1"/>
        <v>-37.107999999999997</v>
      </c>
      <c r="H19" s="16">
        <f t="shared" si="1"/>
        <v>-37.107999999999997</v>
      </c>
      <c r="I19" s="16">
        <f t="shared" si="1"/>
        <v>-37.107999999999997</v>
      </c>
      <c r="J19" s="16">
        <f t="shared" si="1"/>
        <v>-37.107999999999997</v>
      </c>
      <c r="K19" s="16">
        <f t="shared" si="1"/>
        <v>-37.107999999999997</v>
      </c>
      <c r="L19" s="16">
        <f t="shared" si="1"/>
        <v>-37.107999999999997</v>
      </c>
      <c r="M19" s="16">
        <f t="shared" si="1"/>
        <v>-37.107999999999997</v>
      </c>
      <c r="N19" s="16">
        <f t="shared" si="1"/>
        <v>-37.107999999999997</v>
      </c>
      <c r="O19" s="16">
        <f t="shared" si="1"/>
        <v>-37.107999999999997</v>
      </c>
      <c r="P19" s="16">
        <f t="shared" si="1"/>
        <v>-28.508000000000003</v>
      </c>
      <c r="Q19" s="16">
        <f t="shared" si="1"/>
        <v>-28.508000000000003</v>
      </c>
      <c r="R19" s="16">
        <f t="shared" si="1"/>
        <v>-37.107999999999997</v>
      </c>
      <c r="S19" s="16">
        <f t="shared" si="1"/>
        <v>-28.508000000000003</v>
      </c>
      <c r="T19" s="16">
        <f t="shared" si="1"/>
        <v>-37.107999999999997</v>
      </c>
      <c r="U19" s="16">
        <f t="shared" si="1"/>
        <v>-37.107999999999997</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DECREASE</v>
      </c>
      <c r="V20" s="27" t="str">
        <f>IF($B50="","",IF(V$19&gt;=0,"INCREASE","DECREASE"))</f>
        <v/>
      </c>
      <c r="AI20" s="48" t="s">
        <v>114</v>
      </c>
      <c r="AJ20" s="49">
        <v>2.1</v>
      </c>
      <c r="AK20" s="50">
        <v>7.2</v>
      </c>
      <c r="AL20" s="51">
        <v>18</v>
      </c>
      <c r="AM20" s="11">
        <v>6.2</v>
      </c>
      <c r="AN20" s="11" t="s">
        <v>112</v>
      </c>
    </row>
    <row r="21" spans="1:40" ht="13" x14ac:dyDescent="0.25">
      <c r="A21" s="134" t="s">
        <v>88</v>
      </c>
      <c r="B21" s="135"/>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176</v>
      </c>
      <c r="Q21" s="28">
        <f t="shared" si="2"/>
        <v>176</v>
      </c>
      <c r="R21" s="28">
        <f t="shared" si="2"/>
        <v>228</v>
      </c>
      <c r="S21" s="28">
        <f t="shared" si="2"/>
        <v>176</v>
      </c>
      <c r="T21" s="28">
        <f t="shared" si="2"/>
        <v>228</v>
      </c>
      <c r="U21" s="28">
        <f t="shared" si="2"/>
        <v>228</v>
      </c>
      <c r="V21" s="28" t="e">
        <f t="shared" si="2"/>
        <v>#N/A</v>
      </c>
      <c r="AI21" s="63" t="s">
        <v>100</v>
      </c>
      <c r="AJ21" s="66">
        <v>11</v>
      </c>
      <c r="AK21" s="65">
        <v>12</v>
      </c>
      <c r="AL21" s="29">
        <v>19</v>
      </c>
      <c r="AM21" s="11">
        <v>6.7</v>
      </c>
      <c r="AN21" s="11" t="s">
        <v>135</v>
      </c>
    </row>
    <row r="22" spans="1:40" ht="13" x14ac:dyDescent="0.25">
      <c r="A22" s="132" t="s">
        <v>89</v>
      </c>
      <c r="B22" s="133"/>
      <c r="C22" s="16">
        <f>$E31</f>
        <v>14.46</v>
      </c>
      <c r="D22" s="16">
        <f>$E32</f>
        <v>14.46</v>
      </c>
      <c r="E22" s="16">
        <f>$E33</f>
        <v>14.46</v>
      </c>
      <c r="F22" s="16">
        <f>$E34</f>
        <v>14.46</v>
      </c>
      <c r="G22" s="16">
        <f>$E35</f>
        <v>14.46</v>
      </c>
      <c r="H22" s="16">
        <f>$E36</f>
        <v>14.46</v>
      </c>
      <c r="I22" s="16">
        <f>$E37</f>
        <v>14.46</v>
      </c>
      <c r="J22" s="16">
        <f>$E38</f>
        <v>14.46</v>
      </c>
      <c r="K22" s="16">
        <f>$E39</f>
        <v>14.46</v>
      </c>
      <c r="L22" s="16">
        <f>$E40</f>
        <v>14.46</v>
      </c>
      <c r="M22" s="16">
        <f>$E41</f>
        <v>14.46</v>
      </c>
      <c r="N22" s="16">
        <f>$E42</f>
        <v>14.46</v>
      </c>
      <c r="O22" s="16">
        <f>$E43</f>
        <v>14.46</v>
      </c>
      <c r="P22" s="16">
        <f>$E44</f>
        <v>14.46</v>
      </c>
      <c r="Q22" s="16">
        <f>$E45</f>
        <v>14.46</v>
      </c>
      <c r="R22" s="16">
        <f>$E46</f>
        <v>14.46</v>
      </c>
      <c r="S22" s="16">
        <f>$E47</f>
        <v>14.46</v>
      </c>
      <c r="T22" s="16">
        <f>$E48</f>
        <v>14.46</v>
      </c>
      <c r="U22" s="16">
        <f>$E49</f>
        <v>14.46</v>
      </c>
      <c r="V22" s="16">
        <f>$E50</f>
        <v>0</v>
      </c>
      <c r="AI22" s="63" t="s">
        <v>102</v>
      </c>
      <c r="AJ22" s="64">
        <v>1.2</v>
      </c>
      <c r="AK22" s="65">
        <v>5</v>
      </c>
      <c r="AL22" s="29">
        <v>20</v>
      </c>
      <c r="AM22" s="11">
        <v>6.7</v>
      </c>
      <c r="AN22" s="11" t="s">
        <v>135</v>
      </c>
    </row>
    <row r="23" spans="1:40" ht="13" x14ac:dyDescent="0.25">
      <c r="A23" s="132" t="s">
        <v>92</v>
      </c>
      <c r="B23" s="133"/>
      <c r="C23" s="16">
        <f>C22-C21</f>
        <v>-213.54</v>
      </c>
      <c r="D23" s="16">
        <f t="shared" ref="D23:V23" si="3">D22-D21</f>
        <v>-213.54</v>
      </c>
      <c r="E23" s="16">
        <f t="shared" si="3"/>
        <v>-213.54</v>
      </c>
      <c r="F23" s="16">
        <f t="shared" si="3"/>
        <v>-213.54</v>
      </c>
      <c r="G23" s="16">
        <f t="shared" si="3"/>
        <v>-213.54</v>
      </c>
      <c r="H23" s="16">
        <f t="shared" si="3"/>
        <v>-213.54</v>
      </c>
      <c r="I23" s="16">
        <f t="shared" si="3"/>
        <v>-213.54</v>
      </c>
      <c r="J23" s="16">
        <f t="shared" si="3"/>
        <v>-213.54</v>
      </c>
      <c r="K23" s="16">
        <f t="shared" si="3"/>
        <v>-213.54</v>
      </c>
      <c r="L23" s="16">
        <f t="shared" si="3"/>
        <v>-213.54</v>
      </c>
      <c r="M23" s="16">
        <f t="shared" si="3"/>
        <v>-213.54</v>
      </c>
      <c r="N23" s="16">
        <f t="shared" si="3"/>
        <v>-213.54</v>
      </c>
      <c r="O23" s="16">
        <f t="shared" si="3"/>
        <v>-213.54</v>
      </c>
      <c r="P23" s="16">
        <f t="shared" si="3"/>
        <v>-161.54</v>
      </c>
      <c r="Q23" s="16">
        <f t="shared" si="3"/>
        <v>-161.54</v>
      </c>
      <c r="R23" s="16">
        <f t="shared" si="3"/>
        <v>-213.54</v>
      </c>
      <c r="S23" s="16">
        <f t="shared" si="3"/>
        <v>-161.54</v>
      </c>
      <c r="T23" s="16">
        <f t="shared" si="3"/>
        <v>-213.54</v>
      </c>
      <c r="U23" s="16">
        <f t="shared" si="3"/>
        <v>-213.54</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56</v>
      </c>
      <c r="E27" s="107" t="s">
        <v>56</v>
      </c>
      <c r="F27" s="107" t="s">
        <v>56</v>
      </c>
      <c r="G27" s="107" t="s">
        <v>54</v>
      </c>
      <c r="H27" s="107" t="s">
        <v>54</v>
      </c>
      <c r="I27" s="107" t="s">
        <v>54</v>
      </c>
      <c r="J27" s="107" t="s">
        <v>54</v>
      </c>
      <c r="K27" s="107" t="s">
        <v>54</v>
      </c>
      <c r="L27" s="107" t="s">
        <v>54</v>
      </c>
      <c r="M27" s="107" t="s">
        <v>54</v>
      </c>
      <c r="N27" s="107"/>
      <c r="O27" s="107"/>
      <c r="P27" s="107" t="s">
        <v>56</v>
      </c>
      <c r="Q27" s="107" t="s">
        <v>56</v>
      </c>
      <c r="R27" s="107"/>
      <c r="S27" s="107"/>
      <c r="T27" s="107"/>
      <c r="U27" s="107"/>
    </row>
    <row r="28" spans="1:40" s="57" customFormat="1" x14ac:dyDescent="0.35">
      <c r="A28" s="108"/>
      <c r="B28" s="24">
        <v>0.79</v>
      </c>
      <c r="C28" s="15">
        <v>0.06</v>
      </c>
      <c r="D28" s="15">
        <v>5.0000000000000001E-3</v>
      </c>
      <c r="E28" s="15">
        <v>5.0000000000000001E-3</v>
      </c>
      <c r="F28" s="15">
        <v>1E-3</v>
      </c>
      <c r="G28" s="15">
        <v>0.2</v>
      </c>
      <c r="H28" s="15">
        <v>0.5</v>
      </c>
      <c r="I28" s="15">
        <v>0.5</v>
      </c>
      <c r="J28" s="15">
        <v>0.01</v>
      </c>
      <c r="K28" s="23">
        <v>0.05</v>
      </c>
      <c r="L28" s="15">
        <v>0.2</v>
      </c>
      <c r="M28" s="15">
        <v>0.2</v>
      </c>
      <c r="N28" s="15"/>
      <c r="O28" s="15"/>
      <c r="P28" s="15">
        <v>3.9E-2</v>
      </c>
      <c r="Q28" s="15">
        <v>7.0000000000000001E-3</v>
      </c>
      <c r="R28" s="15"/>
      <c r="S28" s="15"/>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240</v>
      </c>
      <c r="C31" s="77">
        <f>IF(C$27="%w/w SAR",((C$28*10)*$B31),IF(C$27="%w/w DM",(((C$28*10)*($B$28/100))*$B31),IF(C$27="kg/t SAR",(C$28*$B31),IF(C$27="kg/t DM",((C$28*($B$28/100))*$B31),IF(C$27="mg/kg SAR",((C$28*0.001)*$B31),IF(C$27="mg/kg DM",(((C$28*0.001)*($B$28/100))*$B31),0))))))</f>
        <v>144</v>
      </c>
      <c r="D31" s="77">
        <f>(IF(D$27="%w/w SAR",((D$28*10)*$B31),IF(D$27="%w/w DM",(((D$28*10)*($B$28/100))*$B31),IF(D$27="kg/t SAR",(D$28*$B31),IF(D$27="kg/t DM",((D$28*($B$28/100))*$B31),IF(D$27="mg/kg SAR",((D$28*0.001)*$B31),IF(D$27="mg/kg DM",(((D$28*0.001)*($B$28/100))*$B31),"0")))))))*2.291</f>
        <v>27.491999999999997</v>
      </c>
      <c r="E31" s="77">
        <f>(IF(E$27="%w/w SAR",((E$28*10)*$B31),IF(E$27="%w/w DM",(((E$28*10)*($B$28/100))*$B31),IF(E$27="kg/t SAR",(E$28*$B31),IF(E$27="kg/t DM",((E$28*($B$28/100))*$B31),IF(E$27="mg/kg SAR",((E$28*0.001)*$B31),IF(E$27="mg/kg DM",(((E$28*0.001)*($B$28/100))*$B31),"0")))))))*1.205</f>
        <v>14.46</v>
      </c>
      <c r="F31" s="77">
        <f>(IF(F$27="%w/w SAR",((F$28*10)*$B31),IF(F$27="%w/w DM",(((F$28*10)*($B$28/100))*$B31),IF(F$27="kg/t SAR",(F$28*$B31),IF(F$27="kg/t DM",((F$28*($B$28/100))*$B31),IF(F$27="mg/kg SAR",((F$28*0.001)*$B31),IF(F$27="mg/kg DM",(((F$28*0.001)*($B$28/100))*$B31),"0")))))))*1.658</f>
        <v>3.9791999999999996</v>
      </c>
      <c r="G31" s="77">
        <f t="shared" ref="G31:P46" si="5">IF(G$27="%w/w SAR",((G$28*10)*$B31),IF(G$27="%w/w DM",(((G$28*10)*($B$28/100))*$B31),IF(G$27="kg/t SAR",(G$28*$B31),IF(G$27="kg/t DM",((G$28*($B$28/100))*$B31),IF(G$27="mg/kg SAR",((G$28*0.001)*$B31),IF(G$27="mg/kg DM",(((G$28*0.001)*($B$28/100))*$B31),0))))))</f>
        <v>4.8000000000000001E-2</v>
      </c>
      <c r="H31" s="77">
        <f t="shared" si="5"/>
        <v>0.12</v>
      </c>
      <c r="I31" s="77">
        <f t="shared" si="5"/>
        <v>0.12</v>
      </c>
      <c r="J31" s="77">
        <f t="shared" si="5"/>
        <v>2.4000000000000002E-3</v>
      </c>
      <c r="K31" s="77">
        <f t="shared" si="5"/>
        <v>1.2E-2</v>
      </c>
      <c r="L31" s="77">
        <f t="shared" si="5"/>
        <v>4.8000000000000001E-2</v>
      </c>
      <c r="M31" s="77">
        <f t="shared" si="5"/>
        <v>4.8000000000000001E-2</v>
      </c>
      <c r="N31" s="77">
        <f t="shared" si="5"/>
        <v>0</v>
      </c>
      <c r="O31" s="77">
        <f t="shared" si="5"/>
        <v>0</v>
      </c>
      <c r="P31" s="77">
        <f t="shared" si="5"/>
        <v>93.600000000000009</v>
      </c>
      <c r="Q31" s="77">
        <f>(IF(Q$27="%w/w SAR",((Q$28*10)*$B31),IF(Q$27="%w/w DM",(((Q$28*10)*($B$28/100))*$B31),IF(Q$27="kg/t SAR",(Q$28*$B31),IF(Q$27="kg/t DM",((Q$28*($B$28/100))*$B31),IF(Q$27="mg/kg SAR",((Q$28*0.001)*$B31),IF(Q$27="mg/kg DM",(((Q$28*0.001)*($B$28/100))*$B31),0)))))))*2.5</f>
        <v>42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240</v>
      </c>
      <c r="C32" s="77">
        <f t="shared" ref="C32:C50" si="6">IF(C$27="%w/w SAR",((C$28*10)*$B32),IF(C$27="%w/w DM",(((C$28*10)*($B$28/100))*$B32),IF(C$27="kg/t SAR",(C$28*$B32),IF(C$27="kg/t DM",((C$28*($B$28/100))*$B32),IF(C$27="mg/kg SAR",((C$28*0.001)*$B32),IF(C$27="mg/kg DM",(((C$28*0.001)*($B$28/100))*$B32),0))))))</f>
        <v>144</v>
      </c>
      <c r="D32" s="77">
        <f t="shared" ref="D32:D50" si="7">(IF(D$27="%w/w SAR",((D$28*10)*$B32),IF(D$27="%w/w DM",(((D$28*10)*($B$28/100))*$B32),IF(D$27="kg/t SAR",(D$28*$B32),IF(D$27="kg/t DM",((D$28*($B$28/100))*$B32),IF(D$27="mg/kg SAR",((D$28*0.001)*$B32),IF(D$27="mg/kg DM",(((D$28*0.001)*($B$28/100))*$B32),"0")))))))*2.291</f>
        <v>27.491999999999997</v>
      </c>
      <c r="E32" s="77">
        <f t="shared" ref="E32:E50" si="8">(IF(E$27="%w/w SAR",((E$28*10)*$B32),IF(E$27="%w/w DM",(((E$28*10)*($B$28/100))*$B32),IF(E$27="kg/t SAR",(E$28*$B32),IF(E$27="kg/t DM",((E$28*($B$28/100))*$B32),IF(E$27="mg/kg SAR",((E$28*0.001)*$B32),IF(E$27="mg/kg DM",(((E$28*0.001)*($B$28/100))*$B32),"0")))))))*1.205</f>
        <v>14.46</v>
      </c>
      <c r="F32" s="77">
        <f t="shared" ref="F32:F50" si="9">(IF(F$27="%w/w SAR",((F$28*10)*$B32),IF(F$27="%w/w DM",(((F$28*10)*($B$28/100))*$B32),IF(F$27="kg/t SAR",(F$28*$B32),IF(F$27="kg/t DM",((F$28*($B$28/100))*$B32),IF(F$27="mg/kg SAR",((F$28*0.001)*$B32),IF(F$27="mg/kg DM",(((F$28*0.001)*($B$28/100))*$B32),"0")))))))*1.658</f>
        <v>3.9791999999999996</v>
      </c>
      <c r="G32" s="77">
        <f t="shared" si="5"/>
        <v>4.8000000000000001E-2</v>
      </c>
      <c r="H32" s="77">
        <f t="shared" si="5"/>
        <v>0.12</v>
      </c>
      <c r="I32" s="77">
        <f t="shared" si="5"/>
        <v>0.12</v>
      </c>
      <c r="J32" s="77">
        <f t="shared" si="5"/>
        <v>2.4000000000000002E-3</v>
      </c>
      <c r="K32" s="77">
        <f t="shared" si="5"/>
        <v>1.2E-2</v>
      </c>
      <c r="L32" s="77">
        <f t="shared" si="5"/>
        <v>4.8000000000000001E-2</v>
      </c>
      <c r="M32" s="77">
        <f t="shared" si="5"/>
        <v>4.8000000000000001E-2</v>
      </c>
      <c r="N32" s="77">
        <f t="shared" si="5"/>
        <v>0</v>
      </c>
      <c r="O32" s="77">
        <f t="shared" si="5"/>
        <v>0</v>
      </c>
      <c r="P32" s="77">
        <f t="shared" si="5"/>
        <v>93.600000000000009</v>
      </c>
      <c r="Q32" s="77">
        <f t="shared" ref="Q32:Q50" si="10">(IF(Q$27="%w/w SAR",((Q$28*10)*$B32),IF(Q$27="%w/w DM",(((Q$28*10)*($B$28/100))*$B32),IF(Q$27="kg/t SAR",(Q$28*$B32),IF(Q$27="kg/t DM",((Q$28*($B$28/100))*$B32),IF(Q$27="mg/kg SAR",((Q$28*0.001)*$B32),IF(Q$27="mg/kg DM",(((Q$28*0.001)*($B$28/100))*$B32),0)))))))*2.5</f>
        <v>42</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4</v>
      </c>
      <c r="B33" s="15">
        <v>240</v>
      </c>
      <c r="C33" s="77">
        <f t="shared" si="6"/>
        <v>144</v>
      </c>
      <c r="D33" s="77">
        <f t="shared" si="7"/>
        <v>27.491999999999997</v>
      </c>
      <c r="E33" s="77">
        <f t="shared" si="8"/>
        <v>14.46</v>
      </c>
      <c r="F33" s="77">
        <f t="shared" si="9"/>
        <v>3.9791999999999996</v>
      </c>
      <c r="G33" s="77">
        <f t="shared" si="5"/>
        <v>4.8000000000000001E-2</v>
      </c>
      <c r="H33" s="77">
        <f t="shared" si="5"/>
        <v>0.12</v>
      </c>
      <c r="I33" s="77">
        <f t="shared" si="5"/>
        <v>0.12</v>
      </c>
      <c r="J33" s="77">
        <f t="shared" si="5"/>
        <v>2.4000000000000002E-3</v>
      </c>
      <c r="K33" s="77">
        <f t="shared" si="5"/>
        <v>1.2E-2</v>
      </c>
      <c r="L33" s="77">
        <f t="shared" si="5"/>
        <v>4.8000000000000001E-2</v>
      </c>
      <c r="M33" s="77">
        <f t="shared" si="5"/>
        <v>4.8000000000000001E-2</v>
      </c>
      <c r="N33" s="77">
        <f t="shared" si="5"/>
        <v>0</v>
      </c>
      <c r="O33" s="77">
        <f t="shared" si="5"/>
        <v>0</v>
      </c>
      <c r="P33" s="77">
        <f t="shared" si="5"/>
        <v>93.600000000000009</v>
      </c>
      <c r="Q33" s="77">
        <f t="shared" si="10"/>
        <v>42</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5</v>
      </c>
      <c r="B34" s="15">
        <v>240</v>
      </c>
      <c r="C34" s="77">
        <f t="shared" si="6"/>
        <v>144</v>
      </c>
      <c r="D34" s="77">
        <f t="shared" si="7"/>
        <v>27.491999999999997</v>
      </c>
      <c r="E34" s="77">
        <f t="shared" si="8"/>
        <v>14.46</v>
      </c>
      <c r="F34" s="77">
        <f t="shared" si="9"/>
        <v>3.9791999999999996</v>
      </c>
      <c r="G34" s="77">
        <f t="shared" si="5"/>
        <v>4.8000000000000001E-2</v>
      </c>
      <c r="H34" s="77">
        <f t="shared" si="5"/>
        <v>0.12</v>
      </c>
      <c r="I34" s="77">
        <f t="shared" si="5"/>
        <v>0.12</v>
      </c>
      <c r="J34" s="77">
        <f t="shared" si="5"/>
        <v>2.4000000000000002E-3</v>
      </c>
      <c r="K34" s="77">
        <f t="shared" si="5"/>
        <v>1.2E-2</v>
      </c>
      <c r="L34" s="77">
        <f t="shared" si="5"/>
        <v>4.8000000000000001E-2</v>
      </c>
      <c r="M34" s="77">
        <f t="shared" si="5"/>
        <v>4.8000000000000001E-2</v>
      </c>
      <c r="N34" s="77">
        <f t="shared" si="5"/>
        <v>0</v>
      </c>
      <c r="O34" s="77">
        <f t="shared" si="5"/>
        <v>0</v>
      </c>
      <c r="P34" s="77">
        <f t="shared" si="5"/>
        <v>93.600000000000009</v>
      </c>
      <c r="Q34" s="77">
        <f t="shared" si="10"/>
        <v>42</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6</v>
      </c>
      <c r="B35" s="15">
        <v>240</v>
      </c>
      <c r="C35" s="77">
        <f t="shared" si="6"/>
        <v>144</v>
      </c>
      <c r="D35" s="77">
        <f t="shared" si="7"/>
        <v>27.491999999999997</v>
      </c>
      <c r="E35" s="77">
        <f t="shared" si="8"/>
        <v>14.46</v>
      </c>
      <c r="F35" s="77">
        <f t="shared" si="9"/>
        <v>3.9791999999999996</v>
      </c>
      <c r="G35" s="77">
        <f t="shared" si="5"/>
        <v>4.8000000000000001E-2</v>
      </c>
      <c r="H35" s="77">
        <f t="shared" si="5"/>
        <v>0.12</v>
      </c>
      <c r="I35" s="77">
        <f t="shared" si="5"/>
        <v>0.12</v>
      </c>
      <c r="J35" s="77">
        <f t="shared" si="5"/>
        <v>2.4000000000000002E-3</v>
      </c>
      <c r="K35" s="77">
        <f t="shared" si="5"/>
        <v>1.2E-2</v>
      </c>
      <c r="L35" s="77">
        <f t="shared" si="5"/>
        <v>4.8000000000000001E-2</v>
      </c>
      <c r="M35" s="77">
        <f t="shared" si="5"/>
        <v>4.8000000000000001E-2</v>
      </c>
      <c r="N35" s="77">
        <f t="shared" si="5"/>
        <v>0</v>
      </c>
      <c r="O35" s="77">
        <f t="shared" si="5"/>
        <v>0</v>
      </c>
      <c r="P35" s="77">
        <f t="shared" si="5"/>
        <v>93.600000000000009</v>
      </c>
      <c r="Q35" s="77">
        <f t="shared" si="10"/>
        <v>42</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7</v>
      </c>
      <c r="B36" s="15">
        <v>240</v>
      </c>
      <c r="C36" s="77">
        <f t="shared" si="6"/>
        <v>144</v>
      </c>
      <c r="D36" s="77">
        <f t="shared" si="7"/>
        <v>27.491999999999997</v>
      </c>
      <c r="E36" s="77">
        <f t="shared" si="8"/>
        <v>14.46</v>
      </c>
      <c r="F36" s="77">
        <f t="shared" si="9"/>
        <v>3.9791999999999996</v>
      </c>
      <c r="G36" s="77">
        <f t="shared" si="5"/>
        <v>4.8000000000000001E-2</v>
      </c>
      <c r="H36" s="77">
        <f t="shared" si="5"/>
        <v>0.12</v>
      </c>
      <c r="I36" s="77">
        <f t="shared" si="5"/>
        <v>0.12</v>
      </c>
      <c r="J36" s="77">
        <f t="shared" si="5"/>
        <v>2.4000000000000002E-3</v>
      </c>
      <c r="K36" s="77">
        <f t="shared" si="5"/>
        <v>1.2E-2</v>
      </c>
      <c r="L36" s="77">
        <f t="shared" si="5"/>
        <v>4.8000000000000001E-2</v>
      </c>
      <c r="M36" s="77">
        <f t="shared" si="5"/>
        <v>4.8000000000000001E-2</v>
      </c>
      <c r="N36" s="77">
        <f t="shared" si="5"/>
        <v>0</v>
      </c>
      <c r="O36" s="77">
        <f t="shared" si="5"/>
        <v>0</v>
      </c>
      <c r="P36" s="77">
        <f t="shared" si="5"/>
        <v>93.600000000000009</v>
      </c>
      <c r="Q36" s="77">
        <f t="shared" si="10"/>
        <v>42</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8</v>
      </c>
      <c r="B37" s="15">
        <v>240</v>
      </c>
      <c r="C37" s="77">
        <f t="shared" si="6"/>
        <v>144</v>
      </c>
      <c r="D37" s="77">
        <f t="shared" si="7"/>
        <v>27.491999999999997</v>
      </c>
      <c r="E37" s="77">
        <f t="shared" si="8"/>
        <v>14.46</v>
      </c>
      <c r="F37" s="77">
        <f t="shared" si="9"/>
        <v>3.9791999999999996</v>
      </c>
      <c r="G37" s="77">
        <f t="shared" si="5"/>
        <v>4.8000000000000001E-2</v>
      </c>
      <c r="H37" s="77">
        <f t="shared" si="5"/>
        <v>0.12</v>
      </c>
      <c r="I37" s="77">
        <f t="shared" si="5"/>
        <v>0.12</v>
      </c>
      <c r="J37" s="77">
        <f t="shared" si="5"/>
        <v>2.4000000000000002E-3</v>
      </c>
      <c r="K37" s="77">
        <f t="shared" si="5"/>
        <v>1.2E-2</v>
      </c>
      <c r="L37" s="77">
        <f t="shared" si="5"/>
        <v>4.8000000000000001E-2</v>
      </c>
      <c r="M37" s="77">
        <f t="shared" si="5"/>
        <v>4.8000000000000001E-2</v>
      </c>
      <c r="N37" s="77">
        <f t="shared" si="5"/>
        <v>0</v>
      </c>
      <c r="O37" s="77">
        <f t="shared" si="5"/>
        <v>0</v>
      </c>
      <c r="P37" s="77">
        <f t="shared" si="5"/>
        <v>93.600000000000009</v>
      </c>
      <c r="Q37" s="77">
        <f t="shared" si="10"/>
        <v>42</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9</v>
      </c>
      <c r="B38" s="15">
        <v>240</v>
      </c>
      <c r="C38" s="77">
        <f t="shared" si="6"/>
        <v>144</v>
      </c>
      <c r="D38" s="77">
        <f t="shared" si="7"/>
        <v>27.491999999999997</v>
      </c>
      <c r="E38" s="77">
        <f t="shared" si="8"/>
        <v>14.46</v>
      </c>
      <c r="F38" s="77">
        <f t="shared" si="9"/>
        <v>3.9791999999999996</v>
      </c>
      <c r="G38" s="77">
        <f t="shared" si="5"/>
        <v>4.8000000000000001E-2</v>
      </c>
      <c r="H38" s="77">
        <f t="shared" si="5"/>
        <v>0.12</v>
      </c>
      <c r="I38" s="77">
        <f t="shared" si="5"/>
        <v>0.12</v>
      </c>
      <c r="J38" s="77">
        <f t="shared" si="5"/>
        <v>2.4000000000000002E-3</v>
      </c>
      <c r="K38" s="77">
        <f t="shared" si="5"/>
        <v>1.2E-2</v>
      </c>
      <c r="L38" s="77">
        <f t="shared" si="5"/>
        <v>4.8000000000000001E-2</v>
      </c>
      <c r="M38" s="77">
        <f t="shared" si="5"/>
        <v>4.8000000000000001E-2</v>
      </c>
      <c r="N38" s="77">
        <f t="shared" si="5"/>
        <v>0</v>
      </c>
      <c r="O38" s="77">
        <f t="shared" si="5"/>
        <v>0</v>
      </c>
      <c r="P38" s="77">
        <f t="shared" si="5"/>
        <v>93.600000000000009</v>
      </c>
      <c r="Q38" s="77">
        <f t="shared" si="10"/>
        <v>42</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10</v>
      </c>
      <c r="B39" s="15">
        <v>240</v>
      </c>
      <c r="C39" s="77">
        <f t="shared" si="6"/>
        <v>144</v>
      </c>
      <c r="D39" s="77">
        <f t="shared" si="7"/>
        <v>27.491999999999997</v>
      </c>
      <c r="E39" s="77">
        <f t="shared" si="8"/>
        <v>14.46</v>
      </c>
      <c r="F39" s="77">
        <f t="shared" si="9"/>
        <v>3.9791999999999996</v>
      </c>
      <c r="G39" s="77">
        <f t="shared" si="5"/>
        <v>4.8000000000000001E-2</v>
      </c>
      <c r="H39" s="77">
        <f t="shared" si="5"/>
        <v>0.12</v>
      </c>
      <c r="I39" s="77">
        <f t="shared" si="5"/>
        <v>0.12</v>
      </c>
      <c r="J39" s="77">
        <f t="shared" si="5"/>
        <v>2.4000000000000002E-3</v>
      </c>
      <c r="K39" s="77">
        <f t="shared" si="5"/>
        <v>1.2E-2</v>
      </c>
      <c r="L39" s="77">
        <f t="shared" si="5"/>
        <v>4.8000000000000001E-2</v>
      </c>
      <c r="M39" s="77">
        <f t="shared" si="5"/>
        <v>4.8000000000000001E-2</v>
      </c>
      <c r="N39" s="77">
        <f t="shared" si="5"/>
        <v>0</v>
      </c>
      <c r="O39" s="77">
        <f t="shared" si="5"/>
        <v>0</v>
      </c>
      <c r="P39" s="77">
        <f t="shared" si="5"/>
        <v>93.600000000000009</v>
      </c>
      <c r="Q39" s="77">
        <f t="shared" si="10"/>
        <v>42</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11</v>
      </c>
      <c r="B40" s="15">
        <v>240</v>
      </c>
      <c r="C40" s="77">
        <f t="shared" si="6"/>
        <v>144</v>
      </c>
      <c r="D40" s="77">
        <f t="shared" si="7"/>
        <v>27.491999999999997</v>
      </c>
      <c r="E40" s="77">
        <f t="shared" si="8"/>
        <v>14.46</v>
      </c>
      <c r="F40" s="77">
        <f t="shared" si="9"/>
        <v>3.9791999999999996</v>
      </c>
      <c r="G40" s="77">
        <f t="shared" si="5"/>
        <v>4.8000000000000001E-2</v>
      </c>
      <c r="H40" s="77">
        <f t="shared" si="5"/>
        <v>0.12</v>
      </c>
      <c r="I40" s="77">
        <f t="shared" si="5"/>
        <v>0.12</v>
      </c>
      <c r="J40" s="77">
        <f t="shared" si="5"/>
        <v>2.4000000000000002E-3</v>
      </c>
      <c r="K40" s="77">
        <f t="shared" si="5"/>
        <v>1.2E-2</v>
      </c>
      <c r="L40" s="77">
        <f t="shared" si="5"/>
        <v>4.8000000000000001E-2</v>
      </c>
      <c r="M40" s="77">
        <f t="shared" si="5"/>
        <v>4.8000000000000001E-2</v>
      </c>
      <c r="N40" s="77">
        <f t="shared" si="5"/>
        <v>0</v>
      </c>
      <c r="O40" s="77">
        <f t="shared" si="5"/>
        <v>0</v>
      </c>
      <c r="P40" s="77">
        <f t="shared" si="5"/>
        <v>93.600000000000009</v>
      </c>
      <c r="Q40" s="77">
        <f t="shared" si="10"/>
        <v>42</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12</v>
      </c>
      <c r="B41" s="15">
        <v>240</v>
      </c>
      <c r="C41" s="77">
        <f t="shared" si="6"/>
        <v>144</v>
      </c>
      <c r="D41" s="77">
        <f t="shared" si="7"/>
        <v>27.491999999999997</v>
      </c>
      <c r="E41" s="77">
        <f t="shared" si="8"/>
        <v>14.46</v>
      </c>
      <c r="F41" s="77">
        <f t="shared" si="9"/>
        <v>3.9791999999999996</v>
      </c>
      <c r="G41" s="77">
        <f t="shared" si="5"/>
        <v>4.8000000000000001E-2</v>
      </c>
      <c r="H41" s="77">
        <f t="shared" si="5"/>
        <v>0.12</v>
      </c>
      <c r="I41" s="77">
        <f t="shared" si="5"/>
        <v>0.12</v>
      </c>
      <c r="J41" s="77">
        <f t="shared" si="5"/>
        <v>2.4000000000000002E-3</v>
      </c>
      <c r="K41" s="77">
        <f t="shared" si="5"/>
        <v>1.2E-2</v>
      </c>
      <c r="L41" s="77">
        <f t="shared" si="5"/>
        <v>4.8000000000000001E-2</v>
      </c>
      <c r="M41" s="77">
        <f t="shared" si="5"/>
        <v>4.8000000000000001E-2</v>
      </c>
      <c r="N41" s="77">
        <f t="shared" si="5"/>
        <v>0</v>
      </c>
      <c r="O41" s="77">
        <f t="shared" si="5"/>
        <v>0</v>
      </c>
      <c r="P41" s="77">
        <f t="shared" si="5"/>
        <v>93.600000000000009</v>
      </c>
      <c r="Q41" s="77">
        <f t="shared" si="10"/>
        <v>42</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13</v>
      </c>
      <c r="B42" s="15">
        <v>240</v>
      </c>
      <c r="C42" s="77">
        <f t="shared" si="6"/>
        <v>144</v>
      </c>
      <c r="D42" s="77">
        <f t="shared" si="7"/>
        <v>27.491999999999997</v>
      </c>
      <c r="E42" s="77">
        <f t="shared" si="8"/>
        <v>14.46</v>
      </c>
      <c r="F42" s="77">
        <f t="shared" si="9"/>
        <v>3.9791999999999996</v>
      </c>
      <c r="G42" s="77">
        <f t="shared" si="5"/>
        <v>4.8000000000000001E-2</v>
      </c>
      <c r="H42" s="77">
        <f t="shared" si="5"/>
        <v>0.12</v>
      </c>
      <c r="I42" s="77">
        <f t="shared" si="5"/>
        <v>0.12</v>
      </c>
      <c r="J42" s="77">
        <f t="shared" si="5"/>
        <v>2.4000000000000002E-3</v>
      </c>
      <c r="K42" s="77">
        <f t="shared" si="5"/>
        <v>1.2E-2</v>
      </c>
      <c r="L42" s="77">
        <f t="shared" si="5"/>
        <v>4.8000000000000001E-2</v>
      </c>
      <c r="M42" s="77">
        <f t="shared" si="5"/>
        <v>4.8000000000000001E-2</v>
      </c>
      <c r="N42" s="77">
        <f t="shared" si="5"/>
        <v>0</v>
      </c>
      <c r="O42" s="77">
        <f t="shared" si="5"/>
        <v>0</v>
      </c>
      <c r="P42" s="77">
        <f t="shared" si="5"/>
        <v>93.600000000000009</v>
      </c>
      <c r="Q42" s="77">
        <f t="shared" si="10"/>
        <v>42</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14</v>
      </c>
      <c r="B43" s="15">
        <v>240</v>
      </c>
      <c r="C43" s="77">
        <f t="shared" si="6"/>
        <v>144</v>
      </c>
      <c r="D43" s="77">
        <f t="shared" si="7"/>
        <v>27.491999999999997</v>
      </c>
      <c r="E43" s="77">
        <f t="shared" si="8"/>
        <v>14.46</v>
      </c>
      <c r="F43" s="77">
        <f t="shared" si="9"/>
        <v>3.9791999999999996</v>
      </c>
      <c r="G43" s="77">
        <f t="shared" si="5"/>
        <v>4.8000000000000001E-2</v>
      </c>
      <c r="H43" s="77">
        <f t="shared" si="5"/>
        <v>0.12</v>
      </c>
      <c r="I43" s="77">
        <f t="shared" si="5"/>
        <v>0.12</v>
      </c>
      <c r="J43" s="77">
        <f t="shared" si="5"/>
        <v>2.4000000000000002E-3</v>
      </c>
      <c r="K43" s="77">
        <f t="shared" si="5"/>
        <v>1.2E-2</v>
      </c>
      <c r="L43" s="77">
        <f t="shared" si="5"/>
        <v>4.8000000000000001E-2</v>
      </c>
      <c r="M43" s="77">
        <f t="shared" si="5"/>
        <v>4.8000000000000001E-2</v>
      </c>
      <c r="N43" s="77">
        <f t="shared" si="5"/>
        <v>0</v>
      </c>
      <c r="O43" s="77">
        <f t="shared" si="5"/>
        <v>0</v>
      </c>
      <c r="P43" s="77">
        <f t="shared" si="5"/>
        <v>93.600000000000009</v>
      </c>
      <c r="Q43" s="77">
        <f t="shared" si="10"/>
        <v>42</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15</v>
      </c>
      <c r="B44" s="15">
        <v>240</v>
      </c>
      <c r="C44" s="77">
        <f t="shared" si="6"/>
        <v>144</v>
      </c>
      <c r="D44" s="77">
        <f t="shared" si="7"/>
        <v>27.491999999999997</v>
      </c>
      <c r="E44" s="77">
        <f t="shared" si="8"/>
        <v>14.46</v>
      </c>
      <c r="F44" s="77">
        <f t="shared" si="9"/>
        <v>3.9791999999999996</v>
      </c>
      <c r="G44" s="77">
        <f t="shared" si="5"/>
        <v>4.8000000000000001E-2</v>
      </c>
      <c r="H44" s="77">
        <f t="shared" si="5"/>
        <v>0.12</v>
      </c>
      <c r="I44" s="77">
        <f t="shared" si="5"/>
        <v>0.12</v>
      </c>
      <c r="J44" s="77">
        <f t="shared" si="5"/>
        <v>2.4000000000000002E-3</v>
      </c>
      <c r="K44" s="77">
        <f t="shared" si="5"/>
        <v>1.2E-2</v>
      </c>
      <c r="L44" s="77">
        <f t="shared" si="5"/>
        <v>4.8000000000000001E-2</v>
      </c>
      <c r="M44" s="77">
        <f t="shared" si="5"/>
        <v>4.8000000000000001E-2</v>
      </c>
      <c r="N44" s="77">
        <f t="shared" si="5"/>
        <v>0</v>
      </c>
      <c r="O44" s="77">
        <f t="shared" si="5"/>
        <v>0</v>
      </c>
      <c r="P44" s="77">
        <f t="shared" si="5"/>
        <v>93.600000000000009</v>
      </c>
      <c r="Q44" s="77">
        <f t="shared" si="10"/>
        <v>42</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16</v>
      </c>
      <c r="B45" s="15">
        <v>240</v>
      </c>
      <c r="C45" s="77">
        <f t="shared" si="6"/>
        <v>144</v>
      </c>
      <c r="D45" s="77">
        <f t="shared" si="7"/>
        <v>27.491999999999997</v>
      </c>
      <c r="E45" s="77">
        <f t="shared" si="8"/>
        <v>14.46</v>
      </c>
      <c r="F45" s="77">
        <f t="shared" si="9"/>
        <v>3.9791999999999996</v>
      </c>
      <c r="G45" s="77">
        <f t="shared" si="5"/>
        <v>4.8000000000000001E-2</v>
      </c>
      <c r="H45" s="77">
        <f t="shared" si="5"/>
        <v>0.12</v>
      </c>
      <c r="I45" s="77">
        <f t="shared" si="5"/>
        <v>0.12</v>
      </c>
      <c r="J45" s="77">
        <f t="shared" si="5"/>
        <v>2.4000000000000002E-3</v>
      </c>
      <c r="K45" s="77">
        <f t="shared" si="5"/>
        <v>1.2E-2</v>
      </c>
      <c r="L45" s="77">
        <f t="shared" si="5"/>
        <v>4.8000000000000001E-2</v>
      </c>
      <c r="M45" s="77">
        <f t="shared" si="5"/>
        <v>4.8000000000000001E-2</v>
      </c>
      <c r="N45" s="77">
        <f t="shared" si="5"/>
        <v>0</v>
      </c>
      <c r="O45" s="77">
        <f t="shared" si="5"/>
        <v>0</v>
      </c>
      <c r="P45" s="77">
        <f t="shared" si="5"/>
        <v>93.600000000000009</v>
      </c>
      <c r="Q45" s="77">
        <f t="shared" si="10"/>
        <v>42</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17</v>
      </c>
      <c r="B46" s="15">
        <v>240</v>
      </c>
      <c r="C46" s="77">
        <f t="shared" si="6"/>
        <v>144</v>
      </c>
      <c r="D46" s="77">
        <f t="shared" si="7"/>
        <v>27.491999999999997</v>
      </c>
      <c r="E46" s="77">
        <f t="shared" si="8"/>
        <v>14.46</v>
      </c>
      <c r="F46" s="77">
        <f t="shared" si="9"/>
        <v>3.9791999999999996</v>
      </c>
      <c r="G46" s="77">
        <f t="shared" si="5"/>
        <v>4.8000000000000001E-2</v>
      </c>
      <c r="H46" s="77">
        <f t="shared" si="5"/>
        <v>0.12</v>
      </c>
      <c r="I46" s="77">
        <f t="shared" si="5"/>
        <v>0.12</v>
      </c>
      <c r="J46" s="77">
        <f t="shared" si="5"/>
        <v>2.4000000000000002E-3</v>
      </c>
      <c r="K46" s="77">
        <f t="shared" si="5"/>
        <v>1.2E-2</v>
      </c>
      <c r="L46" s="77">
        <f t="shared" si="5"/>
        <v>4.8000000000000001E-2</v>
      </c>
      <c r="M46" s="77">
        <f t="shared" si="5"/>
        <v>4.8000000000000001E-2</v>
      </c>
      <c r="N46" s="77">
        <f t="shared" si="5"/>
        <v>0</v>
      </c>
      <c r="O46" s="77">
        <f t="shared" si="5"/>
        <v>0</v>
      </c>
      <c r="P46" s="77">
        <f t="shared" si="5"/>
        <v>93.600000000000009</v>
      </c>
      <c r="Q46" s="77">
        <f t="shared" si="10"/>
        <v>42</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18</v>
      </c>
      <c r="B47" s="15">
        <v>240</v>
      </c>
      <c r="C47" s="77">
        <f t="shared" si="6"/>
        <v>144</v>
      </c>
      <c r="D47" s="77">
        <f t="shared" si="7"/>
        <v>27.491999999999997</v>
      </c>
      <c r="E47" s="77">
        <f t="shared" si="8"/>
        <v>14.46</v>
      </c>
      <c r="F47" s="77">
        <f t="shared" si="9"/>
        <v>3.9791999999999996</v>
      </c>
      <c r="G47" s="77">
        <f t="shared" ref="G47:P50" si="12">IF(G$27="%w/w SAR",((G$28*10)*$B47),IF(G$27="%w/w DM",(((G$28*10)*($B$28/100))*$B47),IF(G$27="kg/t SAR",(G$28*$B47),IF(G$27="kg/t DM",((G$28*($B$28/100))*$B47),IF(G$27="mg/kg SAR",((G$28*0.001)*$B47),IF(G$27="mg/kg DM",(((G$28*0.001)*($B$28/100))*$B47),0))))))</f>
        <v>4.8000000000000001E-2</v>
      </c>
      <c r="H47" s="77">
        <f t="shared" si="12"/>
        <v>0.12</v>
      </c>
      <c r="I47" s="77">
        <f t="shared" si="12"/>
        <v>0.12</v>
      </c>
      <c r="J47" s="77">
        <f t="shared" si="12"/>
        <v>2.4000000000000002E-3</v>
      </c>
      <c r="K47" s="77">
        <f t="shared" si="12"/>
        <v>1.2E-2</v>
      </c>
      <c r="L47" s="77">
        <f t="shared" si="12"/>
        <v>4.8000000000000001E-2</v>
      </c>
      <c r="M47" s="77">
        <f t="shared" si="12"/>
        <v>4.8000000000000001E-2</v>
      </c>
      <c r="N47" s="77">
        <f t="shared" si="12"/>
        <v>0</v>
      </c>
      <c r="O47" s="77">
        <f t="shared" si="12"/>
        <v>0</v>
      </c>
      <c r="P47" s="77">
        <f t="shared" si="12"/>
        <v>93.600000000000009</v>
      </c>
      <c r="Q47" s="77">
        <f t="shared" si="10"/>
        <v>42</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19</v>
      </c>
      <c r="B48" s="15">
        <v>240</v>
      </c>
      <c r="C48" s="77">
        <f t="shared" si="6"/>
        <v>144</v>
      </c>
      <c r="D48" s="77">
        <f t="shared" si="7"/>
        <v>27.491999999999997</v>
      </c>
      <c r="E48" s="77">
        <f t="shared" si="8"/>
        <v>14.46</v>
      </c>
      <c r="F48" s="77">
        <f t="shared" si="9"/>
        <v>3.9791999999999996</v>
      </c>
      <c r="G48" s="77">
        <f t="shared" si="12"/>
        <v>4.8000000000000001E-2</v>
      </c>
      <c r="H48" s="77">
        <f t="shared" si="12"/>
        <v>0.12</v>
      </c>
      <c r="I48" s="77">
        <f t="shared" si="12"/>
        <v>0.12</v>
      </c>
      <c r="J48" s="77">
        <f t="shared" si="12"/>
        <v>2.4000000000000002E-3</v>
      </c>
      <c r="K48" s="77">
        <f t="shared" si="12"/>
        <v>1.2E-2</v>
      </c>
      <c r="L48" s="77">
        <f t="shared" si="12"/>
        <v>4.8000000000000001E-2</v>
      </c>
      <c r="M48" s="77">
        <f t="shared" si="12"/>
        <v>4.8000000000000001E-2</v>
      </c>
      <c r="N48" s="77">
        <f t="shared" si="12"/>
        <v>0</v>
      </c>
      <c r="O48" s="77">
        <f t="shared" si="12"/>
        <v>0</v>
      </c>
      <c r="P48" s="77">
        <f t="shared" si="12"/>
        <v>93.600000000000009</v>
      </c>
      <c r="Q48" s="77">
        <f t="shared" si="10"/>
        <v>42</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20</v>
      </c>
      <c r="B49" s="15">
        <v>240</v>
      </c>
      <c r="C49" s="77">
        <f t="shared" si="6"/>
        <v>144</v>
      </c>
      <c r="D49" s="77">
        <f t="shared" si="7"/>
        <v>27.491999999999997</v>
      </c>
      <c r="E49" s="77">
        <f t="shared" si="8"/>
        <v>14.46</v>
      </c>
      <c r="F49" s="77">
        <f t="shared" si="9"/>
        <v>3.9791999999999996</v>
      </c>
      <c r="G49" s="77">
        <f t="shared" si="12"/>
        <v>4.8000000000000001E-2</v>
      </c>
      <c r="H49" s="77">
        <f t="shared" si="12"/>
        <v>0.12</v>
      </c>
      <c r="I49" s="77">
        <f t="shared" si="12"/>
        <v>0.12</v>
      </c>
      <c r="J49" s="77">
        <f t="shared" si="12"/>
        <v>2.4000000000000002E-3</v>
      </c>
      <c r="K49" s="77">
        <f t="shared" si="12"/>
        <v>1.2E-2</v>
      </c>
      <c r="L49" s="77">
        <f t="shared" si="12"/>
        <v>4.8000000000000001E-2</v>
      </c>
      <c r="M49" s="77">
        <f t="shared" si="12"/>
        <v>4.8000000000000001E-2</v>
      </c>
      <c r="N49" s="77">
        <f t="shared" si="12"/>
        <v>0</v>
      </c>
      <c r="O49" s="77">
        <f t="shared" si="12"/>
        <v>0</v>
      </c>
      <c r="P49" s="77">
        <f t="shared" si="12"/>
        <v>93.600000000000009</v>
      </c>
      <c r="Q49" s="77">
        <f t="shared" si="10"/>
        <v>42</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v>0.79</v>
      </c>
      <c r="C55" s="116">
        <v>1</v>
      </c>
      <c r="D55" s="117">
        <f>(B55/100)*C55</f>
        <v>7.9000000000000008E-3</v>
      </c>
      <c r="E55" s="117">
        <f>G55</f>
        <v>1.5800000000000002E-2</v>
      </c>
      <c r="F55" s="116">
        <v>2</v>
      </c>
      <c r="G55" s="117">
        <f>(B55/100)*F55</f>
        <v>1.5800000000000002E-2</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4</v>
      </c>
      <c r="E57" s="8">
        <f t="shared" si="13"/>
        <v>5</v>
      </c>
      <c r="F57" s="8">
        <f t="shared" si="13"/>
        <v>6</v>
      </c>
      <c r="G57" s="8">
        <f t="shared" si="13"/>
        <v>7</v>
      </c>
      <c r="H57" s="8">
        <f t="shared" si="13"/>
        <v>8</v>
      </c>
      <c r="I57" s="8">
        <f t="shared" si="13"/>
        <v>9</v>
      </c>
      <c r="J57" s="8">
        <f t="shared" si="13"/>
        <v>10</v>
      </c>
      <c r="K57" s="8">
        <f t="shared" si="13"/>
        <v>11</v>
      </c>
      <c r="L57" s="8">
        <f t="shared" si="13"/>
        <v>12</v>
      </c>
      <c r="M57" s="8">
        <f t="shared" si="13"/>
        <v>13</v>
      </c>
      <c r="N57" s="8">
        <f t="shared" si="13"/>
        <v>14</v>
      </c>
      <c r="O57" s="8">
        <f t="shared" si="13"/>
        <v>15</v>
      </c>
      <c r="P57" s="8">
        <f t="shared" si="13"/>
        <v>16</v>
      </c>
      <c r="Q57" s="8">
        <f t="shared" si="13"/>
        <v>17</v>
      </c>
      <c r="R57" s="8">
        <f t="shared" si="13"/>
        <v>18</v>
      </c>
      <c r="S57" s="8">
        <f t="shared" si="13"/>
        <v>19</v>
      </c>
      <c r="T57" s="8">
        <f t="shared" si="13"/>
        <v>20</v>
      </c>
      <c r="U57" s="8">
        <f t="shared" si="13"/>
        <v>0</v>
      </c>
    </row>
    <row r="58" spans="1:35" s="19" customFormat="1" ht="13" x14ac:dyDescent="0.35">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str">
        <f>N16&amp;" I "&amp;(VLOOKUP(N14,Table245[],6,FALSE))</f>
        <v>Medium/Clay I Grass</v>
      </c>
      <c r="N58" s="13" t="str">
        <f>O16&amp;" I "&amp;(VLOOKUP(O14,Table245[],6,FALSE))</f>
        <v>Medium/Clay I Grass</v>
      </c>
      <c r="O58" s="13" t="str">
        <f>P16&amp;" I "&amp;(VLOOKUP(P14,Table245[],6,FALSE))</f>
        <v>Medium/Clay I Arable</v>
      </c>
      <c r="P58" s="13" t="str">
        <f>Q16&amp;" I "&amp;(VLOOKUP(Q14,Table245[],6,FALSE))</f>
        <v>Medium/Clay I Arable</v>
      </c>
      <c r="Q58" s="13" t="str">
        <f>R16&amp;" I "&amp;(VLOOKUP(R14,Table245[],6,FALSE))</f>
        <v>Medium/Clay I Grass</v>
      </c>
      <c r="R58" s="13" t="str">
        <f>S16&amp;" I "&amp;(VLOOKUP(S14,Table245[],6,FALSE))</f>
        <v>Medium/Clay I Arable</v>
      </c>
      <c r="S58" s="13" t="str">
        <f>T16&amp;" I "&amp;(VLOOKUP(T14,Table245[],6,FALSE))</f>
        <v>Medium/Clay I Grass</v>
      </c>
      <c r="T58" s="13" t="str">
        <f>U16&amp;" I "&amp;(VLOOKUP(U14,Table245[],6,FALSE))</f>
        <v>Medium/Clay I Grass</v>
      </c>
      <c r="U58" s="13" t="e">
        <f>V16&amp;" I "&amp;(VLOOKUP(V14,Table245[],6,FALSE))</f>
        <v>#N/A</v>
      </c>
    </row>
    <row r="59" spans="1:35" s="19" customFormat="1" ht="13" x14ac:dyDescent="0.3">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f>VLOOKUP(K$14,Table245[],5,FALSE)</f>
        <v>6.2</v>
      </c>
      <c r="K59" s="76">
        <f>VLOOKUP(L$14,Table245[],5,FALSE)</f>
        <v>6.2</v>
      </c>
      <c r="L59" s="76">
        <f>VLOOKUP(M$14,Table245[],5,FALSE)</f>
        <v>6.2</v>
      </c>
      <c r="M59" s="76">
        <f>VLOOKUP(N$14,Table245[],5,FALSE)</f>
        <v>6.2</v>
      </c>
      <c r="N59" s="76">
        <f>VLOOKUP(O$14,Table245[],5,FALSE)</f>
        <v>6.2</v>
      </c>
      <c r="O59" s="76">
        <f>VLOOKUP(P$14,Table245[],5,FALSE)</f>
        <v>6.7</v>
      </c>
      <c r="P59" s="76">
        <f>VLOOKUP(Q$14,Table245[],5,FALSE)</f>
        <v>6.7</v>
      </c>
      <c r="Q59" s="76">
        <f>VLOOKUP(R$14,Table245[],5,FALSE)</f>
        <v>6.2</v>
      </c>
      <c r="R59" s="76">
        <f>VLOOKUP(S$14,Table245[],5,FALSE)</f>
        <v>6.7</v>
      </c>
      <c r="S59" s="76">
        <f>VLOOKUP(T$14,Table245[],5,FALSE)</f>
        <v>6.2</v>
      </c>
      <c r="T59" s="76">
        <f>VLOOKUP(U$14,Table245[],5,FALSE)</f>
        <v>6.2</v>
      </c>
      <c r="U59" s="76" t="e">
        <f>VLOOKUP(V$14,Table245[],5,FALSE)</f>
        <v>#N/A</v>
      </c>
    </row>
    <row r="60" spans="1:35" s="19" customFormat="1" ht="13" x14ac:dyDescent="0.3">
      <c r="A60" s="111" t="s">
        <v>4</v>
      </c>
      <c r="B60" s="76">
        <f>C10</f>
        <v>6.3</v>
      </c>
      <c r="C60" s="76">
        <f t="shared" ref="C60:U60" si="14">D10</f>
        <v>5.9</v>
      </c>
      <c r="D60" s="76">
        <f t="shared" si="14"/>
        <v>6.6</v>
      </c>
      <c r="E60" s="76">
        <f t="shared" si="14"/>
        <v>6</v>
      </c>
      <c r="F60" s="76">
        <f t="shared" si="14"/>
        <v>5.5</v>
      </c>
      <c r="G60" s="76">
        <f t="shared" si="14"/>
        <v>5.8</v>
      </c>
      <c r="H60" s="76">
        <f t="shared" si="14"/>
        <v>5.7</v>
      </c>
      <c r="I60" s="76">
        <f t="shared" si="14"/>
        <v>5.9</v>
      </c>
      <c r="J60" s="76">
        <f t="shared" si="14"/>
        <v>5.8</v>
      </c>
      <c r="K60" s="76">
        <f t="shared" si="14"/>
        <v>5.5</v>
      </c>
      <c r="L60" s="76">
        <f t="shared" si="14"/>
        <v>5.6</v>
      </c>
      <c r="M60" s="76">
        <f t="shared" si="14"/>
        <v>5.9</v>
      </c>
      <c r="N60" s="76">
        <f t="shared" si="14"/>
        <v>6.1</v>
      </c>
      <c r="O60" s="76">
        <f t="shared" si="14"/>
        <v>5.5</v>
      </c>
      <c r="P60" s="76">
        <f t="shared" si="14"/>
        <v>5.6</v>
      </c>
      <c r="Q60" s="76">
        <f t="shared" si="14"/>
        <v>5.9</v>
      </c>
      <c r="R60" s="76">
        <f t="shared" si="14"/>
        <v>5.7</v>
      </c>
      <c r="S60" s="76">
        <f t="shared" si="14"/>
        <v>5.5</v>
      </c>
      <c r="T60" s="76">
        <f t="shared" si="14"/>
        <v>5.5</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8</v>
      </c>
      <c r="P61" s="76">
        <f t="shared" si="15"/>
        <v>8</v>
      </c>
      <c r="Q61" s="76">
        <f t="shared" si="15"/>
        <v>6</v>
      </c>
      <c r="R61" s="76">
        <f t="shared" si="15"/>
        <v>8</v>
      </c>
      <c r="S61" s="76">
        <f t="shared" si="15"/>
        <v>6</v>
      </c>
      <c r="T61" s="76">
        <f t="shared" si="15"/>
        <v>6</v>
      </c>
      <c r="U61" s="76" t="e">
        <f t="shared" si="15"/>
        <v>#N/A</v>
      </c>
    </row>
    <row r="62" spans="1:35" s="19" customFormat="1" ht="13" x14ac:dyDescent="0.3">
      <c r="A62" s="111" t="s">
        <v>134</v>
      </c>
      <c r="B62" s="77">
        <f>B31</f>
        <v>240</v>
      </c>
      <c r="C62" s="77">
        <f>B32</f>
        <v>240</v>
      </c>
      <c r="D62" s="77">
        <f>B33</f>
        <v>240</v>
      </c>
      <c r="E62" s="77">
        <f>B34</f>
        <v>240</v>
      </c>
      <c r="F62" s="77">
        <f>B35</f>
        <v>240</v>
      </c>
      <c r="G62" s="77">
        <f>B36</f>
        <v>240</v>
      </c>
      <c r="H62" s="77">
        <f>B37</f>
        <v>240</v>
      </c>
      <c r="I62" s="77">
        <f>B38</f>
        <v>240</v>
      </c>
      <c r="J62" s="77">
        <f>B39</f>
        <v>240</v>
      </c>
      <c r="K62" s="77">
        <f>B40</f>
        <v>240</v>
      </c>
      <c r="L62" s="77">
        <f>B41</f>
        <v>240</v>
      </c>
      <c r="M62" s="77">
        <f>B42</f>
        <v>240</v>
      </c>
      <c r="N62" s="77">
        <f>B43</f>
        <v>240</v>
      </c>
      <c r="O62" s="77">
        <f>B44</f>
        <v>240</v>
      </c>
      <c r="P62" s="77">
        <f>B45</f>
        <v>240</v>
      </c>
      <c r="Q62" s="77">
        <f>B46</f>
        <v>240</v>
      </c>
      <c r="R62" s="77">
        <f>B47</f>
        <v>240</v>
      </c>
      <c r="S62" s="77">
        <f>B48</f>
        <v>240</v>
      </c>
      <c r="T62" s="77">
        <f>B49</f>
        <v>240</v>
      </c>
      <c r="U62" s="77">
        <f>B50</f>
        <v>0</v>
      </c>
    </row>
    <row r="63" spans="1:35" s="19" customFormat="1" ht="39" x14ac:dyDescent="0.3">
      <c r="A63" s="112" t="s">
        <v>155</v>
      </c>
      <c r="B63" s="77">
        <f>$E55*(B62/100)</f>
        <v>3.7920000000000002E-2</v>
      </c>
      <c r="C63" s="77">
        <f t="shared" ref="C63:U63" si="16">$E55*(C62/100)</f>
        <v>3.7920000000000002E-2</v>
      </c>
      <c r="D63" s="77">
        <f t="shared" si="16"/>
        <v>3.7920000000000002E-2</v>
      </c>
      <c r="E63" s="77">
        <f t="shared" si="16"/>
        <v>3.7920000000000002E-2</v>
      </c>
      <c r="F63" s="77">
        <f>$E55*(F62/100)</f>
        <v>3.7920000000000002E-2</v>
      </c>
      <c r="G63" s="77">
        <f t="shared" si="16"/>
        <v>3.7920000000000002E-2</v>
      </c>
      <c r="H63" s="77">
        <f t="shared" si="16"/>
        <v>3.7920000000000002E-2</v>
      </c>
      <c r="I63" s="77">
        <f t="shared" si="16"/>
        <v>3.7920000000000002E-2</v>
      </c>
      <c r="J63" s="77">
        <f t="shared" si="16"/>
        <v>3.7920000000000002E-2</v>
      </c>
      <c r="K63" s="77">
        <f t="shared" si="16"/>
        <v>3.7920000000000002E-2</v>
      </c>
      <c r="L63" s="77">
        <f t="shared" si="16"/>
        <v>3.7920000000000002E-2</v>
      </c>
      <c r="M63" s="77">
        <f t="shared" si="16"/>
        <v>3.7920000000000002E-2</v>
      </c>
      <c r="N63" s="77">
        <f t="shared" si="16"/>
        <v>3.7920000000000002E-2</v>
      </c>
      <c r="O63" s="77">
        <f t="shared" si="16"/>
        <v>3.7920000000000002E-2</v>
      </c>
      <c r="P63" s="77">
        <f t="shared" si="16"/>
        <v>3.7920000000000002E-2</v>
      </c>
      <c r="Q63" s="77">
        <f t="shared" si="16"/>
        <v>3.7920000000000002E-2</v>
      </c>
      <c r="R63" s="77">
        <f t="shared" si="16"/>
        <v>3.7920000000000002E-2</v>
      </c>
      <c r="S63" s="77">
        <f t="shared" si="16"/>
        <v>3.7920000000000002E-2</v>
      </c>
      <c r="T63" s="77">
        <f t="shared" si="16"/>
        <v>3.7920000000000002E-2</v>
      </c>
      <c r="U63" s="77">
        <f t="shared" si="16"/>
        <v>0</v>
      </c>
    </row>
    <row r="64" spans="1:35" s="19" customFormat="1" ht="52" x14ac:dyDescent="0.3">
      <c r="A64" s="112" t="s">
        <v>156</v>
      </c>
      <c r="B64" s="77">
        <f>(B59-B60)*B61</f>
        <v>-0.59999999999999787</v>
      </c>
      <c r="C64" s="77">
        <f t="shared" ref="C64:U64" si="17">(C59-C60)*C61</f>
        <v>1.7999999999999989</v>
      </c>
      <c r="D64" s="77">
        <f t="shared" si="17"/>
        <v>-2.3999999999999968</v>
      </c>
      <c r="E64" s="77">
        <f t="shared" si="17"/>
        <v>1.2000000000000011</v>
      </c>
      <c r="F64" s="77">
        <f t="shared" si="17"/>
        <v>4.2000000000000011</v>
      </c>
      <c r="G64" s="77">
        <f t="shared" si="17"/>
        <v>2.4000000000000021</v>
      </c>
      <c r="H64" s="77">
        <f t="shared" si="17"/>
        <v>3</v>
      </c>
      <c r="I64" s="77">
        <f t="shared" si="17"/>
        <v>1.7999999999999989</v>
      </c>
      <c r="J64" s="77">
        <f t="shared" si="17"/>
        <v>2.4000000000000021</v>
      </c>
      <c r="K64" s="77">
        <f t="shared" si="17"/>
        <v>4.2000000000000011</v>
      </c>
      <c r="L64" s="77">
        <f t="shared" si="17"/>
        <v>3.6000000000000032</v>
      </c>
      <c r="M64" s="77">
        <f t="shared" si="17"/>
        <v>1.7999999999999989</v>
      </c>
      <c r="N64" s="77">
        <f t="shared" si="17"/>
        <v>0.6000000000000032</v>
      </c>
      <c r="O64" s="77">
        <f t="shared" si="17"/>
        <v>9.6000000000000014</v>
      </c>
      <c r="P64" s="77">
        <f t="shared" si="17"/>
        <v>8.8000000000000043</v>
      </c>
      <c r="Q64" s="77">
        <f t="shared" si="17"/>
        <v>1.7999999999999989</v>
      </c>
      <c r="R64" s="77">
        <f t="shared" si="17"/>
        <v>8</v>
      </c>
      <c r="S64" s="77">
        <f t="shared" si="17"/>
        <v>4.2000000000000011</v>
      </c>
      <c r="T64" s="77">
        <f t="shared" si="17"/>
        <v>4.2000000000000011</v>
      </c>
      <c r="U64" s="77" t="e">
        <f t="shared" si="17"/>
        <v>#N/A</v>
      </c>
    </row>
    <row r="65" spans="1:21" s="19" customFormat="1" ht="52" x14ac:dyDescent="0.3">
      <c r="A65" s="112" t="s">
        <v>157</v>
      </c>
      <c r="B65" s="77">
        <f>B63-B64</f>
        <v>0.63791999999999782</v>
      </c>
      <c r="C65" s="77">
        <f t="shared" ref="C65:U65" si="18">C63-C64</f>
        <v>-1.762079999999999</v>
      </c>
      <c r="D65" s="77">
        <f t="shared" si="18"/>
        <v>2.437919999999997</v>
      </c>
      <c r="E65" s="77">
        <f t="shared" si="18"/>
        <v>-1.1620800000000011</v>
      </c>
      <c r="F65" s="77">
        <f t="shared" si="18"/>
        <v>-4.1620800000000013</v>
      </c>
      <c r="G65" s="77">
        <f t="shared" si="18"/>
        <v>-2.362080000000002</v>
      </c>
      <c r="H65" s="77">
        <f t="shared" si="18"/>
        <v>-2.9620799999999998</v>
      </c>
      <c r="I65" s="77">
        <f t="shared" si="18"/>
        <v>-1.762079999999999</v>
      </c>
      <c r="J65" s="77">
        <f t="shared" si="18"/>
        <v>-2.362080000000002</v>
      </c>
      <c r="K65" s="77">
        <f t="shared" si="18"/>
        <v>-4.1620800000000013</v>
      </c>
      <c r="L65" s="77">
        <f t="shared" si="18"/>
        <v>-3.562080000000003</v>
      </c>
      <c r="M65" s="77">
        <f t="shared" si="18"/>
        <v>-1.762079999999999</v>
      </c>
      <c r="N65" s="77">
        <f t="shared" si="18"/>
        <v>-0.56208000000000324</v>
      </c>
      <c r="O65" s="77">
        <f t="shared" si="18"/>
        <v>-9.5620800000000017</v>
      </c>
      <c r="P65" s="77">
        <f t="shared" si="18"/>
        <v>-8.7620800000000045</v>
      </c>
      <c r="Q65" s="77">
        <f t="shared" si="18"/>
        <v>-1.762079999999999</v>
      </c>
      <c r="R65" s="77">
        <f t="shared" si="18"/>
        <v>-7.9620800000000003</v>
      </c>
      <c r="S65" s="77">
        <f t="shared" si="18"/>
        <v>-4.1620800000000013</v>
      </c>
      <c r="T65" s="77">
        <f t="shared" si="18"/>
        <v>-4.1620800000000013</v>
      </c>
      <c r="U65" s="77" t="e">
        <f t="shared" si="18"/>
        <v>#N/A</v>
      </c>
    </row>
    <row r="66" spans="1:21" s="19" customFormat="1" ht="26" x14ac:dyDescent="0.3">
      <c r="A66" s="112" t="s">
        <v>148</v>
      </c>
      <c r="B66" s="78" t="str">
        <f>IF(B64&lt;=B63,"OVER","UNDER")</f>
        <v>OVER</v>
      </c>
      <c r="C66" s="78" t="str">
        <f t="shared" ref="C66:U66" si="19">IF(C64&lt;=C63,"OVER","UNDER")</f>
        <v>UNDER</v>
      </c>
      <c r="D66" s="78" t="str">
        <f t="shared" si="19"/>
        <v>OVER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UNDER</v>
      </c>
      <c r="P66" s="78" t="str">
        <f t="shared" si="19"/>
        <v>UNDER</v>
      </c>
      <c r="Q66" s="78" t="str">
        <f t="shared" si="19"/>
        <v>UNDER</v>
      </c>
      <c r="R66" s="78" t="str">
        <f t="shared" si="19"/>
        <v>UNDER</v>
      </c>
      <c r="S66" s="78" t="str">
        <f t="shared" si="19"/>
        <v>UNDER</v>
      </c>
      <c r="T66" s="78" t="str">
        <f t="shared" si="19"/>
        <v>UNDER</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62:U66 B31:B50">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5" t="s">
        <v>84</v>
      </c>
      <c r="B1" s="38" t="str">
        <f>'Field data and Egg Shells'!B29</f>
        <v>Application Rate</v>
      </c>
      <c r="C1" s="38" t="str">
        <f>'Field data and Egg Shells'!C29</f>
        <v>Nitrogen Addition</v>
      </c>
      <c r="D1" s="38" t="str">
        <f>'Field data and Egg Shells'!D29</f>
        <v>Phosphate Addition</v>
      </c>
      <c r="E1" s="38" t="str">
        <f>'Field data and Egg Shells'!E29</f>
        <v>Potash  Addition</v>
      </c>
      <c r="F1" s="38" t="str">
        <f>'Field data and Egg Shells'!F29</f>
        <v>Mg Oxide Addition</v>
      </c>
      <c r="G1" s="38" t="str">
        <f>'Field data and Egg Shells'!G29</f>
        <v>Copper Addition</v>
      </c>
      <c r="H1" s="38" t="str">
        <f>'Field data and Egg Shells'!H29</f>
        <v>Zinc Addition</v>
      </c>
      <c r="I1" s="38" t="str">
        <f>'Field data and Egg Shells'!I29</f>
        <v>Lead Addition</v>
      </c>
      <c r="J1" s="38" t="str">
        <f>'Field data and Egg Shells'!J29</f>
        <v>Cadmium Addition</v>
      </c>
      <c r="K1" s="38" t="str">
        <f>'Field data and Egg Shells'!K29</f>
        <v>Mercury Addition</v>
      </c>
      <c r="L1" s="38" t="str">
        <f>'Field data and Egg Shells'!L29</f>
        <v>Nickel Addition</v>
      </c>
      <c r="M1" s="38" t="str">
        <f>'Field data and Egg Shells'!M29</f>
        <v>Chromium Addition</v>
      </c>
      <c r="N1" s="38" t="str">
        <f>'Field data and Egg Shells'!N29</f>
        <v>Aluminium Addition</v>
      </c>
      <c r="O1" s="38" t="str">
        <f>'Field data and Egg Shells'!O29</f>
        <v>Iron Addition</v>
      </c>
      <c r="P1" s="38" t="str">
        <f>'Field data and Egg Shells'!P29</f>
        <v xml:space="preserve">Sodium Addition                 </v>
      </c>
      <c r="Q1" s="38" t="str">
        <f>'Field data and Egg Shells'!Q29</f>
        <v>SO3  Addition                             kg/ha</v>
      </c>
      <c r="R1" s="38" t="str">
        <f>'Field data and Egg Shells'!R29</f>
        <v xml:space="preserve">Selenium Addition </v>
      </c>
      <c r="S1" s="38" t="str">
        <f>'Field data and Egg Shells'!S29</f>
        <v xml:space="preserve">Arsenic  Addition  </v>
      </c>
      <c r="T1" s="38" t="str">
        <f>'Field data and Egg Shells'!T29</f>
        <v xml:space="preserve">Molybdenum Addition  </v>
      </c>
      <c r="U1" s="38" t="str">
        <f>'Field data and Egg Shells'!U29</f>
        <v xml:space="preserve">Fluoride Addition </v>
      </c>
    </row>
    <row r="2" spans="1:21" ht="25" x14ac:dyDescent="0.25">
      <c r="A2" s="145"/>
      <c r="B2" s="38" t="str">
        <f>'Field data and Egg Shells'!B30</f>
        <v>tonnes/ha</v>
      </c>
      <c r="C2" s="38" t="str">
        <f>'Field data and Egg Shells'!C30</f>
        <v>kg/ha</v>
      </c>
      <c r="D2" s="38" t="str">
        <f>'Field data and Egg Shells'!D30</f>
        <v>P2O5 
kg/ha</v>
      </c>
      <c r="E2" s="38" t="str">
        <f>'Field data and Egg Shells'!E30</f>
        <v>K2O 
kg/ha</v>
      </c>
      <c r="F2" s="38" t="str">
        <f>'Field data and Egg Shells'!F30</f>
        <v>MgO 
kg/ha</v>
      </c>
      <c r="G2" s="38" t="str">
        <f>'Field data and Egg Shells'!G30</f>
        <v>kg/ha</v>
      </c>
      <c r="H2" s="38" t="str">
        <f>'Field data and Egg Shells'!H30</f>
        <v>kg/ha</v>
      </c>
      <c r="I2" s="38" t="str">
        <f>'Field data and Egg Shells'!I30</f>
        <v>kg/ha</v>
      </c>
      <c r="J2" s="38" t="str">
        <f>'Field data and Egg Shells'!J30</f>
        <v>kg/ha</v>
      </c>
      <c r="K2" s="38" t="str">
        <f>'Field data and Egg Shells'!K30</f>
        <v>kg/ha</v>
      </c>
      <c r="L2" s="38" t="str">
        <f>'Field data and Egg Shells'!L30</f>
        <v>kg/ha</v>
      </c>
      <c r="M2" s="38" t="str">
        <f>'Field data and Egg Shells'!M30</f>
        <v>kg/ha</v>
      </c>
      <c r="N2" s="38" t="str">
        <f>'Field data and Egg Shells'!N30</f>
        <v>kg/ha</v>
      </c>
      <c r="O2" s="38" t="str">
        <f>'Field data and Egg Shells'!O30</f>
        <v>kg/ha</v>
      </c>
      <c r="P2" s="38" t="str">
        <f>'Field data and Egg Shells'!P30</f>
        <v>kg/ha</v>
      </c>
      <c r="Q2" s="38" t="str">
        <f>'Field data and Egg Shells'!Q30</f>
        <v>kg/ha</v>
      </c>
      <c r="R2" s="38" t="str">
        <f>'Field data and Egg Shells'!R30</f>
        <v>kg/ha</v>
      </c>
      <c r="S2" s="38" t="str">
        <f>'Field data and Egg Shells'!S30</f>
        <v>kg/ha</v>
      </c>
      <c r="T2" s="38" t="str">
        <f>'Field data and Egg Shells'!T30</f>
        <v>kg/ha</v>
      </c>
      <c r="U2" s="38" t="str">
        <f>'Field data and Egg Shells'!U30</f>
        <v>kg/ha</v>
      </c>
    </row>
    <row r="3" spans="1:21" x14ac:dyDescent="0.25">
      <c r="A3" s="36">
        <v>1</v>
      </c>
      <c r="B3" s="33">
        <f>'Field data and Egg Shells'!B31</f>
        <v>6</v>
      </c>
      <c r="C3" s="33">
        <f>'Field data and Egg Shells'!C31</f>
        <v>57.6828</v>
      </c>
      <c r="D3" s="33">
        <f>'Field data and Egg Shells'!D31</f>
        <v>14.305902071999999</v>
      </c>
      <c r="E3" s="33">
        <f>'Field data and Egg Shells'!E31</f>
        <v>5.7150836400000005</v>
      </c>
      <c r="F3" s="33">
        <f>'Field data and Egg Shells'!F31</f>
        <v>25.814691924000005</v>
      </c>
      <c r="G3" s="33">
        <f>'Field data and Egg Shells'!G31</f>
        <v>8.6066399999999987E-3</v>
      </c>
      <c r="H3" s="33">
        <f>'Field data and Egg Shells'!H31</f>
        <v>5.9056199999999996E-2</v>
      </c>
      <c r="I3" s="33">
        <f>'Field data and Egg Shells'!I31</f>
        <v>4.5780000000000005E-3</v>
      </c>
      <c r="J3" s="33">
        <f>'Field data and Egg Shells'!J31</f>
        <v>4.5780000000000007E-4</v>
      </c>
      <c r="K3" s="33">
        <f>'Field data and Egg Shells'!K31</f>
        <v>4.5780000000000007E-4</v>
      </c>
      <c r="L3" s="33">
        <f>'Field data and Egg Shells'!L31</f>
        <v>4.5780000000000005E-3</v>
      </c>
      <c r="M3" s="33">
        <f>'Field data and Egg Shells'!M31</f>
        <v>1.9593840000000001E-2</v>
      </c>
      <c r="N3" s="33">
        <f>'Field data and Egg Shells'!N31</f>
        <v>0</v>
      </c>
      <c r="O3" s="33">
        <f>'Field data and Egg Shells'!O31</f>
        <v>0</v>
      </c>
      <c r="P3" s="33">
        <f>'Field data and Egg Shells'!P31</f>
        <v>6.8761559999999999</v>
      </c>
      <c r="Q3" s="33">
        <f>'Field data and Egg Shells'!Q31</f>
        <v>23.061675000000005</v>
      </c>
      <c r="R3" s="33">
        <f>'Field data and Egg Shells'!R31</f>
        <v>0</v>
      </c>
      <c r="S3" s="33">
        <f>'Field data and Egg Shells'!S31</f>
        <v>0</v>
      </c>
      <c r="T3" s="33">
        <f>'Field data and Egg Shells'!T31</f>
        <v>0</v>
      </c>
      <c r="U3" s="33">
        <f>'Field data and Egg Shells'!U31</f>
        <v>0</v>
      </c>
    </row>
    <row r="4" spans="1:21" x14ac:dyDescent="0.25">
      <c r="A4" s="36">
        <v>2</v>
      </c>
      <c r="B4" s="33">
        <f>'ETP sludge'!B31</f>
        <v>240</v>
      </c>
      <c r="C4" s="33">
        <f>'ETP sludge'!C31</f>
        <v>144</v>
      </c>
      <c r="D4" s="33">
        <f>'ETP sludge'!D31</f>
        <v>27.491999999999997</v>
      </c>
      <c r="E4" s="33">
        <f>'ETP sludge'!E31</f>
        <v>14.46</v>
      </c>
      <c r="F4" s="33">
        <f>'ETP sludge'!F31</f>
        <v>3.9791999999999996</v>
      </c>
      <c r="G4" s="33">
        <f>'ETP sludge'!G31</f>
        <v>4.8000000000000001E-2</v>
      </c>
      <c r="H4" s="33">
        <f>'ETP sludge'!H31</f>
        <v>0.12</v>
      </c>
      <c r="I4" s="33">
        <f>'ETP sludge'!I31</f>
        <v>0.12</v>
      </c>
      <c r="J4" s="33">
        <f>'ETP sludge'!J31</f>
        <v>2.4000000000000002E-3</v>
      </c>
      <c r="K4" s="33">
        <f>'ETP sludge'!K31</f>
        <v>1.2E-2</v>
      </c>
      <c r="L4" s="33">
        <f>'ETP sludge'!L31</f>
        <v>4.8000000000000001E-2</v>
      </c>
      <c r="M4" s="33">
        <f>'ETP sludge'!M31</f>
        <v>4.8000000000000001E-2</v>
      </c>
      <c r="N4" s="33">
        <f>'ETP sludge'!N31</f>
        <v>0</v>
      </c>
      <c r="O4" s="33">
        <f>'ETP sludge'!O31</f>
        <v>0</v>
      </c>
      <c r="P4" s="33">
        <f>'ETP sludge'!P31</f>
        <v>93.600000000000009</v>
      </c>
      <c r="Q4" s="33">
        <f>'ETP sludge'!Q31</f>
        <v>42</v>
      </c>
      <c r="R4" s="33">
        <f>'ETP sludge'!R31</f>
        <v>0</v>
      </c>
      <c r="S4" s="33">
        <f>'ETP sludge'!S31</f>
        <v>0</v>
      </c>
      <c r="T4" s="33">
        <f>'ETP sludge'!T31</f>
        <v>0</v>
      </c>
      <c r="U4" s="33">
        <f>'ETP sludge'!U31</f>
        <v>0</v>
      </c>
    </row>
    <row r="5" spans="1:21" x14ac:dyDescent="0.25">
      <c r="A5" s="36">
        <v>3</v>
      </c>
      <c r="B5" s="33" t="e">
        <f>#REF!</f>
        <v>#REF!</v>
      </c>
      <c r="C5" s="33" t="e">
        <f>#REF!</f>
        <v>#REF!</v>
      </c>
      <c r="D5" s="33" t="e">
        <f>#REF!</f>
        <v>#REF!</v>
      </c>
      <c r="E5" s="33" t="e">
        <f>#REF!</f>
        <v>#REF!</v>
      </c>
      <c r="F5" s="33" t="e">
        <f>#REF!</f>
        <v>#REF!</v>
      </c>
      <c r="G5" s="33" t="e">
        <f>#REF!</f>
        <v>#REF!</v>
      </c>
      <c r="H5" s="33" t="e">
        <f>#REF!</f>
        <v>#REF!</v>
      </c>
      <c r="I5" s="33" t="e">
        <f>#REF!</f>
        <v>#REF!</v>
      </c>
      <c r="J5" s="33" t="e">
        <f>#REF!</f>
        <v>#REF!</v>
      </c>
      <c r="K5" s="33" t="e">
        <f>#REF!</f>
        <v>#REF!</v>
      </c>
      <c r="L5" s="33" t="e">
        <f>#REF!</f>
        <v>#REF!</v>
      </c>
      <c r="M5" s="33" t="e">
        <f>#REF!</f>
        <v>#REF!</v>
      </c>
      <c r="N5" s="33" t="e">
        <f>#REF!</f>
        <v>#REF!</v>
      </c>
      <c r="O5" s="33" t="e">
        <f>#REF!</f>
        <v>#REF!</v>
      </c>
      <c r="P5" s="33" t="e">
        <f>#REF!</f>
        <v>#REF!</v>
      </c>
      <c r="Q5" s="33" t="e">
        <f>#REF!</f>
        <v>#REF!</v>
      </c>
      <c r="R5" s="33" t="e">
        <f>#REF!</f>
        <v>#REF!</v>
      </c>
      <c r="S5" s="33" t="e">
        <f>#REF!</f>
        <v>#REF!</v>
      </c>
      <c r="T5" s="33" t="e">
        <f>#REF!</f>
        <v>#REF!</v>
      </c>
      <c r="U5" s="33" t="e">
        <f>#REF!</f>
        <v>#REF!</v>
      </c>
    </row>
    <row r="6" spans="1:21" x14ac:dyDescent="0.25">
      <c r="A6" s="36">
        <v>4</v>
      </c>
      <c r="B6" s="33" t="e">
        <f>#REF!</f>
        <v>#REF!</v>
      </c>
      <c r="C6" s="33" t="e">
        <f>#REF!</f>
        <v>#REF!</v>
      </c>
      <c r="D6" s="33" t="e">
        <f>#REF!</f>
        <v>#REF!</v>
      </c>
      <c r="E6" s="33" t="e">
        <f>#REF!</f>
        <v>#REF!</v>
      </c>
      <c r="F6" s="33" t="e">
        <f>#REF!</f>
        <v>#REF!</v>
      </c>
      <c r="G6" s="33" t="e">
        <f>#REF!</f>
        <v>#REF!</v>
      </c>
      <c r="H6" s="33" t="e">
        <f>#REF!</f>
        <v>#REF!</v>
      </c>
      <c r="I6" s="33" t="e">
        <f>#REF!</f>
        <v>#REF!</v>
      </c>
      <c r="J6" s="33" t="e">
        <f>#REF!</f>
        <v>#REF!</v>
      </c>
      <c r="K6" s="33" t="e">
        <f>#REF!</f>
        <v>#REF!</v>
      </c>
      <c r="L6" s="33" t="e">
        <f>#REF!</f>
        <v>#REF!</v>
      </c>
      <c r="M6" s="33" t="e">
        <f>#REF!</f>
        <v>#REF!</v>
      </c>
      <c r="N6" s="33" t="e">
        <f>#REF!</f>
        <v>#REF!</v>
      </c>
      <c r="O6" s="33" t="e">
        <f>#REF!</f>
        <v>#REF!</v>
      </c>
      <c r="P6" s="33" t="e">
        <f>#REF!</f>
        <v>#REF!</v>
      </c>
      <c r="Q6" s="33" t="e">
        <f>#REF!</f>
        <v>#REF!</v>
      </c>
      <c r="R6" s="33" t="e">
        <f>#REF!</f>
        <v>#REF!</v>
      </c>
      <c r="S6" s="33" t="e">
        <f>#REF!</f>
        <v>#REF!</v>
      </c>
      <c r="T6" s="33" t="e">
        <f>#REF!</f>
        <v>#REF!</v>
      </c>
      <c r="U6" s="33" t="e">
        <f>#REF!</f>
        <v>#REF!</v>
      </c>
    </row>
    <row r="7" spans="1:21" x14ac:dyDescent="0.25">
      <c r="A7" s="36">
        <v>5</v>
      </c>
      <c r="B7" s="33" t="e">
        <f>#REF!</f>
        <v>#REF!</v>
      </c>
      <c r="C7" s="33" t="e">
        <f>#REF!</f>
        <v>#REF!</v>
      </c>
      <c r="D7" s="33" t="e">
        <f>#REF!</f>
        <v>#REF!</v>
      </c>
      <c r="E7" s="33" t="e">
        <f>#REF!</f>
        <v>#REF!</v>
      </c>
      <c r="F7" s="33" t="e">
        <f>#REF!</f>
        <v>#REF!</v>
      </c>
      <c r="G7" s="33" t="e">
        <f>#REF!</f>
        <v>#REF!</v>
      </c>
      <c r="H7" s="33" t="e">
        <f>#REF!</f>
        <v>#REF!</v>
      </c>
      <c r="I7" s="33" t="e">
        <f>#REF!</f>
        <v>#REF!</v>
      </c>
      <c r="J7" s="33" t="e">
        <f>#REF!</f>
        <v>#REF!</v>
      </c>
      <c r="K7" s="33" t="e">
        <f>#REF!</f>
        <v>#REF!</v>
      </c>
      <c r="L7" s="33" t="e">
        <f>#REF!</f>
        <v>#REF!</v>
      </c>
      <c r="M7" s="33" t="e">
        <f>#REF!</f>
        <v>#REF!</v>
      </c>
      <c r="N7" s="33" t="e">
        <f>#REF!</f>
        <v>#REF!</v>
      </c>
      <c r="O7" s="33" t="e">
        <f>#REF!</f>
        <v>#REF!</v>
      </c>
      <c r="P7" s="33" t="e">
        <f>#REF!</f>
        <v>#REF!</v>
      </c>
      <c r="Q7" s="33" t="e">
        <f>#REF!</f>
        <v>#REF!</v>
      </c>
      <c r="R7" s="33" t="e">
        <f>#REF!</f>
        <v>#REF!</v>
      </c>
      <c r="S7" s="33" t="e">
        <f>#REF!</f>
        <v>#REF!</v>
      </c>
      <c r="T7" s="33" t="e">
        <f>#REF!</f>
        <v>#REF!</v>
      </c>
      <c r="U7" s="33" t="e">
        <f>#REF!</f>
        <v>#REF!</v>
      </c>
    </row>
    <row r="8" spans="1:21" x14ac:dyDescent="0.25">
      <c r="A8" s="36">
        <v>6</v>
      </c>
      <c r="B8" s="33" t="e">
        <f>#REF!</f>
        <v>#REF!</v>
      </c>
      <c r="C8" s="33" t="e">
        <f>#REF!</f>
        <v>#REF!</v>
      </c>
      <c r="D8" s="33" t="e">
        <f>#REF!</f>
        <v>#REF!</v>
      </c>
      <c r="E8" s="33" t="e">
        <f>#REF!</f>
        <v>#REF!</v>
      </c>
      <c r="F8" s="33" t="e">
        <f>#REF!</f>
        <v>#REF!</v>
      </c>
      <c r="G8" s="33" t="e">
        <f>#REF!</f>
        <v>#REF!</v>
      </c>
      <c r="H8" s="33" t="e">
        <f>#REF!</f>
        <v>#REF!</v>
      </c>
      <c r="I8" s="33" t="e">
        <f>#REF!</f>
        <v>#REF!</v>
      </c>
      <c r="J8" s="33" t="e">
        <f>#REF!</f>
        <v>#REF!</v>
      </c>
      <c r="K8" s="33" t="e">
        <f>#REF!</f>
        <v>#REF!</v>
      </c>
      <c r="L8" s="33" t="e">
        <f>#REF!</f>
        <v>#REF!</v>
      </c>
      <c r="M8" s="33" t="e">
        <f>#REF!</f>
        <v>#REF!</v>
      </c>
      <c r="N8" s="33" t="e">
        <f>#REF!</f>
        <v>#REF!</v>
      </c>
      <c r="O8" s="33" t="e">
        <f>#REF!</f>
        <v>#REF!</v>
      </c>
      <c r="P8" s="33" t="e">
        <f>#REF!</f>
        <v>#REF!</v>
      </c>
      <c r="Q8" s="33" t="e">
        <f>#REF!</f>
        <v>#REF!</v>
      </c>
      <c r="R8" s="33" t="e">
        <f>#REF!</f>
        <v>#REF!</v>
      </c>
      <c r="S8" s="33" t="e">
        <f>#REF!</f>
        <v>#REF!</v>
      </c>
      <c r="T8" s="33" t="e">
        <f>#REF!</f>
        <v>#REF!</v>
      </c>
      <c r="U8" s="33" t="e">
        <f>#REF!</f>
        <v>#REF!</v>
      </c>
    </row>
    <row r="9" spans="1:21" x14ac:dyDescent="0.25">
      <c r="A9" s="36">
        <v>7</v>
      </c>
      <c r="B9" s="33" t="e">
        <f>#REF!</f>
        <v>#REF!</v>
      </c>
      <c r="C9" s="33" t="e">
        <f>#REF!</f>
        <v>#REF!</v>
      </c>
      <c r="D9" s="33" t="e">
        <f>#REF!</f>
        <v>#REF!</v>
      </c>
      <c r="E9" s="33" t="e">
        <f>#REF!</f>
        <v>#REF!</v>
      </c>
      <c r="F9" s="33" t="e">
        <f>#REF!</f>
        <v>#REF!</v>
      </c>
      <c r="G9" s="33" t="e">
        <f>#REF!</f>
        <v>#REF!</v>
      </c>
      <c r="H9" s="33" t="e">
        <f>#REF!</f>
        <v>#REF!</v>
      </c>
      <c r="I9" s="33" t="e">
        <f>#REF!</f>
        <v>#REF!</v>
      </c>
      <c r="J9" s="33" t="e">
        <f>#REF!</f>
        <v>#REF!</v>
      </c>
      <c r="K9" s="33" t="e">
        <f>#REF!</f>
        <v>#REF!</v>
      </c>
      <c r="L9" s="33" t="e">
        <f>#REF!</f>
        <v>#REF!</v>
      </c>
      <c r="M9" s="33" t="e">
        <f>#REF!</f>
        <v>#REF!</v>
      </c>
      <c r="N9" s="33" t="e">
        <f>#REF!</f>
        <v>#REF!</v>
      </c>
      <c r="O9" s="33" t="e">
        <f>#REF!</f>
        <v>#REF!</v>
      </c>
      <c r="P9" s="33" t="e">
        <f>#REF!</f>
        <v>#REF!</v>
      </c>
      <c r="Q9" s="33" t="e">
        <f>#REF!</f>
        <v>#REF!</v>
      </c>
      <c r="R9" s="33" t="e">
        <f>#REF!</f>
        <v>#REF!</v>
      </c>
      <c r="S9" s="33" t="e">
        <f>#REF!</f>
        <v>#REF!</v>
      </c>
      <c r="T9" s="33" t="e">
        <f>#REF!</f>
        <v>#REF!</v>
      </c>
      <c r="U9" s="33" t="e">
        <f>#REF!</f>
        <v>#REF!</v>
      </c>
    </row>
    <row r="10" spans="1:21" x14ac:dyDescent="0.25">
      <c r="A10" s="36">
        <v>8</v>
      </c>
      <c r="B10" s="33" t="e">
        <f>#REF!</f>
        <v>#REF!</v>
      </c>
      <c r="C10" s="33" t="e">
        <f>#REF!</f>
        <v>#REF!</v>
      </c>
      <c r="D10" s="33" t="e">
        <f>#REF!</f>
        <v>#REF!</v>
      </c>
      <c r="E10" s="33" t="e">
        <f>#REF!</f>
        <v>#REF!</v>
      </c>
      <c r="F10" s="33" t="e">
        <f>#REF!</f>
        <v>#REF!</v>
      </c>
      <c r="G10" s="33" t="e">
        <f>#REF!</f>
        <v>#REF!</v>
      </c>
      <c r="H10" s="33" t="e">
        <f>#REF!</f>
        <v>#REF!</v>
      </c>
      <c r="I10" s="33" t="e">
        <f>#REF!</f>
        <v>#REF!</v>
      </c>
      <c r="J10" s="33" t="e">
        <f>#REF!</f>
        <v>#REF!</v>
      </c>
      <c r="K10" s="33" t="e">
        <f>#REF!</f>
        <v>#REF!</v>
      </c>
      <c r="L10" s="33" t="e">
        <f>#REF!</f>
        <v>#REF!</v>
      </c>
      <c r="M10" s="33" t="e">
        <f>#REF!</f>
        <v>#REF!</v>
      </c>
      <c r="N10" s="33" t="e">
        <f>#REF!</f>
        <v>#REF!</v>
      </c>
      <c r="O10" s="33" t="e">
        <f>#REF!</f>
        <v>#REF!</v>
      </c>
      <c r="P10" s="33" t="e">
        <f>#REF!</f>
        <v>#REF!</v>
      </c>
      <c r="Q10" s="33" t="e">
        <f>#REF!</f>
        <v>#REF!</v>
      </c>
      <c r="R10" s="33" t="e">
        <f>#REF!</f>
        <v>#REF!</v>
      </c>
      <c r="S10" s="33" t="e">
        <f>#REF!</f>
        <v>#REF!</v>
      </c>
      <c r="T10" s="33" t="e">
        <f>#REF!</f>
        <v>#REF!</v>
      </c>
      <c r="U10" s="33" t="e">
        <f>#REF!</f>
        <v>#REF!</v>
      </c>
    </row>
    <row r="11" spans="1:21" x14ac:dyDescent="0.25">
      <c r="A11" s="36">
        <v>9</v>
      </c>
      <c r="B11" s="33" t="e">
        <f>#REF!</f>
        <v>#REF!</v>
      </c>
      <c r="C11" s="33" t="e">
        <f>#REF!</f>
        <v>#REF!</v>
      </c>
      <c r="D11" s="33" t="e">
        <f>#REF!</f>
        <v>#REF!</v>
      </c>
      <c r="E11" s="33" t="e">
        <f>#REF!</f>
        <v>#REF!</v>
      </c>
      <c r="F11" s="33" t="e">
        <f>#REF!</f>
        <v>#REF!</v>
      </c>
      <c r="G11" s="33" t="e">
        <f>#REF!</f>
        <v>#REF!</v>
      </c>
      <c r="H11" s="33" t="e">
        <f>#REF!</f>
        <v>#REF!</v>
      </c>
      <c r="I11" s="33" t="e">
        <f>#REF!</f>
        <v>#REF!</v>
      </c>
      <c r="J11" s="33" t="e">
        <f>#REF!</f>
        <v>#REF!</v>
      </c>
      <c r="K11" s="33" t="e">
        <f>#REF!</f>
        <v>#REF!</v>
      </c>
      <c r="L11" s="33" t="e">
        <f>#REF!</f>
        <v>#REF!</v>
      </c>
      <c r="M11" s="33" t="e">
        <f>#REF!</f>
        <v>#REF!</v>
      </c>
      <c r="N11" s="33" t="e">
        <f>#REF!</f>
        <v>#REF!</v>
      </c>
      <c r="O11" s="33" t="e">
        <f>#REF!</f>
        <v>#REF!</v>
      </c>
      <c r="P11" s="33" t="e">
        <f>#REF!</f>
        <v>#REF!</v>
      </c>
      <c r="Q11" s="33" t="e">
        <f>#REF!</f>
        <v>#REF!</v>
      </c>
      <c r="R11" s="33" t="e">
        <f>#REF!</f>
        <v>#REF!</v>
      </c>
      <c r="S11" s="33" t="e">
        <f>#REF!</f>
        <v>#REF!</v>
      </c>
      <c r="T11" s="33" t="e">
        <f>#REF!</f>
        <v>#REF!</v>
      </c>
      <c r="U11" s="33" t="e">
        <f>#REF!</f>
        <v>#REF!</v>
      </c>
    </row>
    <row r="12" spans="1:21" x14ac:dyDescent="0.25">
      <c r="A12" s="36">
        <v>10</v>
      </c>
      <c r="B12" s="33" t="e">
        <f>#REF!</f>
        <v>#REF!</v>
      </c>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row>
    <row r="13" spans="1:21" s="82" customFormat="1" ht="15.5" x14ac:dyDescent="0.35">
      <c r="A13" s="80" t="s">
        <v>85</v>
      </c>
      <c r="B13" s="81" t="e">
        <f>SUM(B3:B12)</f>
        <v>#REF!</v>
      </c>
      <c r="C13" s="81" t="e">
        <f t="shared" ref="C13:U13" si="0">SUM(C3:C12)</f>
        <v>#REF!</v>
      </c>
      <c r="D13" s="81" t="e">
        <f t="shared" si="0"/>
        <v>#REF!</v>
      </c>
      <c r="E13" s="81" t="e">
        <f t="shared" si="0"/>
        <v>#REF!</v>
      </c>
      <c r="F13" s="81" t="e">
        <f t="shared" si="0"/>
        <v>#REF!</v>
      </c>
      <c r="G13" s="81" t="e">
        <f t="shared" si="0"/>
        <v>#REF!</v>
      </c>
      <c r="H13" s="81" t="e">
        <f t="shared" si="0"/>
        <v>#REF!</v>
      </c>
      <c r="I13" s="81" t="e">
        <f t="shared" si="0"/>
        <v>#REF!</v>
      </c>
      <c r="J13" s="81" t="e">
        <f t="shared" si="0"/>
        <v>#REF!</v>
      </c>
      <c r="K13" s="81" t="e">
        <f t="shared" si="0"/>
        <v>#REF!</v>
      </c>
      <c r="L13" s="81" t="e">
        <f t="shared" si="0"/>
        <v>#REF!</v>
      </c>
      <c r="M13" s="81" t="e">
        <f t="shared" si="0"/>
        <v>#REF!</v>
      </c>
      <c r="N13" s="81" t="e">
        <f t="shared" si="0"/>
        <v>#REF!</v>
      </c>
      <c r="O13" s="81" t="e">
        <f t="shared" si="0"/>
        <v>#REF!</v>
      </c>
      <c r="P13" s="81" t="e">
        <f t="shared" si="0"/>
        <v>#REF!</v>
      </c>
      <c r="Q13" s="81" t="e">
        <f t="shared" si="0"/>
        <v>#REF!</v>
      </c>
      <c r="R13" s="81" t="e">
        <f t="shared" si="0"/>
        <v>#REF!</v>
      </c>
      <c r="S13" s="81" t="e">
        <f t="shared" si="0"/>
        <v>#REF!</v>
      </c>
      <c r="T13" s="81" t="e">
        <f t="shared" si="0"/>
        <v>#REF!</v>
      </c>
      <c r="U13" s="81" t="e">
        <f t="shared" si="0"/>
        <v>#REF!</v>
      </c>
    </row>
  </sheetData>
  <mergeCells count="1">
    <mergeCell ref="A1:A2"/>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6" t="s">
        <v>84</v>
      </c>
      <c r="B1" s="34" t="s">
        <v>152</v>
      </c>
      <c r="C1" s="35" t="str">
        <f>'Field data and Egg Shells'!B29</f>
        <v>Application Rate</v>
      </c>
      <c r="D1" s="35" t="str">
        <f>'Field data and Egg Shells'!C29</f>
        <v>Nitrogen Addition</v>
      </c>
      <c r="E1" s="35" t="str">
        <f>'Field data and Egg Shells'!D29</f>
        <v>Phosphate Addition</v>
      </c>
      <c r="F1" s="35" t="str">
        <f>'Field data and Egg Shells'!E29</f>
        <v>Potash  Addition</v>
      </c>
      <c r="G1" s="35" t="str">
        <f>'Field data and Egg Shells'!F29</f>
        <v>Mg Oxide Addition</v>
      </c>
      <c r="H1" s="35" t="str">
        <f>'Field data and Egg Shells'!G29</f>
        <v>Copper Addition</v>
      </c>
      <c r="I1" s="35" t="str">
        <f>'Field data and Egg Shells'!H29</f>
        <v>Zinc Addition</v>
      </c>
      <c r="J1" s="35" t="str">
        <f>'Field data and Egg Shells'!I29</f>
        <v>Lead Addition</v>
      </c>
      <c r="K1" s="35" t="str">
        <f>'Field data and Egg Shells'!J29</f>
        <v>Cadmium Addition</v>
      </c>
      <c r="L1" s="35" t="str">
        <f>'Field data and Egg Shells'!K29</f>
        <v>Mercury Addition</v>
      </c>
      <c r="M1" s="35" t="str">
        <f>'Field data and Egg Shells'!L29</f>
        <v>Nickel Addition</v>
      </c>
      <c r="N1" s="35" t="str">
        <f>'Field data and Egg Shells'!M29</f>
        <v>Chromium Addition</v>
      </c>
      <c r="O1" s="35" t="str">
        <f>'Field data and Egg Shells'!N29</f>
        <v>Aluminium Addition</v>
      </c>
      <c r="P1" s="35" t="str">
        <f>'Field data and Egg Shells'!O29</f>
        <v>Iron Addition</v>
      </c>
      <c r="Q1" s="35" t="str">
        <f>'Field data and Egg Shells'!P29</f>
        <v xml:space="preserve">Sodium Addition                 </v>
      </c>
      <c r="R1" s="35" t="str">
        <f>'Field data and Egg Shells'!Q29</f>
        <v>SO3  Addition                             kg/ha</v>
      </c>
      <c r="S1" s="35" t="str">
        <f>'Field data and Egg Shells'!R29</f>
        <v xml:space="preserve">Selenium Addition </v>
      </c>
      <c r="T1" s="35" t="str">
        <f>'Field data and Egg Shells'!S29</f>
        <v xml:space="preserve">Arsenic  Addition  </v>
      </c>
      <c r="U1" s="35" t="str">
        <f>'Field data and Egg Shells'!T29</f>
        <v xml:space="preserve">Molybdenum Addition  </v>
      </c>
      <c r="V1" s="35" t="str">
        <f>'Field data and Egg Shells'!U29</f>
        <v xml:space="preserve">Fluoride Addition </v>
      </c>
    </row>
    <row r="2" spans="1:22" s="83" customFormat="1" ht="25" x14ac:dyDescent="0.35">
      <c r="A2" s="146"/>
      <c r="B2" s="32" t="s">
        <v>46</v>
      </c>
      <c r="C2" s="35" t="str">
        <f>'Field data and Egg Shells'!B30</f>
        <v>tonnes/ha</v>
      </c>
      <c r="D2" s="35" t="str">
        <f>'Field data and Egg Shells'!C30</f>
        <v>kg/ha</v>
      </c>
      <c r="E2" s="35" t="str">
        <f>'Field data and Egg Shells'!D30</f>
        <v>P2O5 
kg/ha</v>
      </c>
      <c r="F2" s="35" t="str">
        <f>'Field data and Egg Shells'!E30</f>
        <v>K2O 
kg/ha</v>
      </c>
      <c r="G2" s="35" t="str">
        <f>'Field data and Egg Shells'!F30</f>
        <v>MgO 
kg/ha</v>
      </c>
      <c r="H2" s="35" t="str">
        <f>'Field data and Egg Shells'!G30</f>
        <v>kg/ha</v>
      </c>
      <c r="I2" s="35" t="str">
        <f>'Field data and Egg Shells'!H30</f>
        <v>kg/ha</v>
      </c>
      <c r="J2" s="35" t="str">
        <f>'Field data and Egg Shells'!I30</f>
        <v>kg/ha</v>
      </c>
      <c r="K2" s="35" t="str">
        <f>'Field data and Egg Shells'!J30</f>
        <v>kg/ha</v>
      </c>
      <c r="L2" s="35" t="str">
        <f>'Field data and Egg Shells'!K30</f>
        <v>kg/ha</v>
      </c>
      <c r="M2" s="35" t="str">
        <f>'Field data and Egg Shells'!L30</f>
        <v>kg/ha</v>
      </c>
      <c r="N2" s="35" t="str">
        <f>'Field data and Egg Shells'!M30</f>
        <v>kg/ha</v>
      </c>
      <c r="O2" s="35" t="str">
        <f>'Field data and Egg Shells'!N30</f>
        <v>kg/ha</v>
      </c>
      <c r="P2" s="35" t="str">
        <f>'Field data and Egg Shells'!O30</f>
        <v>kg/ha</v>
      </c>
      <c r="Q2" s="35" t="str">
        <f>'Field data and Egg Shells'!P30</f>
        <v>kg/ha</v>
      </c>
      <c r="R2" s="35" t="str">
        <f>'Field data and Egg Shells'!Q30</f>
        <v>kg/ha</v>
      </c>
      <c r="S2" s="35" t="str">
        <f>'Field data and Egg Shells'!R30</f>
        <v>kg/ha</v>
      </c>
      <c r="T2" s="35" t="str">
        <f>'Field data and Egg Shells'!S30</f>
        <v>kg/ha</v>
      </c>
      <c r="U2" s="35" t="str">
        <f>'Field data and Egg Shells'!T30</f>
        <v>kg/ha</v>
      </c>
      <c r="V2" s="35" t="str">
        <f>'Field data and Egg Shells'!U30</f>
        <v>kg/ha</v>
      </c>
    </row>
    <row r="3" spans="1:22" x14ac:dyDescent="0.25">
      <c r="A3" s="36">
        <v>1</v>
      </c>
      <c r="B3" s="91"/>
      <c r="C3" s="33">
        <f>'Field data and Egg Shells'!B31</f>
        <v>6</v>
      </c>
      <c r="D3" s="33">
        <f>'Field data and Egg Shells'!C31</f>
        <v>57.6828</v>
      </c>
      <c r="E3" s="33">
        <f>'Field data and Egg Shells'!D31</f>
        <v>14.305902071999999</v>
      </c>
      <c r="F3" s="33">
        <f>'Field data and Egg Shells'!E31</f>
        <v>5.7150836400000005</v>
      </c>
      <c r="G3" s="33">
        <f>'Field data and Egg Shells'!F31</f>
        <v>25.814691924000005</v>
      </c>
      <c r="H3" s="33">
        <f>'Field data and Egg Shells'!G31</f>
        <v>8.6066399999999987E-3</v>
      </c>
      <c r="I3" s="33">
        <f>'Field data and Egg Shells'!H31</f>
        <v>5.9056199999999996E-2</v>
      </c>
      <c r="J3" s="33">
        <f>'Field data and Egg Shells'!I31</f>
        <v>4.5780000000000005E-3</v>
      </c>
      <c r="K3" s="33">
        <f>'Field data and Egg Shells'!J31</f>
        <v>4.5780000000000007E-4</v>
      </c>
      <c r="L3" s="33">
        <f>'Field data and Egg Shells'!K31</f>
        <v>4.5780000000000007E-4</v>
      </c>
      <c r="M3" s="33">
        <f>'Field data and Egg Shells'!L31</f>
        <v>4.5780000000000005E-3</v>
      </c>
      <c r="N3" s="33">
        <f>'Field data and Egg Shells'!M31</f>
        <v>1.9593840000000001E-2</v>
      </c>
      <c r="O3" s="33">
        <f>'Field data and Egg Shells'!N31</f>
        <v>0</v>
      </c>
      <c r="P3" s="33">
        <f>'Field data and Egg Shells'!O31</f>
        <v>0</v>
      </c>
      <c r="Q3" s="33">
        <f>'Field data and Egg Shells'!P31</f>
        <v>6.8761559999999999</v>
      </c>
      <c r="R3" s="33">
        <f>'Field data and Egg Shells'!Q31</f>
        <v>23.061675000000005</v>
      </c>
      <c r="S3" s="33">
        <f>'Field data and Egg Shells'!R31</f>
        <v>0</v>
      </c>
      <c r="T3" s="33">
        <f>'Field data and Egg Shells'!S31</f>
        <v>0</v>
      </c>
      <c r="U3" s="33">
        <f>'Field data and Egg Shells'!T31</f>
        <v>0</v>
      </c>
      <c r="V3" s="33">
        <f>'Field data and Egg Shells'!U31</f>
        <v>0</v>
      </c>
    </row>
    <row r="4" spans="1:22" x14ac:dyDescent="0.25">
      <c r="A4" s="36">
        <v>2</v>
      </c>
      <c r="B4" s="91"/>
      <c r="C4" s="33">
        <f>'ETP sludge'!B31</f>
        <v>240</v>
      </c>
      <c r="D4" s="33">
        <f>'ETP sludge'!C31</f>
        <v>144</v>
      </c>
      <c r="E4" s="33">
        <f>'ETP sludge'!D31</f>
        <v>27.491999999999997</v>
      </c>
      <c r="F4" s="33">
        <f>'ETP sludge'!E31</f>
        <v>14.46</v>
      </c>
      <c r="G4" s="33">
        <f>'ETP sludge'!F31</f>
        <v>3.9791999999999996</v>
      </c>
      <c r="H4" s="33">
        <f>'ETP sludge'!G31</f>
        <v>4.8000000000000001E-2</v>
      </c>
      <c r="I4" s="33">
        <f>'ETP sludge'!H31</f>
        <v>0.12</v>
      </c>
      <c r="J4" s="33">
        <f>'ETP sludge'!I31</f>
        <v>0.12</v>
      </c>
      <c r="K4" s="33">
        <f>'ETP sludge'!J31</f>
        <v>2.4000000000000002E-3</v>
      </c>
      <c r="L4" s="33">
        <f>'ETP sludge'!K31</f>
        <v>1.2E-2</v>
      </c>
      <c r="M4" s="33">
        <f>'ETP sludge'!L31</f>
        <v>4.8000000000000001E-2</v>
      </c>
      <c r="N4" s="33">
        <f>'ETP sludge'!M31</f>
        <v>4.8000000000000001E-2</v>
      </c>
      <c r="O4" s="33">
        <f>'ETP sludge'!N31</f>
        <v>0</v>
      </c>
      <c r="P4" s="33">
        <f>'ETP sludge'!O31</f>
        <v>0</v>
      </c>
      <c r="Q4" s="33">
        <f>'ETP sludge'!P31</f>
        <v>93.600000000000009</v>
      </c>
      <c r="R4" s="33">
        <f>'ETP sludge'!Q31</f>
        <v>42</v>
      </c>
      <c r="S4" s="33">
        <f>'ETP sludge'!R31</f>
        <v>0</v>
      </c>
      <c r="T4" s="33">
        <f>'ETP sludge'!S31</f>
        <v>0</v>
      </c>
      <c r="U4" s="33">
        <f>'ETP sludge'!T31</f>
        <v>0</v>
      </c>
      <c r="V4" s="33">
        <f>'ETP sludge'!U31</f>
        <v>0</v>
      </c>
    </row>
    <row r="5" spans="1:22" x14ac:dyDescent="0.25">
      <c r="A5" s="36">
        <v>3</v>
      </c>
      <c r="B5" s="91"/>
      <c r="C5" s="33" t="e">
        <f>#REF!</f>
        <v>#REF!</v>
      </c>
      <c r="D5" s="33" t="e">
        <f>#REF!</f>
        <v>#REF!</v>
      </c>
      <c r="E5" s="33" t="e">
        <f>#REF!</f>
        <v>#REF!</v>
      </c>
      <c r="F5" s="33" t="e">
        <f>#REF!</f>
        <v>#REF!</v>
      </c>
      <c r="G5" s="33" t="e">
        <f>#REF!</f>
        <v>#REF!</v>
      </c>
      <c r="H5" s="33" t="e">
        <f>#REF!</f>
        <v>#REF!</v>
      </c>
      <c r="I5" s="33" t="e">
        <f>#REF!</f>
        <v>#REF!</v>
      </c>
      <c r="J5" s="33" t="e">
        <f>#REF!</f>
        <v>#REF!</v>
      </c>
      <c r="K5" s="33" t="e">
        <f>#REF!</f>
        <v>#REF!</v>
      </c>
      <c r="L5" s="33" t="e">
        <f>#REF!</f>
        <v>#REF!</v>
      </c>
      <c r="M5" s="33" t="e">
        <f>#REF!</f>
        <v>#REF!</v>
      </c>
      <c r="N5" s="33" t="e">
        <f>#REF!</f>
        <v>#REF!</v>
      </c>
      <c r="O5" s="33" t="e">
        <f>#REF!</f>
        <v>#REF!</v>
      </c>
      <c r="P5" s="33" t="e">
        <f>#REF!</f>
        <v>#REF!</v>
      </c>
      <c r="Q5" s="33" t="e">
        <f>#REF!</f>
        <v>#REF!</v>
      </c>
      <c r="R5" s="33" t="e">
        <f>#REF!</f>
        <v>#REF!</v>
      </c>
      <c r="S5" s="33" t="e">
        <f>#REF!</f>
        <v>#REF!</v>
      </c>
      <c r="T5" s="33" t="e">
        <f>#REF!</f>
        <v>#REF!</v>
      </c>
      <c r="U5" s="33" t="e">
        <f>#REF!</f>
        <v>#REF!</v>
      </c>
      <c r="V5" s="33" t="e">
        <f>#REF!</f>
        <v>#REF!</v>
      </c>
    </row>
    <row r="6" spans="1:22" x14ac:dyDescent="0.25">
      <c r="A6" s="36">
        <v>4</v>
      </c>
      <c r="B6" s="91"/>
      <c r="C6" s="33" t="e">
        <f>#REF!</f>
        <v>#REF!</v>
      </c>
      <c r="D6" s="33" t="e">
        <f>#REF!</f>
        <v>#REF!</v>
      </c>
      <c r="E6" s="33" t="e">
        <f>#REF!</f>
        <v>#REF!</v>
      </c>
      <c r="F6" s="33" t="e">
        <f>#REF!</f>
        <v>#REF!</v>
      </c>
      <c r="G6" s="33" t="e">
        <f>#REF!</f>
        <v>#REF!</v>
      </c>
      <c r="H6" s="33" t="e">
        <f>#REF!</f>
        <v>#REF!</v>
      </c>
      <c r="I6" s="33" t="e">
        <f>#REF!</f>
        <v>#REF!</v>
      </c>
      <c r="J6" s="33" t="e">
        <f>#REF!</f>
        <v>#REF!</v>
      </c>
      <c r="K6" s="33" t="e">
        <f>#REF!</f>
        <v>#REF!</v>
      </c>
      <c r="L6" s="33" t="e">
        <f>#REF!</f>
        <v>#REF!</v>
      </c>
      <c r="M6" s="33" t="e">
        <f>#REF!</f>
        <v>#REF!</v>
      </c>
      <c r="N6" s="33" t="e">
        <f>#REF!</f>
        <v>#REF!</v>
      </c>
      <c r="O6" s="33" t="e">
        <f>#REF!</f>
        <v>#REF!</v>
      </c>
      <c r="P6" s="33" t="e">
        <f>#REF!</f>
        <v>#REF!</v>
      </c>
      <c r="Q6" s="33" t="e">
        <f>#REF!</f>
        <v>#REF!</v>
      </c>
      <c r="R6" s="33" t="e">
        <f>#REF!</f>
        <v>#REF!</v>
      </c>
      <c r="S6" s="33" t="e">
        <f>#REF!</f>
        <v>#REF!</v>
      </c>
      <c r="T6" s="33" t="e">
        <f>#REF!</f>
        <v>#REF!</v>
      </c>
      <c r="U6" s="33" t="e">
        <f>#REF!</f>
        <v>#REF!</v>
      </c>
      <c r="V6" s="33" t="e">
        <f>#REF!</f>
        <v>#REF!</v>
      </c>
    </row>
    <row r="7" spans="1:22" x14ac:dyDescent="0.25">
      <c r="A7" s="36">
        <v>5</v>
      </c>
      <c r="B7" s="91"/>
      <c r="C7" s="33" t="e">
        <f>#REF!</f>
        <v>#REF!</v>
      </c>
      <c r="D7" s="33" t="e">
        <f>#REF!</f>
        <v>#REF!</v>
      </c>
      <c r="E7" s="33" t="e">
        <f>#REF!</f>
        <v>#REF!</v>
      </c>
      <c r="F7" s="33" t="e">
        <f>#REF!</f>
        <v>#REF!</v>
      </c>
      <c r="G7" s="33" t="e">
        <f>#REF!</f>
        <v>#REF!</v>
      </c>
      <c r="H7" s="33" t="e">
        <f>#REF!</f>
        <v>#REF!</v>
      </c>
      <c r="I7" s="33" t="e">
        <f>#REF!</f>
        <v>#REF!</v>
      </c>
      <c r="J7" s="33" t="e">
        <f>#REF!</f>
        <v>#REF!</v>
      </c>
      <c r="K7" s="33" t="e">
        <f>#REF!</f>
        <v>#REF!</v>
      </c>
      <c r="L7" s="33" t="e">
        <f>#REF!</f>
        <v>#REF!</v>
      </c>
      <c r="M7" s="33" t="e">
        <f>#REF!</f>
        <v>#REF!</v>
      </c>
      <c r="N7" s="33" t="e">
        <f>#REF!</f>
        <v>#REF!</v>
      </c>
      <c r="O7" s="33" t="e">
        <f>#REF!</f>
        <v>#REF!</v>
      </c>
      <c r="P7" s="33" t="e">
        <f>#REF!</f>
        <v>#REF!</v>
      </c>
      <c r="Q7" s="33" t="e">
        <f>#REF!</f>
        <v>#REF!</v>
      </c>
      <c r="R7" s="33" t="e">
        <f>#REF!</f>
        <v>#REF!</v>
      </c>
      <c r="S7" s="33" t="e">
        <f>#REF!</f>
        <v>#REF!</v>
      </c>
      <c r="T7" s="33" t="e">
        <f>#REF!</f>
        <v>#REF!</v>
      </c>
      <c r="U7" s="33" t="e">
        <f>#REF!</f>
        <v>#REF!</v>
      </c>
      <c r="V7" s="33" t="e">
        <f>#REF!</f>
        <v>#REF!</v>
      </c>
    </row>
    <row r="8" spans="1:22" x14ac:dyDescent="0.25">
      <c r="A8" s="36">
        <v>6</v>
      </c>
      <c r="B8" s="91"/>
      <c r="C8" s="33" t="e">
        <f>#REF!</f>
        <v>#REF!</v>
      </c>
      <c r="D8" s="33" t="e">
        <f>#REF!</f>
        <v>#REF!</v>
      </c>
      <c r="E8" s="33" t="e">
        <f>#REF!</f>
        <v>#REF!</v>
      </c>
      <c r="F8" s="33" t="e">
        <f>#REF!</f>
        <v>#REF!</v>
      </c>
      <c r="G8" s="33" t="e">
        <f>#REF!</f>
        <v>#REF!</v>
      </c>
      <c r="H8" s="33" t="e">
        <f>#REF!</f>
        <v>#REF!</v>
      </c>
      <c r="I8" s="33" t="e">
        <f>#REF!</f>
        <v>#REF!</v>
      </c>
      <c r="J8" s="33" t="e">
        <f>#REF!</f>
        <v>#REF!</v>
      </c>
      <c r="K8" s="33" t="e">
        <f>#REF!</f>
        <v>#REF!</v>
      </c>
      <c r="L8" s="33" t="e">
        <f>#REF!</f>
        <v>#REF!</v>
      </c>
      <c r="M8" s="33" t="e">
        <f>#REF!</f>
        <v>#REF!</v>
      </c>
      <c r="N8" s="33" t="e">
        <f>#REF!</f>
        <v>#REF!</v>
      </c>
      <c r="O8" s="33" t="e">
        <f>#REF!</f>
        <v>#REF!</v>
      </c>
      <c r="P8" s="33" t="e">
        <f>#REF!</f>
        <v>#REF!</v>
      </c>
      <c r="Q8" s="33" t="e">
        <f>#REF!</f>
        <v>#REF!</v>
      </c>
      <c r="R8" s="33" t="e">
        <f>#REF!</f>
        <v>#REF!</v>
      </c>
      <c r="S8" s="33" t="e">
        <f>#REF!</f>
        <v>#REF!</v>
      </c>
      <c r="T8" s="33" t="e">
        <f>#REF!</f>
        <v>#REF!</v>
      </c>
      <c r="U8" s="33" t="e">
        <f>#REF!</f>
        <v>#REF!</v>
      </c>
      <c r="V8" s="33" t="e">
        <f>#REF!</f>
        <v>#REF!</v>
      </c>
    </row>
    <row r="9" spans="1:22" x14ac:dyDescent="0.25">
      <c r="A9" s="36">
        <v>7</v>
      </c>
      <c r="B9" s="91"/>
      <c r="C9" s="33" t="e">
        <f>#REF!</f>
        <v>#REF!</v>
      </c>
      <c r="D9" s="33" t="e">
        <f>#REF!</f>
        <v>#REF!</v>
      </c>
      <c r="E9" s="33" t="e">
        <f>#REF!</f>
        <v>#REF!</v>
      </c>
      <c r="F9" s="33" t="e">
        <f>#REF!</f>
        <v>#REF!</v>
      </c>
      <c r="G9" s="33" t="e">
        <f>#REF!</f>
        <v>#REF!</v>
      </c>
      <c r="H9" s="33" t="e">
        <f>#REF!</f>
        <v>#REF!</v>
      </c>
      <c r="I9" s="33" t="e">
        <f>#REF!</f>
        <v>#REF!</v>
      </c>
      <c r="J9" s="33" t="e">
        <f>#REF!</f>
        <v>#REF!</v>
      </c>
      <c r="K9" s="33" t="e">
        <f>#REF!</f>
        <v>#REF!</v>
      </c>
      <c r="L9" s="33" t="e">
        <f>#REF!</f>
        <v>#REF!</v>
      </c>
      <c r="M9" s="33" t="e">
        <f>#REF!</f>
        <v>#REF!</v>
      </c>
      <c r="N9" s="33" t="e">
        <f>#REF!</f>
        <v>#REF!</v>
      </c>
      <c r="O9" s="33" t="e">
        <f>#REF!</f>
        <v>#REF!</v>
      </c>
      <c r="P9" s="33" t="e">
        <f>#REF!</f>
        <v>#REF!</v>
      </c>
      <c r="Q9" s="33" t="e">
        <f>#REF!</f>
        <v>#REF!</v>
      </c>
      <c r="R9" s="33" t="e">
        <f>#REF!</f>
        <v>#REF!</v>
      </c>
      <c r="S9" s="33" t="e">
        <f>#REF!</f>
        <v>#REF!</v>
      </c>
      <c r="T9" s="33" t="e">
        <f>#REF!</f>
        <v>#REF!</v>
      </c>
      <c r="U9" s="33" t="e">
        <f>#REF!</f>
        <v>#REF!</v>
      </c>
      <c r="V9" s="33" t="e">
        <f>#REF!</f>
        <v>#REF!</v>
      </c>
    </row>
    <row r="10" spans="1:22" x14ac:dyDescent="0.25">
      <c r="A10" s="36">
        <v>8</v>
      </c>
      <c r="B10" s="91"/>
      <c r="C10" s="33" t="e">
        <f>#REF!</f>
        <v>#REF!</v>
      </c>
      <c r="D10" s="33" t="e">
        <f>#REF!</f>
        <v>#REF!</v>
      </c>
      <c r="E10" s="33" t="e">
        <f>#REF!</f>
        <v>#REF!</v>
      </c>
      <c r="F10" s="33" t="e">
        <f>#REF!</f>
        <v>#REF!</v>
      </c>
      <c r="G10" s="33" t="e">
        <f>#REF!</f>
        <v>#REF!</v>
      </c>
      <c r="H10" s="33" t="e">
        <f>#REF!</f>
        <v>#REF!</v>
      </c>
      <c r="I10" s="33" t="e">
        <f>#REF!</f>
        <v>#REF!</v>
      </c>
      <c r="J10" s="33" t="e">
        <f>#REF!</f>
        <v>#REF!</v>
      </c>
      <c r="K10" s="33" t="e">
        <f>#REF!</f>
        <v>#REF!</v>
      </c>
      <c r="L10" s="33" t="e">
        <f>#REF!</f>
        <v>#REF!</v>
      </c>
      <c r="M10" s="33" t="e">
        <f>#REF!</f>
        <v>#REF!</v>
      </c>
      <c r="N10" s="33" t="e">
        <f>#REF!</f>
        <v>#REF!</v>
      </c>
      <c r="O10" s="33" t="e">
        <f>#REF!</f>
        <v>#REF!</v>
      </c>
      <c r="P10" s="33" t="e">
        <f>#REF!</f>
        <v>#REF!</v>
      </c>
      <c r="Q10" s="33" t="e">
        <f>#REF!</f>
        <v>#REF!</v>
      </c>
      <c r="R10" s="33" t="e">
        <f>#REF!</f>
        <v>#REF!</v>
      </c>
      <c r="S10" s="33" t="e">
        <f>#REF!</f>
        <v>#REF!</v>
      </c>
      <c r="T10" s="33" t="e">
        <f>#REF!</f>
        <v>#REF!</v>
      </c>
      <c r="U10" s="33" t="e">
        <f>#REF!</f>
        <v>#REF!</v>
      </c>
      <c r="V10" s="33" t="e">
        <f>#REF!</f>
        <v>#REF!</v>
      </c>
    </row>
    <row r="11" spans="1:22" x14ac:dyDescent="0.25">
      <c r="A11" s="36">
        <v>9</v>
      </c>
      <c r="B11" s="91"/>
      <c r="C11" s="33" t="e">
        <f>#REF!</f>
        <v>#REF!</v>
      </c>
      <c r="D11" s="33" t="e">
        <f>#REF!</f>
        <v>#REF!</v>
      </c>
      <c r="E11" s="33" t="e">
        <f>#REF!</f>
        <v>#REF!</v>
      </c>
      <c r="F11" s="33" t="e">
        <f>#REF!</f>
        <v>#REF!</v>
      </c>
      <c r="G11" s="33" t="e">
        <f>#REF!</f>
        <v>#REF!</v>
      </c>
      <c r="H11" s="33" t="e">
        <f>#REF!</f>
        <v>#REF!</v>
      </c>
      <c r="I11" s="33" t="e">
        <f>#REF!</f>
        <v>#REF!</v>
      </c>
      <c r="J11" s="33" t="e">
        <f>#REF!</f>
        <v>#REF!</v>
      </c>
      <c r="K11" s="33" t="e">
        <f>#REF!</f>
        <v>#REF!</v>
      </c>
      <c r="L11" s="33" t="e">
        <f>#REF!</f>
        <v>#REF!</v>
      </c>
      <c r="M11" s="33" t="e">
        <f>#REF!</f>
        <v>#REF!</v>
      </c>
      <c r="N11" s="33" t="e">
        <f>#REF!</f>
        <v>#REF!</v>
      </c>
      <c r="O11" s="33" t="e">
        <f>#REF!</f>
        <v>#REF!</v>
      </c>
      <c r="P11" s="33" t="e">
        <f>#REF!</f>
        <v>#REF!</v>
      </c>
      <c r="Q11" s="33" t="e">
        <f>#REF!</f>
        <v>#REF!</v>
      </c>
      <c r="R11" s="33" t="e">
        <f>#REF!</f>
        <v>#REF!</v>
      </c>
      <c r="S11" s="33" t="e">
        <f>#REF!</f>
        <v>#REF!</v>
      </c>
      <c r="T11" s="33" t="e">
        <f>#REF!</f>
        <v>#REF!</v>
      </c>
      <c r="U11" s="33" t="e">
        <f>#REF!</f>
        <v>#REF!</v>
      </c>
      <c r="V11" s="33" t="e">
        <f>#REF!</f>
        <v>#REF!</v>
      </c>
    </row>
    <row r="12" spans="1:22" x14ac:dyDescent="0.25">
      <c r="A12" s="36">
        <v>10</v>
      </c>
      <c r="B12" s="91"/>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c r="V12" s="33" t="e">
        <f>#REF!</f>
        <v>#REF!</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5" t="s">
        <v>84</v>
      </c>
      <c r="B15" s="35" t="s">
        <v>152</v>
      </c>
      <c r="C15" s="35">
        <f>'Field data and Egg Shells'!B43</f>
        <v>6</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5"/>
      <c r="B16" s="32" t="s">
        <v>46</v>
      </c>
      <c r="C16" s="35">
        <f>'Field data and Egg Shells'!B44</f>
        <v>6</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6</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240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t="e">
        <f t="shared" si="5"/>
        <v>#REF!</v>
      </c>
      <c r="D19" s="88" t="e">
        <f>D5*$B$5</f>
        <v>#REF!</v>
      </c>
      <c r="E19" s="88" t="e">
        <f t="shared" ref="E19:V19" si="6">E5*$B$5</f>
        <v>#REF!</v>
      </c>
      <c r="F19" s="88" t="e">
        <f t="shared" si="6"/>
        <v>#REF!</v>
      </c>
      <c r="G19" s="88" t="e">
        <f t="shared" si="6"/>
        <v>#REF!</v>
      </c>
      <c r="H19" s="88" t="e">
        <f t="shared" si="6"/>
        <v>#REF!</v>
      </c>
      <c r="I19" s="88" t="e">
        <f t="shared" si="6"/>
        <v>#REF!</v>
      </c>
      <c r="J19" s="88" t="e">
        <f t="shared" si="6"/>
        <v>#REF!</v>
      </c>
      <c r="K19" s="88" t="e">
        <f t="shared" si="6"/>
        <v>#REF!</v>
      </c>
      <c r="L19" s="88" t="e">
        <f t="shared" si="6"/>
        <v>#REF!</v>
      </c>
      <c r="M19" s="88" t="e">
        <f t="shared" si="6"/>
        <v>#REF!</v>
      </c>
      <c r="N19" s="88" t="e">
        <f t="shared" si="6"/>
        <v>#REF!</v>
      </c>
      <c r="O19" s="88" t="e">
        <f t="shared" si="6"/>
        <v>#REF!</v>
      </c>
      <c r="P19" s="88" t="e">
        <f t="shared" si="6"/>
        <v>#REF!</v>
      </c>
      <c r="Q19" s="88" t="e">
        <f t="shared" si="6"/>
        <v>#REF!</v>
      </c>
      <c r="R19" s="88" t="e">
        <f t="shared" si="6"/>
        <v>#REF!</v>
      </c>
      <c r="S19" s="88" t="e">
        <f t="shared" si="6"/>
        <v>#REF!</v>
      </c>
      <c r="T19" s="88" t="e">
        <f t="shared" si="6"/>
        <v>#REF!</v>
      </c>
      <c r="U19" s="88" t="e">
        <f t="shared" si="6"/>
        <v>#REF!</v>
      </c>
      <c r="V19" s="88" t="e">
        <f t="shared" si="6"/>
        <v>#REF!</v>
      </c>
    </row>
    <row r="20" spans="1:22" x14ac:dyDescent="0.25">
      <c r="A20" s="85">
        <v>4</v>
      </c>
      <c r="B20" s="86">
        <f t="shared" ref="B20:C20" si="7">B6</f>
        <v>0</v>
      </c>
      <c r="C20" s="87" t="e">
        <f t="shared" si="7"/>
        <v>#REF!</v>
      </c>
      <c r="D20" s="88" t="e">
        <f>D6*$B$6</f>
        <v>#REF!</v>
      </c>
      <c r="E20" s="88" t="e">
        <f t="shared" ref="E20:V20" si="8">E6*$B$6</f>
        <v>#REF!</v>
      </c>
      <c r="F20" s="88" t="e">
        <f t="shared" si="8"/>
        <v>#REF!</v>
      </c>
      <c r="G20" s="88" t="e">
        <f t="shared" si="8"/>
        <v>#REF!</v>
      </c>
      <c r="H20" s="88" t="e">
        <f t="shared" si="8"/>
        <v>#REF!</v>
      </c>
      <c r="I20" s="88" t="e">
        <f t="shared" si="8"/>
        <v>#REF!</v>
      </c>
      <c r="J20" s="88" t="e">
        <f t="shared" si="8"/>
        <v>#REF!</v>
      </c>
      <c r="K20" s="88" t="e">
        <f t="shared" si="8"/>
        <v>#REF!</v>
      </c>
      <c r="L20" s="88" t="e">
        <f t="shared" si="8"/>
        <v>#REF!</v>
      </c>
      <c r="M20" s="88" t="e">
        <f t="shared" si="8"/>
        <v>#REF!</v>
      </c>
      <c r="N20" s="88" t="e">
        <f t="shared" si="8"/>
        <v>#REF!</v>
      </c>
      <c r="O20" s="88" t="e">
        <f t="shared" si="8"/>
        <v>#REF!</v>
      </c>
      <c r="P20" s="88" t="e">
        <f t="shared" si="8"/>
        <v>#REF!</v>
      </c>
      <c r="Q20" s="88" t="e">
        <f t="shared" si="8"/>
        <v>#REF!</v>
      </c>
      <c r="R20" s="88" t="e">
        <f t="shared" si="8"/>
        <v>#REF!</v>
      </c>
      <c r="S20" s="88" t="e">
        <f t="shared" si="8"/>
        <v>#REF!</v>
      </c>
      <c r="T20" s="88" t="e">
        <f t="shared" si="8"/>
        <v>#REF!</v>
      </c>
      <c r="U20" s="88" t="e">
        <f t="shared" si="8"/>
        <v>#REF!</v>
      </c>
      <c r="V20" s="88" t="e">
        <f t="shared" si="8"/>
        <v>#REF!</v>
      </c>
    </row>
    <row r="21" spans="1:22" x14ac:dyDescent="0.25">
      <c r="A21" s="85">
        <v>5</v>
      </c>
      <c r="B21" s="86">
        <f t="shared" ref="B21:C21" si="9">B7</f>
        <v>0</v>
      </c>
      <c r="C21" s="87" t="e">
        <f t="shared" si="9"/>
        <v>#REF!</v>
      </c>
      <c r="D21" s="88" t="e">
        <f>D7*$B$7</f>
        <v>#REF!</v>
      </c>
      <c r="E21" s="88" t="e">
        <f t="shared" ref="E21:V21" si="10">E7*$B$7</f>
        <v>#REF!</v>
      </c>
      <c r="F21" s="88" t="e">
        <f t="shared" si="10"/>
        <v>#REF!</v>
      </c>
      <c r="G21" s="88" t="e">
        <f t="shared" si="10"/>
        <v>#REF!</v>
      </c>
      <c r="H21" s="88" t="e">
        <f t="shared" si="10"/>
        <v>#REF!</v>
      </c>
      <c r="I21" s="88" t="e">
        <f t="shared" si="10"/>
        <v>#REF!</v>
      </c>
      <c r="J21" s="88" t="e">
        <f t="shared" si="10"/>
        <v>#REF!</v>
      </c>
      <c r="K21" s="88" t="e">
        <f t="shared" si="10"/>
        <v>#REF!</v>
      </c>
      <c r="L21" s="88" t="e">
        <f t="shared" si="10"/>
        <v>#REF!</v>
      </c>
      <c r="M21" s="88" t="e">
        <f t="shared" si="10"/>
        <v>#REF!</v>
      </c>
      <c r="N21" s="88" t="e">
        <f t="shared" si="10"/>
        <v>#REF!</v>
      </c>
      <c r="O21" s="88" t="e">
        <f t="shared" si="10"/>
        <v>#REF!</v>
      </c>
      <c r="P21" s="88" t="e">
        <f t="shared" si="10"/>
        <v>#REF!</v>
      </c>
      <c r="Q21" s="88" t="e">
        <f t="shared" si="10"/>
        <v>#REF!</v>
      </c>
      <c r="R21" s="88" t="e">
        <f t="shared" si="10"/>
        <v>#REF!</v>
      </c>
      <c r="S21" s="88" t="e">
        <f t="shared" si="10"/>
        <v>#REF!</v>
      </c>
      <c r="T21" s="88" t="e">
        <f t="shared" si="10"/>
        <v>#REF!</v>
      </c>
      <c r="U21" s="88" t="e">
        <f t="shared" si="10"/>
        <v>#REF!</v>
      </c>
      <c r="V21" s="88" t="e">
        <f t="shared" si="10"/>
        <v>#REF!</v>
      </c>
    </row>
    <row r="22" spans="1:22" x14ac:dyDescent="0.25">
      <c r="A22" s="85">
        <v>6</v>
      </c>
      <c r="B22" s="86">
        <f t="shared" ref="B22:C22" si="11">B8</f>
        <v>0</v>
      </c>
      <c r="C22" s="87" t="e">
        <f t="shared" si="11"/>
        <v>#REF!</v>
      </c>
      <c r="D22" s="88" t="e">
        <f>D8*$B$8</f>
        <v>#REF!</v>
      </c>
      <c r="E22" s="88" t="e">
        <f t="shared" ref="E22:V22" si="12">E8*$B$8</f>
        <v>#REF!</v>
      </c>
      <c r="F22" s="88" t="e">
        <f t="shared" si="12"/>
        <v>#REF!</v>
      </c>
      <c r="G22" s="88" t="e">
        <f t="shared" si="12"/>
        <v>#REF!</v>
      </c>
      <c r="H22" s="88" t="e">
        <f t="shared" si="12"/>
        <v>#REF!</v>
      </c>
      <c r="I22" s="88" t="e">
        <f t="shared" si="12"/>
        <v>#REF!</v>
      </c>
      <c r="J22" s="88" t="e">
        <f t="shared" si="12"/>
        <v>#REF!</v>
      </c>
      <c r="K22" s="88" t="e">
        <f t="shared" si="12"/>
        <v>#REF!</v>
      </c>
      <c r="L22" s="88" t="e">
        <f t="shared" si="12"/>
        <v>#REF!</v>
      </c>
      <c r="M22" s="88" t="e">
        <f t="shared" si="12"/>
        <v>#REF!</v>
      </c>
      <c r="N22" s="88" t="e">
        <f t="shared" si="12"/>
        <v>#REF!</v>
      </c>
      <c r="O22" s="88" t="e">
        <f t="shared" si="12"/>
        <v>#REF!</v>
      </c>
      <c r="P22" s="88" t="e">
        <f t="shared" si="12"/>
        <v>#REF!</v>
      </c>
      <c r="Q22" s="88" t="e">
        <f t="shared" si="12"/>
        <v>#REF!</v>
      </c>
      <c r="R22" s="88" t="e">
        <f t="shared" si="12"/>
        <v>#REF!</v>
      </c>
      <c r="S22" s="88" t="e">
        <f t="shared" si="12"/>
        <v>#REF!</v>
      </c>
      <c r="T22" s="88" t="e">
        <f t="shared" si="12"/>
        <v>#REF!</v>
      </c>
      <c r="U22" s="88" t="e">
        <f t="shared" si="12"/>
        <v>#REF!</v>
      </c>
      <c r="V22" s="88" t="e">
        <f t="shared" si="12"/>
        <v>#REF!</v>
      </c>
    </row>
    <row r="23" spans="1:22" x14ac:dyDescent="0.25">
      <c r="A23" s="85">
        <v>7</v>
      </c>
      <c r="B23" s="86">
        <f t="shared" ref="B23:C23" si="13">B9</f>
        <v>0</v>
      </c>
      <c r="C23" s="87" t="e">
        <f t="shared" si="13"/>
        <v>#REF!</v>
      </c>
      <c r="D23" s="88" t="e">
        <f>D9*$B$9</f>
        <v>#REF!</v>
      </c>
      <c r="E23" s="88" t="e">
        <f t="shared" ref="E23:V23" si="14">E9*$B$9</f>
        <v>#REF!</v>
      </c>
      <c r="F23" s="88" t="e">
        <f t="shared" si="14"/>
        <v>#REF!</v>
      </c>
      <c r="G23" s="88" t="e">
        <f t="shared" si="14"/>
        <v>#REF!</v>
      </c>
      <c r="H23" s="88" t="e">
        <f t="shared" si="14"/>
        <v>#REF!</v>
      </c>
      <c r="I23" s="88" t="e">
        <f t="shared" si="14"/>
        <v>#REF!</v>
      </c>
      <c r="J23" s="88" t="e">
        <f t="shared" si="14"/>
        <v>#REF!</v>
      </c>
      <c r="K23" s="88" t="e">
        <f t="shared" si="14"/>
        <v>#REF!</v>
      </c>
      <c r="L23" s="88" t="e">
        <f t="shared" si="14"/>
        <v>#REF!</v>
      </c>
      <c r="M23" s="88" t="e">
        <f t="shared" si="14"/>
        <v>#REF!</v>
      </c>
      <c r="N23" s="88" t="e">
        <f t="shared" si="14"/>
        <v>#REF!</v>
      </c>
      <c r="O23" s="88" t="e">
        <f t="shared" si="14"/>
        <v>#REF!</v>
      </c>
      <c r="P23" s="88" t="e">
        <f t="shared" si="14"/>
        <v>#REF!</v>
      </c>
      <c r="Q23" s="88" t="e">
        <f t="shared" si="14"/>
        <v>#REF!</v>
      </c>
      <c r="R23" s="88" t="e">
        <f t="shared" si="14"/>
        <v>#REF!</v>
      </c>
      <c r="S23" s="88" t="e">
        <f t="shared" si="14"/>
        <v>#REF!</v>
      </c>
      <c r="T23" s="88" t="e">
        <f t="shared" si="14"/>
        <v>#REF!</v>
      </c>
      <c r="U23" s="88" t="e">
        <f t="shared" si="14"/>
        <v>#REF!</v>
      </c>
      <c r="V23" s="88" t="e">
        <f t="shared" si="14"/>
        <v>#REF!</v>
      </c>
    </row>
    <row r="24" spans="1:22" x14ac:dyDescent="0.25">
      <c r="A24" s="85">
        <v>8</v>
      </c>
      <c r="B24" s="86">
        <f t="shared" ref="B24:C24" si="15">B10</f>
        <v>0</v>
      </c>
      <c r="C24" s="87" t="e">
        <f t="shared" si="15"/>
        <v>#REF!</v>
      </c>
      <c r="D24" s="88" t="e">
        <f>D10*$B$10</f>
        <v>#REF!</v>
      </c>
      <c r="E24" s="88" t="e">
        <f t="shared" ref="E24:V24" si="16">E10*$B$10</f>
        <v>#REF!</v>
      </c>
      <c r="F24" s="88" t="e">
        <f t="shared" si="16"/>
        <v>#REF!</v>
      </c>
      <c r="G24" s="88" t="e">
        <f t="shared" si="16"/>
        <v>#REF!</v>
      </c>
      <c r="H24" s="88" t="e">
        <f t="shared" si="16"/>
        <v>#REF!</v>
      </c>
      <c r="I24" s="88" t="e">
        <f t="shared" si="16"/>
        <v>#REF!</v>
      </c>
      <c r="J24" s="88" t="e">
        <f t="shared" si="16"/>
        <v>#REF!</v>
      </c>
      <c r="K24" s="88" t="e">
        <f t="shared" si="16"/>
        <v>#REF!</v>
      </c>
      <c r="L24" s="88" t="e">
        <f t="shared" si="16"/>
        <v>#REF!</v>
      </c>
      <c r="M24" s="88" t="e">
        <f t="shared" si="16"/>
        <v>#REF!</v>
      </c>
      <c r="N24" s="88" t="e">
        <f t="shared" si="16"/>
        <v>#REF!</v>
      </c>
      <c r="O24" s="88" t="e">
        <f t="shared" si="16"/>
        <v>#REF!</v>
      </c>
      <c r="P24" s="88" t="e">
        <f t="shared" si="16"/>
        <v>#REF!</v>
      </c>
      <c r="Q24" s="88" t="e">
        <f t="shared" si="16"/>
        <v>#REF!</v>
      </c>
      <c r="R24" s="88" t="e">
        <f t="shared" si="16"/>
        <v>#REF!</v>
      </c>
      <c r="S24" s="88" t="e">
        <f t="shared" si="16"/>
        <v>#REF!</v>
      </c>
      <c r="T24" s="88" t="e">
        <f t="shared" si="16"/>
        <v>#REF!</v>
      </c>
      <c r="U24" s="88" t="e">
        <f t="shared" si="16"/>
        <v>#REF!</v>
      </c>
      <c r="V24" s="88" t="e">
        <f t="shared" si="16"/>
        <v>#REF!</v>
      </c>
    </row>
    <row r="25" spans="1:22" x14ac:dyDescent="0.25">
      <c r="A25" s="85">
        <v>9</v>
      </c>
      <c r="B25" s="86">
        <f t="shared" ref="B25:C25" si="17">B11</f>
        <v>0</v>
      </c>
      <c r="C25" s="87" t="e">
        <f t="shared" si="17"/>
        <v>#REF!</v>
      </c>
      <c r="D25" s="88" t="e">
        <f>D11*$B$11</f>
        <v>#REF!</v>
      </c>
      <c r="E25" s="88" t="e">
        <f t="shared" ref="E25:V25" si="18">E11*$B$11</f>
        <v>#REF!</v>
      </c>
      <c r="F25" s="88" t="e">
        <f t="shared" si="18"/>
        <v>#REF!</v>
      </c>
      <c r="G25" s="88" t="e">
        <f t="shared" si="18"/>
        <v>#REF!</v>
      </c>
      <c r="H25" s="88" t="e">
        <f t="shared" si="18"/>
        <v>#REF!</v>
      </c>
      <c r="I25" s="88" t="e">
        <f t="shared" si="18"/>
        <v>#REF!</v>
      </c>
      <c r="J25" s="88" t="e">
        <f t="shared" si="18"/>
        <v>#REF!</v>
      </c>
      <c r="K25" s="88" t="e">
        <f t="shared" si="18"/>
        <v>#REF!</v>
      </c>
      <c r="L25" s="88" t="e">
        <f t="shared" si="18"/>
        <v>#REF!</v>
      </c>
      <c r="M25" s="88" t="e">
        <f t="shared" si="18"/>
        <v>#REF!</v>
      </c>
      <c r="N25" s="88" t="e">
        <f t="shared" si="18"/>
        <v>#REF!</v>
      </c>
      <c r="O25" s="88" t="e">
        <f t="shared" si="18"/>
        <v>#REF!</v>
      </c>
      <c r="P25" s="88" t="e">
        <f t="shared" si="18"/>
        <v>#REF!</v>
      </c>
      <c r="Q25" s="88" t="e">
        <f t="shared" si="18"/>
        <v>#REF!</v>
      </c>
      <c r="R25" s="88" t="e">
        <f t="shared" si="18"/>
        <v>#REF!</v>
      </c>
      <c r="S25" s="88" t="e">
        <f t="shared" si="18"/>
        <v>#REF!</v>
      </c>
      <c r="T25" s="88" t="e">
        <f t="shared" si="18"/>
        <v>#REF!</v>
      </c>
      <c r="U25" s="88" t="e">
        <f t="shared" si="18"/>
        <v>#REF!</v>
      </c>
      <c r="V25" s="88" t="e">
        <f t="shared" si="18"/>
        <v>#REF!</v>
      </c>
    </row>
    <row r="26" spans="1:22" x14ac:dyDescent="0.25">
      <c r="A26" s="85">
        <v>10</v>
      </c>
      <c r="B26" s="86">
        <f t="shared" ref="B26:C26" si="19">B12</f>
        <v>0</v>
      </c>
      <c r="C26" s="87" t="e">
        <f t="shared" si="19"/>
        <v>#REF!</v>
      </c>
      <c r="D26" s="88" t="e">
        <f>D12*$B$12</f>
        <v>#REF!</v>
      </c>
      <c r="E26" s="88" t="e">
        <f t="shared" ref="E26:V26" si="20">E12*$B$12</f>
        <v>#REF!</v>
      </c>
      <c r="F26" s="88" t="e">
        <f t="shared" si="20"/>
        <v>#REF!</v>
      </c>
      <c r="G26" s="88" t="e">
        <f t="shared" si="20"/>
        <v>#REF!</v>
      </c>
      <c r="H26" s="88" t="e">
        <f t="shared" si="20"/>
        <v>#REF!</v>
      </c>
      <c r="I26" s="88" t="e">
        <f t="shared" si="20"/>
        <v>#REF!</v>
      </c>
      <c r="J26" s="88" t="e">
        <f t="shared" si="20"/>
        <v>#REF!</v>
      </c>
      <c r="K26" s="88" t="e">
        <f t="shared" si="20"/>
        <v>#REF!</v>
      </c>
      <c r="L26" s="88" t="e">
        <f t="shared" si="20"/>
        <v>#REF!</v>
      </c>
      <c r="M26" s="88" t="e">
        <f t="shared" si="20"/>
        <v>#REF!</v>
      </c>
      <c r="N26" s="88" t="e">
        <f t="shared" si="20"/>
        <v>#REF!</v>
      </c>
      <c r="O26" s="88" t="e">
        <f t="shared" si="20"/>
        <v>#REF!</v>
      </c>
      <c r="P26" s="88" t="e">
        <f t="shared" si="20"/>
        <v>#REF!</v>
      </c>
      <c r="Q26" s="88" t="e">
        <f t="shared" si="20"/>
        <v>#REF!</v>
      </c>
      <c r="R26" s="88" t="e">
        <f t="shared" si="20"/>
        <v>#REF!</v>
      </c>
      <c r="S26" s="88" t="e">
        <f t="shared" si="20"/>
        <v>#REF!</v>
      </c>
      <c r="T26" s="88" t="e">
        <f t="shared" si="20"/>
        <v>#REF!</v>
      </c>
      <c r="U26" s="88" t="e">
        <f t="shared" si="20"/>
        <v>#REF!</v>
      </c>
      <c r="V26" s="88" t="e">
        <f t="shared" si="20"/>
        <v>#REF!</v>
      </c>
    </row>
    <row r="27" spans="1:22" s="90" customFormat="1" ht="15.5" x14ac:dyDescent="0.35">
      <c r="A27" s="147" t="s">
        <v>85</v>
      </c>
      <c r="B27" s="147"/>
      <c r="C27" s="147"/>
      <c r="D27" s="89" t="e">
        <f>SUM(D17:D26)</f>
        <v>#REF!</v>
      </c>
      <c r="E27" s="89" t="e">
        <f t="shared" ref="E27:V27" si="21">SUM(E17:E26)</f>
        <v>#REF!</v>
      </c>
      <c r="F27" s="89" t="e">
        <f t="shared" si="21"/>
        <v>#REF!</v>
      </c>
      <c r="G27" s="89" t="e">
        <f t="shared" si="21"/>
        <v>#REF!</v>
      </c>
      <c r="H27" s="89" t="e">
        <f t="shared" si="21"/>
        <v>#REF!</v>
      </c>
      <c r="I27" s="89" t="e">
        <f t="shared" si="21"/>
        <v>#REF!</v>
      </c>
      <c r="J27" s="89" t="e">
        <f t="shared" si="21"/>
        <v>#REF!</v>
      </c>
      <c r="K27" s="89" t="e">
        <f t="shared" si="21"/>
        <v>#REF!</v>
      </c>
      <c r="L27" s="89" t="e">
        <f t="shared" si="21"/>
        <v>#REF!</v>
      </c>
      <c r="M27" s="89" t="e">
        <f t="shared" si="21"/>
        <v>#REF!</v>
      </c>
      <c r="N27" s="89" t="e">
        <f t="shared" si="21"/>
        <v>#REF!</v>
      </c>
      <c r="O27" s="89" t="e">
        <f t="shared" si="21"/>
        <v>#REF!</v>
      </c>
      <c r="P27" s="89" t="e">
        <f t="shared" si="21"/>
        <v>#REF!</v>
      </c>
      <c r="Q27" s="89" t="e">
        <f t="shared" si="21"/>
        <v>#REF!</v>
      </c>
      <c r="R27" s="89" t="e">
        <f t="shared" si="21"/>
        <v>#REF!</v>
      </c>
      <c r="S27" s="89" t="e">
        <f t="shared" si="21"/>
        <v>#REF!</v>
      </c>
      <c r="T27" s="89" t="e">
        <f t="shared" si="21"/>
        <v>#REF!</v>
      </c>
      <c r="U27" s="89" t="e">
        <f t="shared" si="21"/>
        <v>#REF!</v>
      </c>
      <c r="V27" s="89"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REGU-415-1631400</_dlc_DocId>
    <_dlc_DocIdUrl xmlns="9be56660-2c31-41ef-bc00-23e72f632f2a">
      <Url>https://cyfoethnaturiolcymru.sharepoint.com/teams/Regulatory/Permitting/_layouts/15/DocIdRedir.aspx?ID=REGU-415-1631400</Url>
      <Description>REGU-415-1631400</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Terms xmlns="http://schemas.microsoft.com/office/infopath/2007/PartnerControls"/>
    </lcf76f155ced4ddcb4097134ff3c332f>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2024-01-10T00:00:00+00:00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D Wise Ltd</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6" ma:contentTypeDescription="Permitting &amp; Compliance Word Document" ma:contentTypeScope="" ma:versionID="b854aca293ec8c446517950194b4a7af">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df0350e2c81eb2444a6ac7aeb29d1512"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element ref="ns4:MediaServiceObjectDetectorVersions"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xsd:simpleType>
        <xsd:restriction base="dms:Choice">
          <xsd:enumeration value="Yes"/>
          <xsd:enumeration value="No"/>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EB88BFD-E29A-4849-A8E6-116EB74B98EA}">
  <ds:schemaRef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9be56660-2c31-41ef-bc00-23e72f632f2a"/>
    <ds:schemaRef ds:uri="http://www.w3.org/XML/1998/namespace"/>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E8C8A9C1-20A5-460B-A126-AE104BF97831}"/>
</file>

<file path=customXml/itemProps4.xml><?xml version="1.0" encoding="utf-8"?>
<ds:datastoreItem xmlns:ds="http://schemas.openxmlformats.org/officeDocument/2006/customXml" ds:itemID="{E2B3EB1F-FD93-4DF0-8D6F-1D1FCF843956}"/>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Field data and Egg Shells</vt:lpstr>
      <vt:lpstr>ETP sludge</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Bryan Burn</cp:lastModifiedBy>
  <dcterms:created xsi:type="dcterms:W3CDTF">2016-09-26T10:07:59Z</dcterms:created>
  <dcterms:modified xsi:type="dcterms:W3CDTF">2024-01-10T12:16:24Z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ce746b21-7bd2-42b9-96b6-d677300dbd6d</vt:lpwstr>
  </property>
  <property fmtid="{D5CDD505-2E9C-101B-9397-08002B2CF9AE}" pid="4" name="MediaServiceImageTags">
    <vt:lpwstr/>
  </property>
</Properties>
</file>