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23696/"/>
    </mc:Choice>
  </mc:AlternateContent>
  <xr:revisionPtr revIDLastSave="0" documentId="13_ncr:1_{E0BA0439-BADD-405B-9756-0C9AF759033E}" xr6:coauthVersionLast="47" xr6:coauthVersionMax="47" xr10:uidLastSave="{00000000-0000-0000-0000-000000000000}"/>
  <bookViews>
    <workbookView xWindow="-28920" yWindow="-120" windowWidth="29040" windowHeight="15840" tabRatio="870" activeTab="1"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P65" i="1" l="1"/>
  <c r="Q65" i="1"/>
  <c r="R65" i="1"/>
  <c r="S65" i="1"/>
  <c r="T65" i="1"/>
  <c r="U65" i="1"/>
  <c r="P65" i="21"/>
  <c r="Q65" i="21"/>
  <c r="R65" i="21"/>
  <c r="S65" i="21"/>
  <c r="T65" i="21"/>
  <c r="U65" i="21"/>
  <c r="P65" i="27"/>
  <c r="Q65" i="27"/>
  <c r="R65" i="27"/>
  <c r="S65" i="27"/>
  <c r="T65" i="27"/>
  <c r="U65" i="27"/>
  <c r="P65" i="28"/>
  <c r="Q65" i="28"/>
  <c r="R65" i="28"/>
  <c r="S65" i="28"/>
  <c r="T65" i="28"/>
  <c r="U65" i="28"/>
  <c r="P65" i="30"/>
  <c r="Q65" i="30"/>
  <c r="R65" i="30"/>
  <c r="S65" i="30"/>
  <c r="T65" i="30"/>
  <c r="U65" i="30"/>
  <c r="P65" i="26"/>
  <c r="Q65" i="26"/>
  <c r="R65" i="26"/>
  <c r="S65" i="26"/>
  <c r="T65" i="26"/>
  <c r="U65" i="26"/>
  <c r="P65" i="24"/>
  <c r="Q65" i="24"/>
  <c r="R65" i="24"/>
  <c r="S65" i="24"/>
  <c r="T65" i="24"/>
  <c r="U65" i="24"/>
  <c r="P65" i="29"/>
  <c r="Q65" i="29"/>
  <c r="R65" i="29"/>
  <c r="S65" i="29"/>
  <c r="T65" i="29"/>
  <c r="U65" i="29"/>
  <c r="P65" i="23"/>
  <c r="Q65" i="23"/>
  <c r="R65" i="23"/>
  <c r="S65" i="23"/>
  <c r="T65" i="23"/>
  <c r="U65" i="23"/>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V20" i="27"/>
  <c r="U20" i="27"/>
  <c r="T20" i="27"/>
  <c r="S20" i="27"/>
  <c r="R20" i="27"/>
  <c r="Q20" i="27"/>
  <c r="U18" i="27"/>
  <c r="T18" i="27"/>
  <c r="O18" i="27"/>
  <c r="L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V18" i="21"/>
  <c r="N58" i="21" l="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O20"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17" i="29"/>
  <c r="D19" i="29" s="1"/>
  <c r="K59" i="29"/>
  <c r="L21" i="29"/>
  <c r="L17" i="29"/>
  <c r="L19" i="29" s="1"/>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1" i="28"/>
  <c r="E23" i="28" s="1"/>
  <c r="L59" i="28"/>
  <c r="M17" i="28"/>
  <c r="M21" i="28"/>
  <c r="T59" i="28"/>
  <c r="U17" i="28"/>
  <c r="U21" i="28"/>
  <c r="U23" i="28" s="1"/>
  <c r="I4" i="20"/>
  <c r="J4" i="19"/>
  <c r="J18" i="19" s="1"/>
  <c r="I59" i="21"/>
  <c r="J17" i="21"/>
  <c r="J19" i="21" s="1"/>
  <c r="J20" i="21" s="1"/>
  <c r="J21" i="21"/>
  <c r="J23" i="21" s="1"/>
  <c r="J24" i="21" s="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19" i="21" s="1"/>
  <c r="I20" i="21" s="1"/>
  <c r="I21" i="21"/>
  <c r="D59" i="22"/>
  <c r="E21" i="22"/>
  <c r="E17" i="22"/>
  <c r="L59" i="22"/>
  <c r="M21" i="22"/>
  <c r="M23" i="22" s="1"/>
  <c r="M17" i="22"/>
  <c r="T59" i="22"/>
  <c r="U21" i="22"/>
  <c r="U17" i="22"/>
  <c r="U19" i="22" s="1"/>
  <c r="D59" i="27"/>
  <c r="E17" i="27"/>
  <c r="E19" i="27" s="1"/>
  <c r="E20" i="27" s="1"/>
  <c r="L59" i="27"/>
  <c r="M17" i="27"/>
  <c r="M19" i="27" s="1"/>
  <c r="M20" i="27" s="1"/>
  <c r="T59" i="27"/>
  <c r="U17" i="27"/>
  <c r="S59" i="22"/>
  <c r="T21" i="22"/>
  <c r="T17" i="22"/>
  <c r="G21" i="23"/>
  <c r="G23"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19" i="23" s="1"/>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M23" i="23" s="1"/>
  <c r="T59" i="23"/>
  <c r="U17" i="23"/>
  <c r="U19" i="23" s="1"/>
  <c r="U21" i="23"/>
  <c r="U23" i="23" s="1"/>
  <c r="H21" i="24"/>
  <c r="H17" i="24"/>
  <c r="H19" i="24" s="1"/>
  <c r="P17" i="24"/>
  <c r="P21" i="24"/>
  <c r="C59" i="26"/>
  <c r="D21" i="26"/>
  <c r="D23" i="26" s="1"/>
  <c r="D17" i="26"/>
  <c r="D19" i="26" s="1"/>
  <c r="K59" i="26"/>
  <c r="L21" i="26"/>
  <c r="L17" i="26"/>
  <c r="L19" i="26" s="1"/>
  <c r="S59" i="26"/>
  <c r="T21" i="26"/>
  <c r="T17" i="26"/>
  <c r="N63" i="26"/>
  <c r="J59" i="27"/>
  <c r="K17" i="27"/>
  <c r="K19" i="27" s="1"/>
  <c r="K20" i="27" s="1"/>
  <c r="R59" i="27"/>
  <c r="S17" i="27"/>
  <c r="S19" i="27" s="1"/>
  <c r="J59" i="28"/>
  <c r="K17" i="28"/>
  <c r="K21" i="28"/>
  <c r="K23" i="28" s="1"/>
  <c r="R59" i="28"/>
  <c r="S17" i="28"/>
  <c r="S21" i="28"/>
  <c r="S23" i="28" s="1"/>
  <c r="I59" i="29"/>
  <c r="J17" i="29"/>
  <c r="J19" i="29" s="1"/>
  <c r="J21" i="29"/>
  <c r="J23" i="29" s="1"/>
  <c r="Q59" i="29"/>
  <c r="R21" i="29"/>
  <c r="R23" i="29" s="1"/>
  <c r="R17" i="29"/>
  <c r="H59" i="30"/>
  <c r="I17" i="30"/>
  <c r="I19" i="30" s="1"/>
  <c r="I21" i="30"/>
  <c r="I23"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M59" i="23"/>
  <c r="N21" i="23"/>
  <c r="N17" i="23"/>
  <c r="N19" i="23" s="1"/>
  <c r="U59" i="23"/>
  <c r="V21" i="23"/>
  <c r="V23" i="23" s="1"/>
  <c r="V17" i="23"/>
  <c r="I17" i="24"/>
  <c r="I19" i="24" s="1"/>
  <c r="I21" i="24"/>
  <c r="Q17" i="24"/>
  <c r="Q19" i="24" s="1"/>
  <c r="Q21" i="24"/>
  <c r="Q23" i="24" s="1"/>
  <c r="D59" i="26"/>
  <c r="E21" i="26"/>
  <c r="E17" i="26"/>
  <c r="E19" i="26" s="1"/>
  <c r="L59" i="26"/>
  <c r="M21" i="26"/>
  <c r="M17" i="26"/>
  <c r="M19" i="26" s="1"/>
  <c r="T59" i="26"/>
  <c r="U21" i="26"/>
  <c r="U23" i="26" s="1"/>
  <c r="U17" i="26"/>
  <c r="U19" i="26" s="1"/>
  <c r="C59" i="27"/>
  <c r="D17" i="27"/>
  <c r="D19" i="27" s="1"/>
  <c r="D20" i="27" s="1"/>
  <c r="K59" i="27"/>
  <c r="L17" i="27"/>
  <c r="S59" i="27"/>
  <c r="T17" i="27"/>
  <c r="T19" i="27" s="1"/>
  <c r="C59" i="28"/>
  <c r="D21" i="28"/>
  <c r="D23" i="28" s="1"/>
  <c r="D24" i="28" s="1"/>
  <c r="D17" i="28"/>
  <c r="D19" i="28" s="1"/>
  <c r="K59" i="28"/>
  <c r="L21" i="28"/>
  <c r="L17" i="28"/>
  <c r="S59" i="28"/>
  <c r="T21" i="28"/>
  <c r="T17" i="28"/>
  <c r="T19" i="28" s="1"/>
  <c r="J59" i="29"/>
  <c r="K17" i="29"/>
  <c r="K19" i="29" s="1"/>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O64" i="21" s="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17" i="23"/>
  <c r="H19" i="23" s="1"/>
  <c r="P17" i="23"/>
  <c r="P19" i="23" s="1"/>
  <c r="P21" i="23"/>
  <c r="J59" i="24"/>
  <c r="K21" i="24"/>
  <c r="K23" i="24" s="1"/>
  <c r="K17" i="24"/>
  <c r="R59" i="24"/>
  <c r="S21" i="24"/>
  <c r="S23" i="24" s="1"/>
  <c r="S17" i="24"/>
  <c r="G21" i="26"/>
  <c r="G17" i="26"/>
  <c r="O17" i="26"/>
  <c r="O21" i="26"/>
  <c r="E59" i="27"/>
  <c r="F17" i="27"/>
  <c r="F19" i="27" s="1"/>
  <c r="F20" i="27" s="1"/>
  <c r="M59" i="27"/>
  <c r="N17" i="27"/>
  <c r="U59" i="27"/>
  <c r="V17" i="27"/>
  <c r="E59" i="28"/>
  <c r="F17" i="28"/>
  <c r="F21" i="28"/>
  <c r="F23" i="28" s="1"/>
  <c r="M59" i="28"/>
  <c r="N17" i="28"/>
  <c r="N19" i="28" s="1"/>
  <c r="N21" i="28"/>
  <c r="N23" i="28" s="1"/>
  <c r="U59" i="28"/>
  <c r="V17" i="28"/>
  <c r="V21" i="28"/>
  <c r="D59" i="29"/>
  <c r="E17" i="29"/>
  <c r="E19" i="29" s="1"/>
  <c r="E21" i="29"/>
  <c r="L59" i="29"/>
  <c r="M17" i="29"/>
  <c r="M19" i="29" s="1"/>
  <c r="M21" i="29"/>
  <c r="M23" i="29" s="1"/>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O21" i="21"/>
  <c r="O23" i="21" s="1"/>
  <c r="O24" i="21" s="1"/>
  <c r="O17" i="21"/>
  <c r="O19" i="21" s="1"/>
  <c r="O20" i="21" s="1"/>
  <c r="F59" i="21"/>
  <c r="G21" i="21"/>
  <c r="G17" i="21"/>
  <c r="G17" i="22"/>
  <c r="G19" i="22" s="1"/>
  <c r="G21" i="22"/>
  <c r="G23" i="22" s="1"/>
  <c r="O17" i="22"/>
  <c r="O19" i="22" s="1"/>
  <c r="O21" i="22"/>
  <c r="O23" i="22" s="1"/>
  <c r="H59" i="23"/>
  <c r="I21" i="23"/>
  <c r="I23" i="23" s="1"/>
  <c r="I17" i="23"/>
  <c r="P59" i="23"/>
  <c r="Q17" i="23"/>
  <c r="Q21" i="23"/>
  <c r="Q23" i="23" s="1"/>
  <c r="C59" i="24"/>
  <c r="D17" i="24"/>
  <c r="D19" i="24" s="1"/>
  <c r="D21" i="24"/>
  <c r="K59" i="24"/>
  <c r="L21" i="24"/>
  <c r="L17" i="24"/>
  <c r="L19" i="24" s="1"/>
  <c r="S59" i="24"/>
  <c r="T21" i="24"/>
  <c r="T17" i="24"/>
  <c r="T19" i="24" s="1"/>
  <c r="H21" i="26"/>
  <c r="H23" i="26" s="1"/>
  <c r="H17" i="26"/>
  <c r="P21" i="26"/>
  <c r="P23" i="26" s="1"/>
  <c r="P17" i="26"/>
  <c r="F59" i="28"/>
  <c r="G17" i="28"/>
  <c r="G19" i="28" s="1"/>
  <c r="G21" i="28"/>
  <c r="G23" i="28" s="1"/>
  <c r="N59" i="28"/>
  <c r="O17" i="28"/>
  <c r="O19" i="28" s="1"/>
  <c r="O21" i="28"/>
  <c r="O23" i="28" s="1"/>
  <c r="E59" i="29"/>
  <c r="F17" i="29"/>
  <c r="F21" i="29"/>
  <c r="M59" i="29"/>
  <c r="N17" i="29"/>
  <c r="N21" i="29"/>
  <c r="U59" i="29"/>
  <c r="V17" i="29"/>
  <c r="V21" i="29"/>
  <c r="V23" i="29" s="1"/>
  <c r="D59" i="30"/>
  <c r="E17" i="30"/>
  <c r="E21" i="30"/>
  <c r="E23" i="30" s="1"/>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G59" i="22"/>
  <c r="H21" i="22"/>
  <c r="H17" i="22"/>
  <c r="H19" i="22" s="1"/>
  <c r="I59" i="23"/>
  <c r="J21" i="23"/>
  <c r="J17" i="23"/>
  <c r="J19" i="23" s="1"/>
  <c r="Q59" i="23"/>
  <c r="R21" i="23"/>
  <c r="R17" i="23"/>
  <c r="D59" i="24"/>
  <c r="E17" i="24"/>
  <c r="E21" i="24"/>
  <c r="E23" i="24" s="1"/>
  <c r="L59" i="24"/>
  <c r="M17" i="24"/>
  <c r="M19" i="24" s="1"/>
  <c r="M21" i="24"/>
  <c r="M23" i="24" s="1"/>
  <c r="T59" i="24"/>
  <c r="U21" i="24"/>
  <c r="U17" i="24"/>
  <c r="H59" i="26"/>
  <c r="I17" i="26"/>
  <c r="I19" i="26" s="1"/>
  <c r="I21" i="26"/>
  <c r="I23" i="26" s="1"/>
  <c r="P59" i="26"/>
  <c r="Q17" i="26"/>
  <c r="Q19" i="26" s="1"/>
  <c r="Q21" i="26"/>
  <c r="E63" i="26"/>
  <c r="H17" i="27"/>
  <c r="P17" i="27"/>
  <c r="P19" i="27" s="1"/>
  <c r="P20" i="27" s="1"/>
  <c r="H21" i="28"/>
  <c r="H23" i="28" s="1"/>
  <c r="H17" i="28"/>
  <c r="P21" i="28"/>
  <c r="P17" i="28"/>
  <c r="P19" i="28" s="1"/>
  <c r="G17" i="29"/>
  <c r="G21" i="29"/>
  <c r="G23" i="29" s="1"/>
  <c r="O17" i="29"/>
  <c r="O21" i="29"/>
  <c r="E59" i="30"/>
  <c r="F21" i="30"/>
  <c r="F17" i="30"/>
  <c r="F19" i="30" s="1"/>
  <c r="M59" i="30"/>
  <c r="N21" i="30"/>
  <c r="N23" i="30" s="1"/>
  <c r="N17" i="30"/>
  <c r="N19" i="30" s="1"/>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19" i="21" s="1"/>
  <c r="M20" i="21" s="1"/>
  <c r="M21" i="21"/>
  <c r="E17" i="21"/>
  <c r="E21" i="21"/>
  <c r="E23" i="21" s="1"/>
  <c r="E24" i="21" s="1"/>
  <c r="H59" i="22"/>
  <c r="I17" i="22"/>
  <c r="I19" i="22" s="1"/>
  <c r="I21" i="22"/>
  <c r="I23" i="22" s="1"/>
  <c r="P59" i="22"/>
  <c r="Q17" i="22"/>
  <c r="Q19" i="22" s="1"/>
  <c r="Q21" i="22"/>
  <c r="J59" i="23"/>
  <c r="K17" i="23"/>
  <c r="K21" i="23"/>
  <c r="K23" i="23" s="1"/>
  <c r="R59" i="23"/>
  <c r="S17" i="23"/>
  <c r="S19" i="23" s="1"/>
  <c r="S21" i="23"/>
  <c r="E59" i="24"/>
  <c r="F21" i="24"/>
  <c r="F17" i="24"/>
  <c r="M59" i="24"/>
  <c r="N21" i="24"/>
  <c r="N23" i="24" s="1"/>
  <c r="N17" i="24"/>
  <c r="N19" i="24" s="1"/>
  <c r="U59" i="24"/>
  <c r="V21" i="24"/>
  <c r="V17" i="24"/>
  <c r="V19" i="24" s="1"/>
  <c r="I58" i="26"/>
  <c r="I61" i="26" s="1"/>
  <c r="J17" i="26"/>
  <c r="J19" i="26" s="1"/>
  <c r="J21" i="26"/>
  <c r="J23" i="26" s="1"/>
  <c r="Q58" i="26"/>
  <c r="Q61" i="26" s="1"/>
  <c r="R21" i="26"/>
  <c r="R23" i="26" s="1"/>
  <c r="R17" i="26"/>
  <c r="R19" i="26" s="1"/>
  <c r="F63" i="26"/>
  <c r="I17" i="27"/>
  <c r="I19" i="27" s="1"/>
  <c r="I20" i="27" s="1"/>
  <c r="Q17" i="27"/>
  <c r="I21" i="28"/>
  <c r="I23" i="28" s="1"/>
  <c r="I17" i="28"/>
  <c r="I19" i="28" s="1"/>
  <c r="Q21" i="28"/>
  <c r="Q23" i="28" s="1"/>
  <c r="Q17" i="28"/>
  <c r="Q19" i="28" s="1"/>
  <c r="H21" i="29"/>
  <c r="H23" i="29" s="1"/>
  <c r="H17" i="29"/>
  <c r="H19" i="29" s="1"/>
  <c r="P21" i="29"/>
  <c r="P23" i="29" s="1"/>
  <c r="P17" i="29"/>
  <c r="G21" i="30"/>
  <c r="G23" i="30" s="1"/>
  <c r="G17" i="30"/>
  <c r="G19" i="30" s="1"/>
  <c r="O21" i="30"/>
  <c r="O23" i="30" s="1"/>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S59" i="23"/>
  <c r="T17" i="23"/>
  <c r="T21" i="23"/>
  <c r="G17" i="24"/>
  <c r="G19" i="24" s="1"/>
  <c r="G21" i="24"/>
  <c r="G23" i="24" s="1"/>
  <c r="O17" i="24"/>
  <c r="O19" i="24" s="1"/>
  <c r="O21" i="24"/>
  <c r="O23" i="24" s="1"/>
  <c r="J59" i="26"/>
  <c r="K17" i="26"/>
  <c r="K19" i="26" s="1"/>
  <c r="K21" i="26"/>
  <c r="K23" i="26" s="1"/>
  <c r="R59" i="26"/>
  <c r="S17" i="26"/>
  <c r="S19" i="26" s="1"/>
  <c r="S21" i="26"/>
  <c r="S23" i="26" s="1"/>
  <c r="M63" i="26"/>
  <c r="I59" i="27"/>
  <c r="J17" i="27"/>
  <c r="J19" i="27" s="1"/>
  <c r="J20" i="27" s="1"/>
  <c r="Q59" i="27"/>
  <c r="R17" i="27"/>
  <c r="I59" i="28"/>
  <c r="J17" i="28"/>
  <c r="J19" i="28" s="1"/>
  <c r="J21" i="28"/>
  <c r="J23" i="28" s="1"/>
  <c r="Q59" i="28"/>
  <c r="R21" i="28"/>
  <c r="R23" i="28" s="1"/>
  <c r="R17" i="28"/>
  <c r="I21" i="29"/>
  <c r="I23" i="29" s="1"/>
  <c r="I17" i="29"/>
  <c r="I19" i="29" s="1"/>
  <c r="Q21" i="29"/>
  <c r="Q17" i="29"/>
  <c r="Q19" i="29" s="1"/>
  <c r="H17" i="30"/>
  <c r="H19" i="30" s="1"/>
  <c r="H21" i="30"/>
  <c r="P17" i="30"/>
  <c r="P19" i="30" s="1"/>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C64" i="21" s="1"/>
  <c r="K58" i="21"/>
  <c r="K61" i="21" s="1"/>
  <c r="K64" i="21" s="1"/>
  <c r="R19" i="24"/>
  <c r="I21" i="27"/>
  <c r="I23" i="27" s="1"/>
  <c r="I24" i="27" s="1"/>
  <c r="Q21" i="27"/>
  <c r="R58" i="21"/>
  <c r="R61" i="21" s="1"/>
  <c r="R64" i="21" s="1"/>
  <c r="O57" i="21"/>
  <c r="A43" i="21"/>
  <c r="J58" i="21"/>
  <c r="J61" i="21" s="1"/>
  <c r="E19" i="21"/>
  <c r="E20" i="21" s="1"/>
  <c r="G23" i="26"/>
  <c r="D58" i="29"/>
  <c r="D61" i="29" s="1"/>
  <c r="G21" i="27"/>
  <c r="G23" i="27" s="1"/>
  <c r="G24" i="27" s="1"/>
  <c r="O21" i="27"/>
  <c r="O23" i="27" s="1"/>
  <c r="O24" i="27" s="1"/>
  <c r="D58" i="30"/>
  <c r="D61" i="30" s="1"/>
  <c r="L58" i="30"/>
  <c r="L61" i="30" s="1"/>
  <c r="L64" i="30" s="1"/>
  <c r="L65" i="30" s="1"/>
  <c r="R58" i="23"/>
  <c r="R61" i="23" s="1"/>
  <c r="H21" i="27"/>
  <c r="H23" i="27" s="1"/>
  <c r="H24" i="27" s="1"/>
  <c r="P21" i="27"/>
  <c r="P23" i="27" s="1"/>
  <c r="P24" i="27" s="1"/>
  <c r="J58" i="22"/>
  <c r="J61" i="22" s="1"/>
  <c r="J58" i="26"/>
  <c r="J61" i="26" s="1"/>
  <c r="J23" i="23"/>
  <c r="R19" i="23"/>
  <c r="J58" i="27"/>
  <c r="J61" i="27" s="1"/>
  <c r="J64" i="27" s="1"/>
  <c r="R58" i="27"/>
  <c r="R61" i="27" s="1"/>
  <c r="R64" i="27" s="1"/>
  <c r="R58" i="28"/>
  <c r="R61" i="28" s="1"/>
  <c r="R64" i="28" s="1"/>
  <c r="F58" i="22"/>
  <c r="F61" i="22" s="1"/>
  <c r="N58" i="22"/>
  <c r="N61" i="22" s="1"/>
  <c r="F58" i="23"/>
  <c r="F61" i="23" s="1"/>
  <c r="N58" i="23"/>
  <c r="N61" i="23" s="1"/>
  <c r="L21" i="27"/>
  <c r="L23" i="27" s="1"/>
  <c r="L24" i="27" s="1"/>
  <c r="T21" i="27"/>
  <c r="H57" i="29"/>
  <c r="P58" i="21"/>
  <c r="P61" i="21" s="1"/>
  <c r="H58" i="21"/>
  <c r="H61" i="21" s="1"/>
  <c r="N59" i="23"/>
  <c r="R58" i="26"/>
  <c r="R61" i="26" s="1"/>
  <c r="R57" i="21"/>
  <c r="H58" i="22"/>
  <c r="H61" i="22" s="1"/>
  <c r="H64" i="22" s="1"/>
  <c r="H65" i="22" s="1"/>
  <c r="P58" i="22"/>
  <c r="P61" i="22" s="1"/>
  <c r="P64" i="22" s="1"/>
  <c r="F59" i="22"/>
  <c r="K58" i="29"/>
  <c r="K61" i="29" s="1"/>
  <c r="I58" i="23"/>
  <c r="I61" i="23" s="1"/>
  <c r="I64" i="23" s="1"/>
  <c r="I65" i="23" s="1"/>
  <c r="Q58" i="23"/>
  <c r="Q61" i="23" s="1"/>
  <c r="L58" i="29"/>
  <c r="L61" i="29" s="1"/>
  <c r="T58" i="29"/>
  <c r="T61" i="29" s="1"/>
  <c r="T64" i="29" s="1"/>
  <c r="Q23" i="30"/>
  <c r="U23" i="30"/>
  <c r="J58" i="28"/>
  <c r="J61" i="28" s="1"/>
  <c r="J64" i="28" s="1"/>
  <c r="J65" i="28" s="1"/>
  <c r="R58" i="22"/>
  <c r="R61" i="22" s="1"/>
  <c r="R64" i="22" s="1"/>
  <c r="J58" i="23"/>
  <c r="J61" i="23" s="1"/>
  <c r="J58" i="24"/>
  <c r="J61" i="24" s="1"/>
  <c r="J64" i="24" s="1"/>
  <c r="J65" i="24" s="1"/>
  <c r="R58" i="24"/>
  <c r="R61" i="24" s="1"/>
  <c r="F57" i="24"/>
  <c r="T58" i="30"/>
  <c r="T61" i="30" s="1"/>
  <c r="T64" i="30" s="1"/>
  <c r="C58" i="23"/>
  <c r="C61" i="23" s="1"/>
  <c r="K58" i="23"/>
  <c r="K61" i="23" s="1"/>
  <c r="S58" i="23"/>
  <c r="S61" i="23" s="1"/>
  <c r="F58" i="26"/>
  <c r="F61" i="26" s="1"/>
  <c r="D58" i="27"/>
  <c r="D61" i="27" s="1"/>
  <c r="D64" i="27" s="1"/>
  <c r="L58" i="27"/>
  <c r="L61" i="27" s="1"/>
  <c r="T58" i="27"/>
  <c r="T61" i="27" s="1"/>
  <c r="T64" i="27" s="1"/>
  <c r="J58" i="30"/>
  <c r="J61" i="30" s="1"/>
  <c r="J64" i="30" s="1"/>
  <c r="J65" i="30" s="1"/>
  <c r="R58" i="30"/>
  <c r="R61" i="30" s="1"/>
  <c r="R64" i="30" s="1"/>
  <c r="P57" i="30"/>
  <c r="J57" i="21"/>
  <c r="H59" i="21"/>
  <c r="Q23" i="22"/>
  <c r="R21" i="27"/>
  <c r="R23" i="27" s="1"/>
  <c r="R24" i="27" s="1"/>
  <c r="E58" i="27"/>
  <c r="E61" i="27" s="1"/>
  <c r="E64" i="27" s="1"/>
  <c r="M58" i="27"/>
  <c r="M61" i="27" s="1"/>
  <c r="U58" i="27"/>
  <c r="U61" i="27" s="1"/>
  <c r="I58" i="29"/>
  <c r="I61" i="29" s="1"/>
  <c r="I64" i="29" s="1"/>
  <c r="I65"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C65" i="29" s="1"/>
  <c r="H58" i="30"/>
  <c r="H61" i="30" s="1"/>
  <c r="H64" i="30" s="1"/>
  <c r="H65" i="30" s="1"/>
  <c r="N59" i="30"/>
  <c r="K19" i="21"/>
  <c r="K20" i="21" s="1"/>
  <c r="Q57" i="21"/>
  <c r="B58" i="21"/>
  <c r="B61" i="21" s="1"/>
  <c r="I58" i="22"/>
  <c r="I61"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L65" i="24" s="1"/>
  <c r="P58" i="26"/>
  <c r="P61" i="26" s="1"/>
  <c r="F59" i="26"/>
  <c r="O58" i="27"/>
  <c r="O61" i="27" s="1"/>
  <c r="A38" i="21"/>
  <c r="F57" i="22"/>
  <c r="N59" i="22"/>
  <c r="E58" i="23"/>
  <c r="E61" i="23" s="1"/>
  <c r="E64" i="23" s="1"/>
  <c r="E65" i="23" s="1"/>
  <c r="M58" i="23"/>
  <c r="M61" i="23" s="1"/>
  <c r="U58" i="23"/>
  <c r="U61" i="23" s="1"/>
  <c r="U64" i="23" s="1"/>
  <c r="V19" i="23"/>
  <c r="F58" i="24"/>
  <c r="F61" i="24" s="1"/>
  <c r="N58" i="24"/>
  <c r="N61" i="24" s="1"/>
  <c r="F59" i="24"/>
  <c r="I58" i="27"/>
  <c r="I61" i="27" s="1"/>
  <c r="Q58" i="27"/>
  <c r="Q61" i="27" s="1"/>
  <c r="Q64" i="27" s="1"/>
  <c r="H57" i="27"/>
  <c r="F59" i="27"/>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P20" i="21" s="1"/>
  <c r="H23" i="22"/>
  <c r="P23" i="22"/>
  <c r="C58" i="22"/>
  <c r="C61" i="22" s="1"/>
  <c r="C64" i="22" s="1"/>
  <c r="C65" i="22" s="1"/>
  <c r="K58" i="22"/>
  <c r="K61" i="22" s="1"/>
  <c r="S58" i="22"/>
  <c r="S61" i="22" s="1"/>
  <c r="S64" i="22" s="1"/>
  <c r="F57" i="23"/>
  <c r="D23" i="24"/>
  <c r="L23" i="24"/>
  <c r="T23" i="24"/>
  <c r="G58" i="24"/>
  <c r="G61" i="24" s="1"/>
  <c r="O58" i="24"/>
  <c r="O61" i="24" s="1"/>
  <c r="N59" i="24"/>
  <c r="C58" i="26"/>
  <c r="C61" i="26" s="1"/>
  <c r="C64" i="26" s="1"/>
  <c r="C65" i="26" s="1"/>
  <c r="K58" i="26"/>
  <c r="K61" i="26" s="1"/>
  <c r="S58" i="26"/>
  <c r="S61" i="26" s="1"/>
  <c r="S64" i="26" s="1"/>
  <c r="N57" i="27"/>
  <c r="H59" i="27"/>
  <c r="G58" i="28"/>
  <c r="G61" i="28" s="1"/>
  <c r="O58" i="28"/>
  <c r="O61" i="28" s="1"/>
  <c r="F57" i="28"/>
  <c r="F58" i="29"/>
  <c r="F61" i="29" s="1"/>
  <c r="N58" i="29"/>
  <c r="N61" i="29" s="1"/>
  <c r="H59" i="29"/>
  <c r="C58" i="30"/>
  <c r="C61" i="30" s="1"/>
  <c r="K58" i="30"/>
  <c r="K61" i="30" s="1"/>
  <c r="K64" i="30" s="1"/>
  <c r="K65"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L65" i="26" s="1"/>
  <c r="T58" i="26"/>
  <c r="T61" i="26" s="1"/>
  <c r="F57" i="26"/>
  <c r="C58" i="27"/>
  <c r="C61" i="27" s="1"/>
  <c r="K58" i="27"/>
  <c r="K61" i="27" s="1"/>
  <c r="K64" i="27" s="1"/>
  <c r="S58" i="27"/>
  <c r="S61" i="27" s="1"/>
  <c r="S64" i="27" s="1"/>
  <c r="P57" i="27"/>
  <c r="N59" i="27"/>
  <c r="H58" i="28"/>
  <c r="H61" i="28" s="1"/>
  <c r="P58" i="28"/>
  <c r="P61" i="28" s="1"/>
  <c r="N57" i="28"/>
  <c r="L23" i="29"/>
  <c r="T23" i="29"/>
  <c r="G58" i="29"/>
  <c r="G61" i="29" s="1"/>
  <c r="O58" i="29"/>
  <c r="O61" i="29" s="1"/>
  <c r="P59" i="29"/>
  <c r="D64" i="30"/>
  <c r="D65" i="30" s="1"/>
  <c r="I57" i="30"/>
  <c r="G57" i="21"/>
  <c r="J19" i="22"/>
  <c r="E58" i="22"/>
  <c r="E61" i="22" s="1"/>
  <c r="E64" i="22" s="1"/>
  <c r="E65" i="22" s="1"/>
  <c r="M58" i="22"/>
  <c r="M61" i="22" s="1"/>
  <c r="M64" i="22" s="1"/>
  <c r="M65" i="22" s="1"/>
  <c r="U58" i="22"/>
  <c r="U61" i="22" s="1"/>
  <c r="A45" i="22"/>
  <c r="O57" i="22"/>
  <c r="H58" i="23"/>
  <c r="H61" i="23" s="1"/>
  <c r="H64" i="23" s="1"/>
  <c r="H65" i="23" s="1"/>
  <c r="P58" i="23"/>
  <c r="P61" i="23" s="1"/>
  <c r="P64" i="23" s="1"/>
  <c r="I58" i="24"/>
  <c r="I61" i="24" s="1"/>
  <c r="Q58" i="24"/>
  <c r="Q61" i="24" s="1"/>
  <c r="Q64" i="24" s="1"/>
  <c r="E58" i="26"/>
  <c r="E61" i="26" s="1"/>
  <c r="M58" i="26"/>
  <c r="M61" i="26" s="1"/>
  <c r="M64" i="26" s="1"/>
  <c r="U58" i="26"/>
  <c r="U61" i="26" s="1"/>
  <c r="N57" i="26"/>
  <c r="P59" i="27"/>
  <c r="I58" i="28"/>
  <c r="I61" i="28" s="1"/>
  <c r="I64" i="28" s="1"/>
  <c r="I65" i="28" s="1"/>
  <c r="Q58" i="28"/>
  <c r="Q61" i="28" s="1"/>
  <c r="Q64" i="28" s="1"/>
  <c r="P23" i="28"/>
  <c r="H58" i="29"/>
  <c r="H61" i="29" s="1"/>
  <c r="P58" i="29"/>
  <c r="P61" i="29" s="1"/>
  <c r="E58" i="30"/>
  <c r="E61"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23" i="30"/>
  <c r="R19" i="30"/>
  <c r="F63" i="30"/>
  <c r="N63" i="30"/>
  <c r="K19" i="30"/>
  <c r="S19" i="30"/>
  <c r="S23" i="30"/>
  <c r="A31" i="30"/>
  <c r="A33" i="30"/>
  <c r="A39" i="30"/>
  <c r="A41" i="30"/>
  <c r="A47" i="30"/>
  <c r="A49" i="30"/>
  <c r="G57" i="30"/>
  <c r="O57" i="30"/>
  <c r="G59" i="30"/>
  <c r="G64" i="30" s="1"/>
  <c r="G65" i="30" s="1"/>
  <c r="O59" i="30"/>
  <c r="G63" i="30"/>
  <c r="O63" i="30"/>
  <c r="P63" i="30"/>
  <c r="I63" i="30"/>
  <c r="Q63" i="30"/>
  <c r="T19" i="30"/>
  <c r="E19" i="30"/>
  <c r="V19" i="30"/>
  <c r="F23" i="30"/>
  <c r="B63" i="30"/>
  <c r="J63" i="30"/>
  <c r="R63" i="30"/>
  <c r="M19" i="30"/>
  <c r="A32" i="30"/>
  <c r="A34" i="30"/>
  <c r="A40" i="30"/>
  <c r="A42" i="30"/>
  <c r="A48" i="30"/>
  <c r="A50" i="30"/>
  <c r="C63" i="30"/>
  <c r="K63" i="30"/>
  <c r="S63" i="30"/>
  <c r="D63" i="30"/>
  <c r="L63" i="30"/>
  <c r="T63" i="30"/>
  <c r="H63" i="30"/>
  <c r="Q19" i="30"/>
  <c r="E63" i="30"/>
  <c r="M63" i="30"/>
  <c r="Q23" i="29"/>
  <c r="O23" i="29"/>
  <c r="T19" i="29"/>
  <c r="P63" i="29"/>
  <c r="R19" i="29"/>
  <c r="F57" i="29"/>
  <c r="N57" i="29"/>
  <c r="F59" i="29"/>
  <c r="N59" i="29"/>
  <c r="F63" i="29"/>
  <c r="N63" i="29"/>
  <c r="H63" i="29"/>
  <c r="S19" i="29"/>
  <c r="K23" i="29"/>
  <c r="S23" i="29"/>
  <c r="A31" i="29"/>
  <c r="A33" i="29"/>
  <c r="A39" i="29"/>
  <c r="A41" i="29"/>
  <c r="A47" i="29"/>
  <c r="A49" i="29"/>
  <c r="G57" i="29"/>
  <c r="O57" i="29"/>
  <c r="G59" i="29"/>
  <c r="O59" i="29"/>
  <c r="G63" i="29"/>
  <c r="O63" i="29"/>
  <c r="U19" i="29"/>
  <c r="E23" i="29"/>
  <c r="U23" i="29"/>
  <c r="I57" i="29"/>
  <c r="Q57" i="29"/>
  <c r="I63" i="29"/>
  <c r="Q63" i="29"/>
  <c r="F19" i="29"/>
  <c r="N19" i="29"/>
  <c r="V19" i="29"/>
  <c r="F23" i="29"/>
  <c r="N23" i="29"/>
  <c r="B63" i="29"/>
  <c r="J63" i="29"/>
  <c r="R63" i="29"/>
  <c r="G19" i="29"/>
  <c r="O19" i="29"/>
  <c r="A32" i="29"/>
  <c r="A34" i="29"/>
  <c r="A40" i="29"/>
  <c r="A42" i="29"/>
  <c r="A48" i="29"/>
  <c r="A50" i="29"/>
  <c r="C63" i="29"/>
  <c r="K63" i="29"/>
  <c r="S63" i="29"/>
  <c r="P19" i="29"/>
  <c r="D63" i="29"/>
  <c r="L63" i="29"/>
  <c r="T63" i="29"/>
  <c r="E63" i="29"/>
  <c r="M63" i="29"/>
  <c r="K19" i="28"/>
  <c r="S19" i="28"/>
  <c r="A31" i="28"/>
  <c r="A33" i="28"/>
  <c r="A37" i="28"/>
  <c r="A39" i="28"/>
  <c r="A41" i="28"/>
  <c r="A45" i="28"/>
  <c r="A47" i="28"/>
  <c r="A49" i="28"/>
  <c r="G57" i="28"/>
  <c r="O57" i="28"/>
  <c r="G59" i="28"/>
  <c r="O59" i="28"/>
  <c r="G63" i="28"/>
  <c r="O63" i="28"/>
  <c r="L19" i="28"/>
  <c r="L23" i="28"/>
  <c r="T23" i="28"/>
  <c r="H59" i="28"/>
  <c r="P59" i="28"/>
  <c r="H63" i="28"/>
  <c r="P63" i="28"/>
  <c r="M19" i="28"/>
  <c r="U19" i="28"/>
  <c r="M23" i="28"/>
  <c r="I57" i="28"/>
  <c r="Q57" i="28"/>
  <c r="I63" i="28"/>
  <c r="Q63" i="28"/>
  <c r="R19" i="28"/>
  <c r="F19" i="28"/>
  <c r="V19" i="28"/>
  <c r="V23" i="28"/>
  <c r="B63" i="28"/>
  <c r="J63" i="28"/>
  <c r="R63" i="28"/>
  <c r="A32" i="28"/>
  <c r="A34" i="28"/>
  <c r="A40" i="28"/>
  <c r="A42" i="28"/>
  <c r="A48" i="28"/>
  <c r="A50" i="28"/>
  <c r="C63" i="28"/>
  <c r="K63" i="28"/>
  <c r="S63" i="28"/>
  <c r="H19" i="28"/>
  <c r="D63" i="28"/>
  <c r="L63" i="28"/>
  <c r="T63" i="28"/>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N20" i="27" s="1"/>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L20" i="27" s="1"/>
  <c r="H19" i="27"/>
  <c r="H20" i="27" s="1"/>
  <c r="D63" i="27"/>
  <c r="L63" i="27"/>
  <c r="T63" i="27"/>
  <c r="H63" i="27"/>
  <c r="Q19" i="27"/>
  <c r="E63" i="27"/>
  <c r="M63" i="27"/>
  <c r="U64" i="26"/>
  <c r="U66" i="26" s="1"/>
  <c r="O23" i="26"/>
  <c r="C19" i="26"/>
  <c r="C20" i="26" s="1"/>
  <c r="A31" i="26"/>
  <c r="A33" i="26"/>
  <c r="A37" i="26"/>
  <c r="A39" i="26"/>
  <c r="A41" i="26"/>
  <c r="A45" i="26"/>
  <c r="A47" i="26"/>
  <c r="A49" i="26"/>
  <c r="G57" i="26"/>
  <c r="O57" i="26"/>
  <c r="G59" i="26"/>
  <c r="O59" i="26"/>
  <c r="G63" i="26"/>
  <c r="O63" i="26"/>
  <c r="T19" i="26"/>
  <c r="L23" i="26"/>
  <c r="T23" i="26"/>
  <c r="H63" i="26"/>
  <c r="P63" i="26"/>
  <c r="E23" i="26"/>
  <c r="M23" i="26"/>
  <c r="I57" i="26"/>
  <c r="Q57" i="26"/>
  <c r="I59" i="26"/>
  <c r="I64" i="26" s="1"/>
  <c r="I65" i="26" s="1"/>
  <c r="Q59" i="26"/>
  <c r="Q64" i="26" s="1"/>
  <c r="I63" i="26"/>
  <c r="Q63" i="26"/>
  <c r="N19" i="26"/>
  <c r="N23" i="26"/>
  <c r="V23" i="26"/>
  <c r="B63" i="26"/>
  <c r="J63" i="26"/>
  <c r="R63" i="26"/>
  <c r="G19" i="26"/>
  <c r="O19" i="26"/>
  <c r="A32" i="26"/>
  <c r="A34" i="26"/>
  <c r="A40" i="26"/>
  <c r="A42" i="26"/>
  <c r="A48" i="26"/>
  <c r="A50" i="26"/>
  <c r="C63" i="26"/>
  <c r="K63" i="26"/>
  <c r="S63" i="26"/>
  <c r="H19" i="26"/>
  <c r="P19" i="26"/>
  <c r="D63" i="26"/>
  <c r="L63" i="26"/>
  <c r="J23" i="24"/>
  <c r="H23" i="24"/>
  <c r="P23" i="24"/>
  <c r="K19" i="24"/>
  <c r="S19" i="24"/>
  <c r="A31" i="24"/>
  <c r="A33" i="24"/>
  <c r="A37" i="24"/>
  <c r="A39" i="24"/>
  <c r="A41" i="24"/>
  <c r="A45" i="24"/>
  <c r="A47" i="24"/>
  <c r="A49" i="24"/>
  <c r="G57" i="24"/>
  <c r="O57" i="24"/>
  <c r="G59" i="24"/>
  <c r="O59" i="24"/>
  <c r="G63" i="24"/>
  <c r="O63" i="24"/>
  <c r="H59" i="24"/>
  <c r="P59" i="24"/>
  <c r="H63" i="24"/>
  <c r="P63" i="24"/>
  <c r="E19" i="24"/>
  <c r="U19" i="24"/>
  <c r="U23" i="24"/>
  <c r="I57" i="24"/>
  <c r="Q57" i="24"/>
  <c r="I63" i="24"/>
  <c r="Q63" i="24"/>
  <c r="F19" i="24"/>
  <c r="F23" i="24"/>
  <c r="V23" i="24"/>
  <c r="B63" i="24"/>
  <c r="J63" i="24"/>
  <c r="R63"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T19" i="23"/>
  <c r="D23" i="23"/>
  <c r="L23" i="23"/>
  <c r="T23" i="23"/>
  <c r="E19" i="23"/>
  <c r="M19" i="23"/>
  <c r="E23" i="23"/>
  <c r="I57" i="23"/>
  <c r="Q57" i="23"/>
  <c r="F23" i="23"/>
  <c r="N23" i="23"/>
  <c r="G19" i="23"/>
  <c r="O19" i="23"/>
  <c r="A32" i="23"/>
  <c r="A34" i="23"/>
  <c r="A40" i="23"/>
  <c r="A42" i="23"/>
  <c r="A48" i="23"/>
  <c r="A50" i="23"/>
  <c r="I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K23" i="22"/>
  <c r="A31" i="22"/>
  <c r="A33" i="22"/>
  <c r="A41" i="22"/>
  <c r="A47" i="22"/>
  <c r="E19" i="22"/>
  <c r="M19" i="22"/>
  <c r="E23" i="22"/>
  <c r="U23" i="22"/>
  <c r="I57" i="22"/>
  <c r="Q57" i="22"/>
  <c r="K19" i="22"/>
  <c r="A39" i="22"/>
  <c r="A49" i="22"/>
  <c r="N19" i="22"/>
  <c r="V19" i="22"/>
  <c r="V23" i="22"/>
  <c r="A32" i="22"/>
  <c r="A34" i="22"/>
  <c r="A40" i="22"/>
  <c r="A42" i="22"/>
  <c r="A48" i="22"/>
  <c r="A50" i="22"/>
  <c r="P19" i="22"/>
  <c r="P64" i="21"/>
  <c r="H23" i="21"/>
  <c r="H24" i="21" s="1"/>
  <c r="L23" i="21"/>
  <c r="L24" i="21" s="1"/>
  <c r="F23" i="21"/>
  <c r="F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R23" i="21"/>
  <c r="R24" i="21" s="1"/>
  <c r="L19" i="21"/>
  <c r="L20" i="21" s="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K65" i="27" l="1"/>
  <c r="J65" i="27"/>
  <c r="E65" i="27"/>
  <c r="D65" i="27"/>
  <c r="O65" i="21"/>
  <c r="L65" i="21"/>
  <c r="K65" i="21"/>
  <c r="D65" i="21"/>
  <c r="C65" i="21"/>
  <c r="C23" i="21"/>
  <c r="C24" i="21" s="1"/>
  <c r="C64" i="30"/>
  <c r="C65" i="30" s="1"/>
  <c r="C64" i="27"/>
  <c r="C65" i="27" s="1"/>
  <c r="N64" i="21"/>
  <c r="N65" i="21" s="1"/>
  <c r="F64" i="26"/>
  <c r="F66" i="26" s="1"/>
  <c r="H64" i="26"/>
  <c r="H65" i="26" s="1"/>
  <c r="K64" i="22"/>
  <c r="K65" i="22" s="1"/>
  <c r="J64" i="23"/>
  <c r="J65" i="23" s="1"/>
  <c r="N64" i="22"/>
  <c r="N65" i="22" s="1"/>
  <c r="C64" i="23"/>
  <c r="C65" i="23" s="1"/>
  <c r="E64" i="30"/>
  <c r="E65" i="30" s="1"/>
  <c r="I64" i="27"/>
  <c r="I65" i="27" s="1"/>
  <c r="M66" i="26"/>
  <c r="M65" i="26"/>
  <c r="I64" i="22"/>
  <c r="I65" i="22" s="1"/>
  <c r="L64" i="28"/>
  <c r="L65" i="28" s="1"/>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E64" i="28"/>
  <c r="N64" i="23"/>
  <c r="N65" i="23" s="1"/>
  <c r="J64" i="26"/>
  <c r="J65" i="26" s="1"/>
  <c r="B64" i="23"/>
  <c r="M64" i="27"/>
  <c r="H64" i="27"/>
  <c r="G64" i="22"/>
  <c r="L64" i="29"/>
  <c r="L65" i="29" s="1"/>
  <c r="G64" i="24"/>
  <c r="H64" i="24"/>
  <c r="D64" i="23"/>
  <c r="D65" i="23" s="1"/>
  <c r="K64" i="24"/>
  <c r="K65" i="24" s="1"/>
  <c r="P64" i="24"/>
  <c r="U64" i="29"/>
  <c r="U66" i="29" s="1"/>
  <c r="O66" i="21"/>
  <c r="M64" i="30"/>
  <c r="K64" i="26"/>
  <c r="C64" i="28"/>
  <c r="C64" i="24"/>
  <c r="L64" i="27"/>
  <c r="R64" i="24"/>
  <c r="R66" i="24" s="1"/>
  <c r="K64" i="29"/>
  <c r="J64" i="29"/>
  <c r="E64" i="29"/>
  <c r="M64" i="21"/>
  <c r="M65" i="21" s="1"/>
  <c r="P64" i="28"/>
  <c r="P66" i="28" s="1"/>
  <c r="I64" i="21"/>
  <c r="U64" i="28"/>
  <c r="U66" i="28" s="1"/>
  <c r="U64" i="24"/>
  <c r="U66" i="24" s="1"/>
  <c r="F64" i="23"/>
  <c r="U64" i="27"/>
  <c r="U66" i="27" s="1"/>
  <c r="C19" i="22"/>
  <c r="C20" i="22" s="1"/>
  <c r="S66" i="27"/>
  <c r="D66" i="30"/>
  <c r="Q66" i="30"/>
  <c r="B64" i="22"/>
  <c r="B64" i="29"/>
  <c r="B64" i="28"/>
  <c r="B64" i="27"/>
  <c r="B64" i="26"/>
  <c r="B64" i="21"/>
  <c r="T66" i="29"/>
  <c r="P66" i="22"/>
  <c r="O64" i="27"/>
  <c r="O64" i="28"/>
  <c r="N64" i="27"/>
  <c r="N64" i="30"/>
  <c r="L66" i="30"/>
  <c r="J66" i="28"/>
  <c r="G64" i="26"/>
  <c r="G64" i="29"/>
  <c r="F64" i="22"/>
  <c r="O64" i="26"/>
  <c r="R66" i="22"/>
  <c r="T66" i="24"/>
  <c r="U66" i="23"/>
  <c r="P64" i="30"/>
  <c r="P66" i="30" s="1"/>
  <c r="P66" i="23"/>
  <c r="E66" i="22"/>
  <c r="T66" i="23"/>
  <c r="Q66" i="21"/>
  <c r="P66" i="21"/>
  <c r="K66" i="27"/>
  <c r="G64" i="23"/>
  <c r="Q66" i="24"/>
  <c r="R66" i="27"/>
  <c r="H66" i="23"/>
  <c r="J66" i="27"/>
  <c r="G64" i="27"/>
  <c r="G66" i="30"/>
  <c r="J66" i="30"/>
  <c r="F64" i="27"/>
  <c r="T66" i="27"/>
  <c r="L66" i="29"/>
  <c r="Q66" i="22"/>
  <c r="C66" i="22"/>
  <c r="T66" i="21"/>
  <c r="S66" i="23"/>
  <c r="H66" i="30"/>
  <c r="S66" i="24"/>
  <c r="L66" i="21"/>
  <c r="S66" i="26"/>
  <c r="L66" i="26"/>
  <c r="T66" i="30"/>
  <c r="C66" i="29"/>
  <c r="H66" i="22"/>
  <c r="R66" i="28"/>
  <c r="N64" i="26"/>
  <c r="O64" i="29"/>
  <c r="P64" i="29"/>
  <c r="P66" i="29" s="1"/>
  <c r="S64" i="1"/>
  <c r="R66" i="26"/>
  <c r="D66" i="27"/>
  <c r="N64" i="29"/>
  <c r="R66" i="30"/>
  <c r="L66" i="23"/>
  <c r="O66" i="22"/>
  <c r="R64" i="1"/>
  <c r="J66" i="23"/>
  <c r="Q64" i="1"/>
  <c r="U64" i="1"/>
  <c r="P64" i="1"/>
  <c r="E66" i="27"/>
  <c r="J66" i="24"/>
  <c r="Q66" i="29"/>
  <c r="F64" i="29"/>
  <c r="O64" i="23"/>
  <c r="O64" i="30"/>
  <c r="N64" i="24"/>
  <c r="B66" i="30"/>
  <c r="B66" i="24"/>
  <c r="K66" i="30"/>
  <c r="C66" i="30"/>
  <c r="I66" i="30"/>
  <c r="R66" i="29"/>
  <c r="I66" i="29"/>
  <c r="S66" i="29"/>
  <c r="T66" i="28"/>
  <c r="D66" i="28"/>
  <c r="Q66" i="28"/>
  <c r="I66" i="28"/>
  <c r="S66" i="28"/>
  <c r="K66" i="28"/>
  <c r="Q66" i="27"/>
  <c r="P66" i="27"/>
  <c r="Q66" i="26"/>
  <c r="P66" i="26"/>
  <c r="C66" i="26"/>
  <c r="I66" i="26"/>
  <c r="H66" i="26"/>
  <c r="L66" i="24"/>
  <c r="P66" i="24"/>
  <c r="D66" i="24"/>
  <c r="M66" i="24"/>
  <c r="I66" i="23"/>
  <c r="E66" i="23"/>
  <c r="I66" i="22"/>
  <c r="M66" i="22"/>
  <c r="S66" i="22"/>
  <c r="T66" i="22"/>
  <c r="K66" i="21"/>
  <c r="C66" i="21"/>
  <c r="D66" i="21"/>
  <c r="R66" i="21"/>
  <c r="N64" i="1"/>
  <c r="N65" i="1" s="1"/>
  <c r="M64" i="1"/>
  <c r="T64" i="1"/>
  <c r="L64" i="1"/>
  <c r="J64" i="1"/>
  <c r="K64" i="1"/>
  <c r="O64" i="1"/>
  <c r="C64" i="1"/>
  <c r="C65" i="1" s="1"/>
  <c r="I64" i="1"/>
  <c r="I65" i="1" s="1"/>
  <c r="H64" i="1"/>
  <c r="G64" i="1"/>
  <c r="F64" i="1"/>
  <c r="F65" i="1" s="1"/>
  <c r="E64" i="1"/>
  <c r="D64" i="1"/>
  <c r="B64" i="1"/>
  <c r="D63" i="1"/>
  <c r="L63" i="1"/>
  <c r="F63" i="1"/>
  <c r="R63" i="1"/>
  <c r="J63" i="1"/>
  <c r="Q63" i="1"/>
  <c r="Q66" i="1" s="1"/>
  <c r="I63" i="1"/>
  <c r="C63" i="1"/>
  <c r="K63" i="1"/>
  <c r="P63" i="1"/>
  <c r="H63" i="1"/>
  <c r="T63" i="1"/>
  <c r="T66" i="1" s="1"/>
  <c r="S63" i="1"/>
  <c r="O63" i="1"/>
  <c r="G63" i="1"/>
  <c r="N63" i="1"/>
  <c r="E63" i="1"/>
  <c r="B63" i="1"/>
  <c r="U63" i="1"/>
  <c r="M63" i="1"/>
  <c r="H65" i="1" l="1"/>
  <c r="O65" i="1"/>
  <c r="D65" i="1"/>
  <c r="K65" i="1"/>
  <c r="M65" i="1"/>
  <c r="E65" i="1"/>
  <c r="J65" i="1"/>
  <c r="L65" i="1"/>
  <c r="G65" i="1"/>
  <c r="B65" i="1"/>
  <c r="N66" i="21"/>
  <c r="N66" i="22"/>
  <c r="I66" i="27"/>
  <c r="H66" i="21"/>
  <c r="C66" i="27"/>
  <c r="K66" i="22"/>
  <c r="K66" i="24"/>
  <c r="L66" i="22"/>
  <c r="F65" i="26"/>
  <c r="M66" i="28"/>
  <c r="D66" i="22"/>
  <c r="J66" i="26"/>
  <c r="I66" i="24"/>
  <c r="D66" i="23"/>
  <c r="D66" i="29"/>
  <c r="N66" i="23"/>
  <c r="D66" i="26"/>
  <c r="E66" i="30"/>
  <c r="L66" i="28"/>
  <c r="G66" i="26"/>
  <c r="G65" i="26"/>
  <c r="I66" i="21"/>
  <c r="I65" i="21"/>
  <c r="C66" i="24"/>
  <c r="C65" i="24"/>
  <c r="E66" i="24"/>
  <c r="E65" i="24"/>
  <c r="F66" i="28"/>
  <c r="F65" i="28"/>
  <c r="O66" i="24"/>
  <c r="O65" i="24"/>
  <c r="O66" i="29"/>
  <c r="O65" i="29"/>
  <c r="G66" i="27"/>
  <c r="G65" i="27"/>
  <c r="C66" i="28"/>
  <c r="C65" i="28"/>
  <c r="H66" i="24"/>
  <c r="H65" i="24"/>
  <c r="F66" i="24"/>
  <c r="F65" i="24"/>
  <c r="K66" i="26"/>
  <c r="K65" i="26"/>
  <c r="J66" i="21"/>
  <c r="J65" i="21"/>
  <c r="M66" i="21"/>
  <c r="N66" i="30"/>
  <c r="N65" i="30"/>
  <c r="E66" i="29"/>
  <c r="E65" i="29"/>
  <c r="M66" i="30"/>
  <c r="M65" i="30"/>
  <c r="F66" i="30"/>
  <c r="F65" i="30"/>
  <c r="N66" i="28"/>
  <c r="N65" i="28"/>
  <c r="E66" i="26"/>
  <c r="E65" i="26"/>
  <c r="G66" i="24"/>
  <c r="G65" i="24"/>
  <c r="N66" i="24"/>
  <c r="N65" i="24"/>
  <c r="N66" i="29"/>
  <c r="N65" i="29"/>
  <c r="O66" i="26"/>
  <c r="O65" i="26"/>
  <c r="N66" i="27"/>
  <c r="N65" i="27"/>
  <c r="J66" i="29"/>
  <c r="J65" i="29"/>
  <c r="G66" i="22"/>
  <c r="G65" i="22"/>
  <c r="G66" i="28"/>
  <c r="G65" i="28"/>
  <c r="F66" i="21"/>
  <c r="F65" i="21"/>
  <c r="M66" i="23"/>
  <c r="M65" i="23"/>
  <c r="E66" i="28"/>
  <c r="E65" i="28"/>
  <c r="M66" i="29"/>
  <c r="O66" i="30"/>
  <c r="O65" i="30"/>
  <c r="O66" i="28"/>
  <c r="O65" i="28"/>
  <c r="F66" i="23"/>
  <c r="F65" i="23"/>
  <c r="K66" i="29"/>
  <c r="K65" i="29"/>
  <c r="H66" i="27"/>
  <c r="H65" i="27"/>
  <c r="H66" i="28"/>
  <c r="H65" i="28"/>
  <c r="E66" i="21"/>
  <c r="E65" i="21"/>
  <c r="K66" i="23"/>
  <c r="K65" i="23"/>
  <c r="O66" i="23"/>
  <c r="O65" i="23"/>
  <c r="F66" i="27"/>
  <c r="F65" i="27"/>
  <c r="C66" i="23"/>
  <c r="F66" i="22"/>
  <c r="F65" i="22"/>
  <c r="O66" i="27"/>
  <c r="O65" i="27"/>
  <c r="M66" i="27"/>
  <c r="M65" i="27"/>
  <c r="H66" i="29"/>
  <c r="H65" i="29"/>
  <c r="N66" i="26"/>
  <c r="N65" i="26"/>
  <c r="F66" i="29"/>
  <c r="F65" i="29"/>
  <c r="G66" i="23"/>
  <c r="G65" i="23"/>
  <c r="G66" i="29"/>
  <c r="G65" i="29"/>
  <c r="L66" i="27"/>
  <c r="L65" i="27"/>
  <c r="J66" i="22"/>
  <c r="J65" i="22"/>
  <c r="G66" i="21"/>
  <c r="G65" i="21"/>
  <c r="B66" i="26"/>
  <c r="B65" i="26"/>
  <c r="B66" i="27"/>
  <c r="B65" i="27"/>
  <c r="B66" i="22"/>
  <c r="B65" i="22"/>
  <c r="B66" i="23"/>
  <c r="B65" i="23"/>
  <c r="B66" i="29"/>
  <c r="B65" i="29"/>
  <c r="B66" i="28"/>
  <c r="B65" i="28"/>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<sst xmlns="http://schemas.openxmlformats.org/spreadsheetml/2006/main" count="2143" uniqueCount="170">
  <si>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</si>
  <si>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</si>
  <si>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</si>
  <si>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</si>
  <si>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</si>
  <si>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</si>
  <si>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</si>
  <si>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</si>
  <si>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</si>
  <si>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</si>
  <si>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</si>
  <si>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</si>
  <si>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</si>
  <si>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</si>
  <si>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</si>
  <si>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</si>
  <si>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</si>
  <si>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</si>
  <si>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</si>
  <si>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</si>
  <si>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</si>
  <si>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</si>
  <si>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</si>
  <si>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</si>
  <si>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</si>
  <si>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</si>
  <si>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</si>
  <si>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</si>
  <si>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</si>
  <si>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</si>
  <si>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</si>
  <si>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</si>
  <si>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</si>
  <si>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</si>
  <si>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</si>
  <si>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</si>
  <si>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</si>
  <si>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</si>
  <si>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</si>
  <si>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</si>
  <si>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</si>
  <si>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</si>
  <si>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</si>
  <si>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</si>
  <si>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</si>
  <si>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</si>
  <si>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</si>
  <si>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</si>
  <si>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</si>
  <si>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</si>
  <si>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</si>
  <si>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</si>
  <si>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</si>
  <si>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</si>
  <si>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</si>
  <si>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</si>
  <si>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</si>
  <si>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</si>
  <si>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</si>
  <si>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</si>
  <si>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</si>
  <si>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</si>
  <si>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</si>
  <si>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</si>
  <si>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</si>
  <si>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</si>
  <si>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</si>
  <si>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</si>
  <si>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</si>
  <si>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</si>
  <si>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</si>
  <si>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</si>
  <si>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</si>
  <si>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</si>
  <si>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</si>
  <si>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</si>
  <si>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</si>
  <si>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</si>
  <si>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</si>
  <si>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</si>
  <si>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</si>
  <si>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</si>
  <si>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</si>
  <si>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</si>
  <si>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</si>
  <si>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</si>
  <si>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</si>
  <si>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</si>
  <si>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</si>
  <si>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</si>
  <si>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</si>
  <si>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</si>
  <si>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</si>
  <si>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</si>
  <si>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</si>
  <si>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</si>
  <si>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</si>
  <si>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</si>
  <si>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</si>
  <si>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</si>
  <si>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</si>
  <si>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</si>
  <si>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</si>
  <si>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</si>
  <si>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</si>
  <si>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</si>
  <si>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</si>
  <si>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</si>
  <si>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</si>
  <si>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</si>
  <si>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</si>
  <si>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</si>
  <si>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</si>
  <si>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</si>
  <si>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</si>
  <si>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</si>
  <si>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</si>
  <si>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</si>
  <si>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</si>
  <si>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</si>
  <si>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</si>
  <si>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</si>
  <si>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</si>
  <si>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</si>
  <si>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</si>
  <si>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</si>
  <si>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</si>
  <si>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</si>
  <si>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</si>
  <si>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</si>
  <si>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</si>
  <si>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</si>
  <si>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</si>
  <si>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</si>
  <si>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</si>
  <si>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</si>
  <si>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</si>
  <si>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</si>
  <si>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</si>
  <si>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</si>
  <si>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</si>
  <si>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</si>
  <si>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</si>
  <si>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</si>
  <si>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</si>
  <si>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</si>
  <si>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</si>
  <si>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</si>
  <si>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</si>
  <si>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</si>
  <si>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</si>
  <si>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</si>
  <si>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</si>
  <si>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</si>
  <si>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</si>
  <si>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</si>
  <si>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</si>
  <si>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</si>
  <si>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</si>
  <si>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</si>
  <si>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PAN-023696</t>
  </si>
  <si>
    <t>02 05 02</t>
  </si>
  <si>
    <t>moderate</t>
  </si>
  <si>
    <t>Penrallteifed, Llechryd, Cardigan, Ceredigion, SA43 2LU</t>
  </si>
  <si>
    <t>Stepside</t>
  </si>
  <si>
    <t>Ethan Banfield</t>
  </si>
  <si>
    <t>Dairy Partners</t>
  </si>
  <si>
    <t>Volac</t>
  </si>
  <si>
    <t>first milk</t>
  </si>
  <si>
    <t>AB3891CX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</si>
</sst>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C3" sqref="C3:D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19" t="s">
        <v>41</v>
      </c>
      <c r="B1" s="119"/>
      <c r="C1" s="135" t="s">
        <v>160</v>
      </c>
      <c r="D1" s="136"/>
      <c r="E1" s="93" t="s">
        <v>45</v>
      </c>
      <c r="F1" s="96">
        <v>44.6</v>
      </c>
      <c r="G1" s="120" t="s">
        <v>43</v>
      </c>
      <c r="H1" s="121"/>
      <c r="I1" s="96">
        <v>5.43</v>
      </c>
      <c r="J1" s="119" t="s">
        <v>153</v>
      </c>
      <c r="K1" s="119"/>
      <c r="L1" s="96">
        <v>91</v>
      </c>
      <c r="AB1" s="18"/>
      <c r="AC1" s="18"/>
      <c r="AD1" s="30" t="s">
        <v>126</v>
      </c>
      <c r="AE1" s="17"/>
      <c r="AF1" s="17"/>
      <c r="AG1" s="18"/>
      <c r="AH1" s="18"/>
      <c r="AI1" s="40" t="s">
        <v>79</v>
      </c>
      <c r="AJ1" s="41" t="s">
        <v>94</v>
      </c>
      <c r="AK1" s="42" t="s">
        <v>95</v>
      </c>
      <c r="AL1" s="43" t="s">
        <v>125</v>
      </c>
      <c r="AM1" s="43" t="s">
        <v>131</v>
      </c>
      <c r="AN1" s="43" t="s">
        <v>111</v>
      </c>
    </row>
    <row r="2" spans="1:40" ht="13" x14ac:dyDescent="0.3">
      <c r="A2" s="119" t="s">
        <v>87</v>
      </c>
      <c r="B2" s="119"/>
      <c r="C2" s="133" t="s">
        <v>169</v>
      </c>
      <c r="D2" s="134"/>
      <c r="E2" s="93" t="s">
        <v>109</v>
      </c>
      <c r="F2" s="96" t="s">
        <v>161</v>
      </c>
      <c r="G2" s="138" t="s">
        <v>110</v>
      </c>
      <c r="H2" s="139"/>
      <c r="I2" s="96">
        <v>461</v>
      </c>
      <c r="J2" s="119" t="s">
        <v>158</v>
      </c>
      <c r="K2" s="119"/>
      <c r="L2" s="96">
        <v>0.19</v>
      </c>
      <c r="AB2" s="30" t="s">
        <v>56</v>
      </c>
      <c r="AC2" s="17"/>
      <c r="AD2" s="30" t="s">
        <v>70</v>
      </c>
      <c r="AE2" s="17"/>
      <c r="AF2" s="17"/>
      <c r="AG2" s="44" t="s">
        <v>76</v>
      </c>
      <c r="AH2" s="18"/>
      <c r="AI2" s="45" t="s">
        <v>126</v>
      </c>
      <c r="AJ2" s="46">
        <v>0</v>
      </c>
      <c r="AK2" s="47">
        <v>0</v>
      </c>
      <c r="AL2" s="10">
        <v>0</v>
      </c>
      <c r="AM2" s="11">
        <v>0</v>
      </c>
      <c r="AN2" s="11">
        <v>0</v>
      </c>
    </row>
    <row r="3" spans="1:40" ht="13" x14ac:dyDescent="0.25">
      <c r="A3" s="120" t="s">
        <v>42</v>
      </c>
      <c r="B3" s="121"/>
      <c r="C3" s="133" t="s">
        <v>164</v>
      </c>
      <c r="D3" s="134"/>
      <c r="E3" s="93" t="s">
        <v>108</v>
      </c>
      <c r="F3" s="31" t="s">
        <v>78</v>
      </c>
      <c r="G3" s="119" t="s">
        <v>159</v>
      </c>
      <c r="H3" s="119"/>
      <c r="I3" s="96">
        <v>14060</v>
      </c>
      <c r="J3" s="120" t="s">
        <v>154</v>
      </c>
      <c r="K3" s="121"/>
      <c r="L3" s="96">
        <f>(L1/(L2*10000))*100</f>
        <v>4.7894736842105257</v>
      </c>
      <c r="AB3" s="30" t="s">
        <v>57</v>
      </c>
      <c r="AC3" s="17"/>
      <c r="AD3" s="30" t="s">
        <v>71</v>
      </c>
      <c r="AE3" s="17"/>
      <c r="AF3" s="17"/>
      <c r="AG3" s="44" t="s">
        <v>77</v>
      </c>
      <c r="AH3" s="18"/>
      <c r="AI3" s="48" t="s">
        <v>113</v>
      </c>
      <c r="AJ3" s="49">
        <v>1.7</v>
      </c>
      <c r="AK3" s="50">
        <v>6</v>
      </c>
      <c r="AL3" s="51">
        <v>1</v>
      </c>
      <c r="AM3" s="11">
        <v>6.2</v>
      </c>
      <c r="AN3" s="11" t="s">
        <v>112</v>
      </c>
    </row>
    <row r="4" spans="1:40" ht="13" x14ac:dyDescent="0.25">
      <c r="A4" s="119" t="s">
        <v>0</v>
      </c>
      <c r="B4" s="119"/>
      <c r="C4" s="135" t="s">
        <v>163</v>
      </c>
      <c r="D4" s="136"/>
      <c r="E4" s="94" t="s">
        <v>1</v>
      </c>
      <c r="F4" s="95" t="s">
        <v>166</v>
      </c>
      <c r="G4" s="119"/>
      <c r="H4" s="119"/>
      <c r="I4" s="96"/>
      <c r="J4" s="120"/>
      <c r="K4" s="121"/>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19" t="s">
        <v>47</v>
      </c>
      <c r="B5" s="119"/>
      <c r="C5" s="137" t="s">
        <v>165</v>
      </c>
      <c r="D5" s="137"/>
      <c r="E5" s="94"/>
      <c r="F5" s="95"/>
      <c r="G5" s="119"/>
      <c r="H5" s="119"/>
      <c r="I5" s="96"/>
      <c r="J5" s="120"/>
      <c r="K5" s="121"/>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19" t="s">
        <v>2</v>
      </c>
      <c r="B8" s="119"/>
      <c r="C8" s="15">
        <v>1</v>
      </c>
      <c r="D8" s="15">
        <v>2</v>
      </c>
      <c r="E8" s="15">
        <v>3</v>
      </c>
      <c r="F8" s="15">
        <v>4</v>
      </c>
      <c r="G8" s="15">
        <v>5</v>
      </c>
      <c r="H8" s="15">
        <v>6</v>
      </c>
      <c r="I8" s="15">
        <v>7</v>
      </c>
      <c r="J8" s="15">
        <v>9</v>
      </c>
      <c r="K8" s="15">
        <v>10</v>
      </c>
      <c r="L8" s="15">
        <v>11</v>
      </c>
      <c r="M8" s="15">
        <v>12</v>
      </c>
      <c r="N8" s="15">
        <v>13</v>
      </c>
      <c r="O8" s="15">
        <v>14</v>
      </c>
      <c r="P8" s="15">
        <v>15</v>
      </c>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19" t="s">
        <v>3</v>
      </c>
      <c r="B9" s="119"/>
      <c r="C9" s="15" t="s">
        <v>162</v>
      </c>
      <c r="D9" s="15" t="s">
        <v>162</v>
      </c>
      <c r="E9" s="15" t="s">
        <v>162</v>
      </c>
      <c r="F9" s="15" t="s">
        <v>162</v>
      </c>
      <c r="G9" s="15" t="s">
        <v>162</v>
      </c>
      <c r="H9" s="15" t="s">
        <v>162</v>
      </c>
      <c r="I9" s="15" t="s">
        <v>162</v>
      </c>
      <c r="J9" s="15" t="s">
        <v>162</v>
      </c>
      <c r="K9" s="15" t="s">
        <v>162</v>
      </c>
      <c r="L9" s="15" t="s">
        <v>162</v>
      </c>
      <c r="M9" s="15" t="s">
        <v>162</v>
      </c>
      <c r="N9" s="15" t="s">
        <v>162</v>
      </c>
      <c r="O9" s="15" t="s">
        <v>162</v>
      </c>
      <c r="P9" s="15" t="s">
        <v>162</v>
      </c>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19" t="s">
        <v>4</v>
      </c>
      <c r="B10" s="119"/>
      <c r="C10" s="15">
        <v>7.1</v>
      </c>
      <c r="D10" s="15">
        <v>6.6</v>
      </c>
      <c r="E10" s="15">
        <v>6.3</v>
      </c>
      <c r="F10" s="15">
        <v>5.9</v>
      </c>
      <c r="G10" s="15">
        <v>6.2</v>
      </c>
      <c r="H10" s="15">
        <v>6.6</v>
      </c>
      <c r="I10" s="15">
        <v>6.4</v>
      </c>
      <c r="J10" s="15">
        <v>5.9</v>
      </c>
      <c r="K10" s="15">
        <v>5.7</v>
      </c>
      <c r="L10" s="15">
        <v>5.5</v>
      </c>
      <c r="M10" s="15">
        <v>5.8</v>
      </c>
      <c r="N10" s="15">
        <v>5.8</v>
      </c>
      <c r="O10" s="15">
        <v>6.2</v>
      </c>
      <c r="P10" s="15">
        <v>5.8</v>
      </c>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19" t="s">
        <v>5</v>
      </c>
      <c r="B11" s="119"/>
      <c r="C11" s="15">
        <v>0</v>
      </c>
      <c r="D11" s="15">
        <v>1</v>
      </c>
      <c r="E11" s="15">
        <v>0</v>
      </c>
      <c r="F11" s="15">
        <v>1</v>
      </c>
      <c r="G11" s="15">
        <v>0</v>
      </c>
      <c r="H11" s="15">
        <v>0</v>
      </c>
      <c r="I11" s="15">
        <v>0</v>
      </c>
      <c r="J11" s="15">
        <v>1</v>
      </c>
      <c r="K11" s="15">
        <v>1</v>
      </c>
      <c r="L11" s="15">
        <v>1</v>
      </c>
      <c r="M11" s="15">
        <v>1</v>
      </c>
      <c r="N11" s="15">
        <v>0</v>
      </c>
      <c r="O11" s="15">
        <v>1</v>
      </c>
      <c r="P11" s="15">
        <v>0</v>
      </c>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19" t="s">
        <v>6</v>
      </c>
      <c r="B12" s="119"/>
      <c r="C12" s="15">
        <v>1</v>
      </c>
      <c r="D12" s="15">
        <v>3</v>
      </c>
      <c r="E12" s="15">
        <v>1</v>
      </c>
      <c r="F12" s="15">
        <v>1</v>
      </c>
      <c r="G12" s="15">
        <v>1</v>
      </c>
      <c r="H12" s="15">
        <v>1</v>
      </c>
      <c r="I12" s="15">
        <v>0</v>
      </c>
      <c r="J12" s="15">
        <v>1</v>
      </c>
      <c r="K12" s="15">
        <v>2</v>
      </c>
      <c r="L12" s="15">
        <v>1</v>
      </c>
      <c r="M12" s="15">
        <v>0</v>
      </c>
      <c r="N12" s="15">
        <v>0</v>
      </c>
      <c r="O12" s="15">
        <v>1</v>
      </c>
      <c r="P12" s="15">
        <v>1</v>
      </c>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19" t="s">
        <v>7</v>
      </c>
      <c r="B13" s="119"/>
      <c r="C13" s="15">
        <v>3</v>
      </c>
      <c r="D13" s="15">
        <v>4</v>
      </c>
      <c r="E13" s="15">
        <v>3</v>
      </c>
      <c r="F13" s="15">
        <v>2</v>
      </c>
      <c r="G13" s="15">
        <v>2</v>
      </c>
      <c r="H13" s="15">
        <v>2</v>
      </c>
      <c r="I13" s="15">
        <v>2</v>
      </c>
      <c r="J13" s="15">
        <v>2</v>
      </c>
      <c r="K13" s="15">
        <v>3</v>
      </c>
      <c r="L13" s="15">
        <v>3</v>
      </c>
      <c r="M13" s="15">
        <v>3</v>
      </c>
      <c r="N13" s="15">
        <v>3</v>
      </c>
      <c r="O13" s="15">
        <v>2</v>
      </c>
      <c r="P13" s="15">
        <v>2</v>
      </c>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1" t="s">
        <v>8</v>
      </c>
      <c r="B14" s="131"/>
      <c r="C14" s="100" t="s">
        <v>113</v>
      </c>
      <c r="D14" s="100" t="s">
        <v>113</v>
      </c>
      <c r="E14" s="100" t="s">
        <v>113</v>
      </c>
      <c r="F14" s="100" t="s">
        <v>113</v>
      </c>
      <c r="G14" s="100" t="s">
        <v>113</v>
      </c>
      <c r="H14" s="100" t="s">
        <v>113</v>
      </c>
      <c r="I14" s="100" t="s">
        <v>113</v>
      </c>
      <c r="J14" s="100" t="s">
        <v>113</v>
      </c>
      <c r="K14" s="100" t="s">
        <v>113</v>
      </c>
      <c r="L14" s="100" t="s">
        <v>113</v>
      </c>
      <c r="M14" s="100" t="s">
        <v>113</v>
      </c>
      <c r="N14" s="100" t="s">
        <v>113</v>
      </c>
      <c r="O14" s="100" t="s">
        <v>113</v>
      </c>
      <c r="P14" s="100" t="s">
        <v>113</v>
      </c>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0" t="s">
        <v>9</v>
      </c>
      <c r="B15" s="130"/>
      <c r="C15" s="15">
        <v>47</v>
      </c>
      <c r="D15" s="15">
        <v>47</v>
      </c>
      <c r="E15" s="15">
        <v>47</v>
      </c>
      <c r="F15" s="15">
        <v>47</v>
      </c>
      <c r="G15" s="15">
        <v>47</v>
      </c>
      <c r="H15" s="15">
        <v>47</v>
      </c>
      <c r="I15" s="15">
        <v>47</v>
      </c>
      <c r="J15" s="15">
        <v>23</v>
      </c>
      <c r="K15" s="15">
        <v>23</v>
      </c>
      <c r="L15" s="15">
        <v>23</v>
      </c>
      <c r="M15" s="15">
        <v>23</v>
      </c>
      <c r="N15" s="15">
        <v>23</v>
      </c>
      <c r="O15" s="15">
        <v>23</v>
      </c>
      <c r="P15" s="15">
        <v>47</v>
      </c>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2" t="s">
        <v>44</v>
      </c>
      <c r="B16" s="132"/>
      <c r="C16" s="101" t="s">
        <v>72</v>
      </c>
      <c r="D16" s="101" t="s">
        <v>72</v>
      </c>
      <c r="E16" s="101" t="s">
        <v>72</v>
      </c>
      <c r="F16" s="101" t="s">
        <v>72</v>
      </c>
      <c r="G16" s="101" t="s">
        <v>72</v>
      </c>
      <c r="H16" s="101" t="s">
        <v>72</v>
      </c>
      <c r="I16" s="101" t="s">
        <v>72</v>
      </c>
      <c r="J16" s="101" t="s">
        <v>72</v>
      </c>
      <c r="K16" s="101" t="s">
        <v>72</v>
      </c>
      <c r="L16" s="101" t="s">
        <v>72</v>
      </c>
      <c r="M16" s="101" t="s">
        <v>72</v>
      </c>
      <c r="N16" s="101" t="s">
        <v>72</v>
      </c>
      <c r="O16" s="101" t="s">
        <v>72</v>
      </c>
      <c r="P16" s="101" t="s">
        <v>72</v>
      </c>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39.1</v>
      </c>
      <c r="K17" s="28">
        <f t="shared" si="0"/>
        <v>39.1</v>
      </c>
      <c r="L17" s="28">
        <f t="shared" si="0"/>
        <v>39.1</v>
      </c>
      <c r="M17" s="28">
        <f t="shared" si="0"/>
        <v>39.1</v>
      </c>
      <c r="N17" s="28">
        <f t="shared" si="0"/>
        <v>39.1</v>
      </c>
      <c r="O17" s="28">
        <f t="shared" si="0"/>
        <v>39.1</v>
      </c>
      <c r="P17" s="28">
        <f t="shared" si="0"/>
        <v>79.899999999999991</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97.926503999999994</v>
      </c>
      <c r="D18" s="16">
        <f>$D32</f>
        <v>97.926503999999994</v>
      </c>
      <c r="E18" s="16">
        <f>$D33</f>
        <v>97.926503999999994</v>
      </c>
      <c r="F18" s="16">
        <f>$D34</f>
        <v>97.926503999999994</v>
      </c>
      <c r="G18" s="16">
        <f>$D35</f>
        <v>97.926503999999994</v>
      </c>
      <c r="H18" s="16">
        <f>$D36</f>
        <v>97.926503999999994</v>
      </c>
      <c r="I18" s="16">
        <f>$D37</f>
        <v>97.926503999999994</v>
      </c>
      <c r="J18" s="16">
        <f>$D38</f>
        <v>97.926503999999994</v>
      </c>
      <c r="K18" s="16">
        <f>$D39</f>
        <v>97.926503999999994</v>
      </c>
      <c r="L18" s="16">
        <f>$D40</f>
        <v>97.926503999999994</v>
      </c>
      <c r="M18" s="16">
        <f>$D41</f>
        <v>97.926503999999994</v>
      </c>
      <c r="N18" s="16">
        <f>$D42</f>
        <v>97.926503999999994</v>
      </c>
      <c r="O18" s="16">
        <f>$D43</f>
        <v>97.926503999999994</v>
      </c>
      <c r="P18" s="16">
        <f>$D44</f>
        <v>97.926503999999994</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18.026504000000003</v>
      </c>
      <c r="D19" s="16">
        <f t="shared" ref="D19:V19" si="1">D18-D17</f>
        <v>18.026504000000003</v>
      </c>
      <c r="E19" s="16">
        <f t="shared" si="1"/>
        <v>18.026504000000003</v>
      </c>
      <c r="F19" s="16">
        <f t="shared" si="1"/>
        <v>18.026504000000003</v>
      </c>
      <c r="G19" s="16">
        <f t="shared" si="1"/>
        <v>18.026504000000003</v>
      </c>
      <c r="H19" s="16">
        <f t="shared" si="1"/>
        <v>18.026504000000003</v>
      </c>
      <c r="I19" s="16">
        <f t="shared" si="1"/>
        <v>18.026504000000003</v>
      </c>
      <c r="J19" s="16">
        <f t="shared" si="1"/>
        <v>58.826503999999993</v>
      </c>
      <c r="K19" s="16">
        <f t="shared" si="1"/>
        <v>58.826503999999993</v>
      </c>
      <c r="L19" s="16">
        <f t="shared" si="1"/>
        <v>58.826503999999993</v>
      </c>
      <c r="M19" s="16">
        <f t="shared" si="1"/>
        <v>58.826503999999993</v>
      </c>
      <c r="N19" s="16">
        <f t="shared" si="1"/>
        <v>58.826503999999993</v>
      </c>
      <c r="O19" s="16">
        <f t="shared" si="1"/>
        <v>58.826503999999993</v>
      </c>
      <c r="P19" s="16">
        <f t="shared" si="1"/>
        <v>18.026504000000003</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INCREASE</v>
      </c>
      <c r="N20" s="26" t="str">
        <f>IF($B42="","",IF(N$19&gt;=0,"INCREASE","DECREASE"))</f>
        <v>INCREASE</v>
      </c>
      <c r="O20" s="26" t="str">
        <f>IF($B43="","",IF(O$19&gt;=0,"INCREASE","DECREASE"))</f>
        <v>INCREASE</v>
      </c>
      <c r="P20" s="26" t="str">
        <f>IF($B44="","",IF(P$19&gt;=0,"INCREASE","DECREASE"))</f>
        <v>INCREASE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138</v>
      </c>
      <c r="K21" s="28">
        <f t="shared" si="2"/>
        <v>138</v>
      </c>
      <c r="L21" s="28">
        <f t="shared" si="2"/>
        <v>138</v>
      </c>
      <c r="M21" s="28">
        <f t="shared" si="2"/>
        <v>138</v>
      </c>
      <c r="N21" s="28">
        <f t="shared" si="2"/>
        <v>138</v>
      </c>
      <c r="O21" s="28">
        <f t="shared" si="2"/>
        <v>138</v>
      </c>
      <c r="P21" s="28">
        <f t="shared" si="2"/>
        <v>282</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28.071680000000001</v>
      </c>
      <c r="D22" s="16">
        <f>$E32</f>
        <v>28.071680000000001</v>
      </c>
      <c r="E22" s="16">
        <f>$E33</f>
        <v>28.071680000000001</v>
      </c>
      <c r="F22" s="16">
        <f>$E34</f>
        <v>28.071680000000001</v>
      </c>
      <c r="G22" s="16">
        <f>$E35</f>
        <v>28.071680000000001</v>
      </c>
      <c r="H22" s="16">
        <f>$E36</f>
        <v>28.071680000000001</v>
      </c>
      <c r="I22" s="16">
        <f>$E37</f>
        <v>28.071680000000001</v>
      </c>
      <c r="J22" s="16">
        <f>$E38</f>
        <v>28.071680000000001</v>
      </c>
      <c r="K22" s="16">
        <f>$E39</f>
        <v>28.071680000000001</v>
      </c>
      <c r="L22" s="16">
        <f>$E40</f>
        <v>28.071680000000001</v>
      </c>
      <c r="M22" s="16">
        <f>$E41</f>
        <v>28.071680000000001</v>
      </c>
      <c r="N22" s="16">
        <f>$E42</f>
        <v>28.071680000000001</v>
      </c>
      <c r="O22" s="16">
        <f>$E43</f>
        <v>28.071680000000001</v>
      </c>
      <c r="P22" s="16">
        <f>$E44</f>
        <v>28.071680000000001</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-253.92831999999999</v>
      </c>
      <c r="D23" s="16">
        <f t="shared" ref="D23:V23" si="3">D22-D21</f>
        <v>-253.92831999999999</v>
      </c>
      <c r="E23" s="16">
        <f t="shared" si="3"/>
        <v>-253.92831999999999</v>
      </c>
      <c r="F23" s="16">
        <f t="shared" si="3"/>
        <v>-253.92831999999999</v>
      </c>
      <c r="G23" s="16">
        <f t="shared" si="3"/>
        <v>-253.92831999999999</v>
      </c>
      <c r="H23" s="16">
        <f t="shared" si="3"/>
        <v>-253.92831999999999</v>
      </c>
      <c r="I23" s="16">
        <f t="shared" si="3"/>
        <v>-253.92831999999999</v>
      </c>
      <c r="J23" s="16">
        <f t="shared" si="3"/>
        <v>-109.92832</v>
      </c>
      <c r="K23" s="16">
        <f t="shared" si="3"/>
        <v>-109.92832</v>
      </c>
      <c r="L23" s="16">
        <f t="shared" si="3"/>
        <v>-109.92832</v>
      </c>
      <c r="M23" s="16">
        <f t="shared" si="3"/>
        <v>-109.92832</v>
      </c>
      <c r="N23" s="16">
        <f t="shared" si="3"/>
        <v>-109.92832</v>
      </c>
      <c r="O23" s="16">
        <f t="shared" si="3"/>
        <v>-109.92832</v>
      </c>
      <c r="P23" s="16">
        <f t="shared" si="3"/>
        <v>-253.92831999999999</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4.41</v>
      </c>
      <c r="C28" s="15">
        <v>0.19</v>
      </c>
      <c r="D28" s="15">
        <v>411</v>
      </c>
      <c r="E28" s="15">
        <v>224</v>
      </c>
      <c r="F28" s="15">
        <v>40.9</v>
      </c>
      <c r="G28" s="15">
        <v>0.2</v>
      </c>
      <c r="H28" s="15">
        <v>1.32</v>
      </c>
      <c r="I28" s="15">
        <v>0.5</v>
      </c>
      <c r="J28" s="15">
        <v>0.01</v>
      </c>
      <c r="K28" s="23">
        <v>0.05</v>
      </c>
      <c r="L28" s="15">
        <v>0.2</v>
      </c>
      <c r="M28" s="15">
        <v>0.3</v>
      </c>
      <c r="N28" s="15"/>
      <c r="O28" s="15"/>
      <c r="P28" s="15">
        <v>339</v>
      </c>
      <c r="Q28" s="15">
        <v>148</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104</v>
      </c>
      <c r="C31" s="77">
        <f>IF(C$27="%w/w SAR",((C$28*10)*$B31),IF(C$27="%w/w DM",(((C$28*10)*($B$28/100))*$B31),IF(C$27="kg/t SAR",(C$28*$B31),IF(C$27="kg/t DM",((C$28*($B$28/100))*$B31),IF(C$27="mg/kg SAR",((C$28*0.001)*$B31),IF(C$27="mg/kg DM",(((C$28*0.001)*($B$28/100))*$B31),0))))))</f>
        <v>197.6</v>
      </c>
      <c r="D31" s="77">
        <f>(IF(D$27="%w/w SAR",((D$28*10)*$B31),IF(D$27="%w/w DM",(((D$28*10)*($B$28/100))*$B31),IF(D$27="kg/t SAR",(D$28*$B31),IF(D$27="kg/t DM",((D$28*($B$28/100))*$B31),IF(D$27="mg/kg SAR",((D$28*0.001)*$B31),IF(D$27="mg/kg DM",(((D$28*0.001)*($B$28/100))*$B31),"0")))))))*2.291</f>
        <v>97.926503999999994</v>
      </c>
      <c r="E31" s="77">
        <f>(IF(E$27="%w/w SAR",((E$28*10)*$B31),IF(E$27="%w/w DM",(((E$28*10)*($B$28/100))*$B31),IF(E$27="kg/t SAR",(E$28*$B31),IF(E$27="kg/t DM",((E$28*($B$28/100))*$B31),IF(E$27="mg/kg SAR",((E$28*0.001)*$B31),IF(E$27="mg/kg DM",(((E$28*0.001)*($B$28/100))*$B31),"0")))))))*1.205</f>
        <v>28.071680000000001</v>
      </c>
      <c r="F31" s="77">
        <f>(IF(F$27="%w/w SAR",((F$28*10)*$B31),IF(F$27="%w/w DM",(((F$28*10)*($B$28/100))*$B31),IF(F$27="kg/t SAR",(F$28*$B31),IF(F$27="kg/t DM",((F$28*($B$28/100))*$B31),IF(F$27="mg/kg SAR",((F$28*0.001)*$B31),IF(F$27="mg/kg DM",(((F$28*0.001)*($B$28/100))*$B31),"0")))))))*1.658</f>
        <v>7.0524687999999989</v>
      </c>
      <c r="G31" s="77">
        <f t="shared" ref="G31:P31" si="5">IF(G$27="%w/w SAR",((G$28*10)*$B31),IF(G$27="%w/w DM",(((G$28*10)*($B$28/100))*$B31),IF(G$27="kg/t SAR",(G$28*$B31),IF(G$27="kg/t DM",((G$28*($B$28/100))*$B31),IF(G$27="mg/kg SAR",((G$28*0.001)*$B31),IF(G$27="mg/kg DM",(((G$28*0.001)*($B$28/100))*$B31),0))))))</f>
        <v>2.0800000000000003E-2</v>
      </c>
      <c r="H31" s="77">
        <f t="shared" si="5"/>
        <v>0.13728000000000001</v>
      </c>
      <c r="I31" s="77">
        <f t="shared" si="5"/>
        <v>5.2000000000000005E-2</v>
      </c>
      <c r="J31" s="77">
        <f t="shared" si="5"/>
        <v>1.0400000000000001E-3</v>
      </c>
      <c r="K31" s="77">
        <f t="shared" si="5"/>
        <v>5.2000000000000006E-3</v>
      </c>
      <c r="L31" s="77">
        <f t="shared" si="5"/>
        <v>2.0800000000000003E-2</v>
      </c>
      <c r="M31" s="77">
        <f t="shared" si="5"/>
        <v>3.1199999999999999E-2</v>
      </c>
      <c r="N31" s="77">
        <f t="shared" si="5"/>
        <v>0</v>
      </c>
      <c r="O31" s="77">
        <f t="shared" si="5"/>
        <v>0</v>
      </c>
      <c r="P31" s="77">
        <f t="shared" si="5"/>
        <v>35.256</v>
      </c>
      <c r="Q31" s="77">
        <f>(IF(Q$27="%w/w SAR",((Q$28*10)*$B31),IF(Q$27="%w/w DM",(((Q$28*10)*($B$28/100))*$B31),IF(Q$27="kg/t SAR",(Q$28*$B31),IF(Q$27="kg/t DM",((Q$28*($B$28/100))*$B31),IF(Q$27="mg/kg SAR",((Q$28*0.001)*$B31),IF(Q$27="mg/kg DM",(((Q$28*0.001)*($B$28/100))*$B31),0)))))))*2.5</f>
        <v>38.479999999999997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104</v>
      </c>
      <c r="C32" s="77">
        <f t="shared" ref="C32:C50" si="6">IF(C$27="%w/w SAR",((C$28*10)*$B32),IF(C$27="%w/w DM",(((C$28*10)*($B$28/100))*$B32),IF(C$27="kg/t SAR",(C$28*$B32),IF(C$27="kg/t DM",((C$28*($B$28/100))*$B32),IF(C$27="mg/kg SAR",((C$28*0.001)*$B32),IF(C$27="mg/kg DM",(((C$28*0.001)*($B$28/100))*$B32),0))))))</f>
        <v>197.6</v>
      </c>
      <c r="D32" s="77">
        <f t="shared" ref="D32:D50" si="7">(IF(D$27="%w/w SAR",((D$28*10)*$B32),IF(D$27="%w/w DM",(((D$28*10)*($B$28/100))*$B32),IF(D$27="kg/t SAR",(D$28*$B32),IF(D$27="kg/t DM",((D$28*($B$28/100))*$B32),IF(D$27="mg/kg SAR",((D$28*0.001)*$B32),IF(D$27="mg/kg DM",(((D$28*0.001)*($B$28/100))*$B32),"0")))))))*2.291</f>
        <v>97.926503999999994</v>
      </c>
      <c r="E32" s="77">
        <f t="shared" ref="E32:E50" si="8">(IF(E$27="%w/w SAR",((E$28*10)*$B32),IF(E$27="%w/w DM",(((E$28*10)*($B$28/100))*$B32),IF(E$27="kg/t SAR",(E$28*$B32),IF(E$27="kg/t DM",((E$28*($B$28/100))*$B32),IF(E$27="mg/kg SAR",((E$28*0.001)*$B32),IF(E$27="mg/kg DM",(((E$28*0.001)*($B$28/100))*$B32),"0")))))))*1.205</f>
        <v>28.071680000000001</v>
      </c>
      <c r="F32" s="77">
        <f t="shared" ref="F32:F50" si="9">(IF(F$27="%w/w SAR",((F$28*10)*$B32),IF(F$27="%w/w DM",(((F$28*10)*($B$28/100))*$B32),IF(F$27="kg/t SAR",(F$28*$B32),IF(F$27="kg/t DM",((F$28*($B$28/100))*$B32),IF(F$27="mg/kg SAR",((F$28*0.001)*$B32),IF(F$27="mg/kg DM",(((F$28*0.001)*($B$28/100))*$B32),"0")))))))*1.658</f>
        <v>7.0524687999999989</v>
      </c>
      <c r="G32" s="77">
        <f t="shared" ref="G32:P50" si="10">IF(G$27="%w/w SAR",((G$28*10)*$B32),IF(G$27="%w/w DM",(((G$28*10)*($B$28/100))*$B32),IF(G$27="kg/t SAR",(G$28*$B32),IF(G$27="kg/t DM",((G$28*($B$28/100))*$B32),IF(G$27="mg/kg SAR",((G$28*0.001)*$B32),IF(G$27="mg/kg DM",(((G$28*0.001)*($B$28/100))*$B32),0))))))</f>
        <v>2.0800000000000003E-2</v>
      </c>
      <c r="H32" s="77">
        <f t="shared" si="10"/>
        <v>0.13728000000000001</v>
      </c>
      <c r="I32" s="77">
        <f t="shared" si="10"/>
        <v>5.2000000000000005E-2</v>
      </c>
      <c r="J32" s="77">
        <f t="shared" si="10"/>
        <v>1.0400000000000001E-3</v>
      </c>
      <c r="K32" s="77">
        <f t="shared" si="10"/>
        <v>5.2000000000000006E-3</v>
      </c>
      <c r="L32" s="77">
        <f t="shared" si="10"/>
        <v>2.0800000000000003E-2</v>
      </c>
      <c r="M32" s="77">
        <f t="shared" si="10"/>
        <v>3.1199999999999999E-2</v>
      </c>
      <c r="N32" s="77">
        <f t="shared" si="10"/>
        <v>0</v>
      </c>
      <c r="O32" s="77">
        <f t="shared" si="10"/>
        <v>0</v>
      </c>
      <c r="P32" s="77">
        <f t="shared" si="10"/>
        <v>35.256</v>
      </c>
      <c r="Q32" s="77">
        <f t="shared" ref="Q32:Q50" si="11">(IF(Q$27="%w/w SAR",((Q$28*10)*$B32),IF(Q$27="%w/w DM",(((Q$28*10)*($B$28/100))*$B32),IF(Q$27="kg/t SAR",(Q$28*$B32),IF(Q$27="kg/t DM",((Q$28*($B$28/100))*$B32),IF(Q$27="mg/kg SAR",((Q$28*0.001)*$B32),IF(Q$27="mg/kg DM",(((Q$28*0.001)*($B$28/100))*$B32),0)))))))*2.5</f>
        <v>38.479999999999997</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f>E8</f>
        <v>3</v>
      </c>
      <c r="B33" s="15">
        <v>104</v>
      </c>
      <c r="C33" s="77">
        <f t="shared" si="6"/>
        <v>197.6</v>
      </c>
      <c r="D33" s="77">
        <f t="shared" si="7"/>
        <v>97.926503999999994</v>
      </c>
      <c r="E33" s="77">
        <f t="shared" si="8"/>
        <v>28.071680000000001</v>
      </c>
      <c r="F33" s="77">
        <f t="shared" si="9"/>
        <v>7.0524687999999989</v>
      </c>
      <c r="G33" s="77">
        <f t="shared" si="10"/>
        <v>2.0800000000000003E-2</v>
      </c>
      <c r="H33" s="77">
        <f t="shared" si="10"/>
        <v>0.13728000000000001</v>
      </c>
      <c r="I33" s="77">
        <f t="shared" si="10"/>
        <v>5.2000000000000005E-2</v>
      </c>
      <c r="J33" s="77">
        <f t="shared" si="10"/>
        <v>1.0400000000000001E-3</v>
      </c>
      <c r="K33" s="77">
        <f t="shared" si="10"/>
        <v>5.2000000000000006E-3</v>
      </c>
      <c r="L33" s="77">
        <f t="shared" si="10"/>
        <v>2.0800000000000003E-2</v>
      </c>
      <c r="M33" s="77">
        <f t="shared" si="10"/>
        <v>3.1199999999999999E-2</v>
      </c>
      <c r="N33" s="77">
        <f t="shared" si="10"/>
        <v>0</v>
      </c>
      <c r="O33" s="77">
        <f t="shared" si="10"/>
        <v>0</v>
      </c>
      <c r="P33" s="77">
        <f t="shared" si="10"/>
        <v>35.256</v>
      </c>
      <c r="Q33" s="77">
        <f t="shared" si="11"/>
        <v>38.479999999999997</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f>F8</f>
        <v>4</v>
      </c>
      <c r="B34" s="15">
        <v>104</v>
      </c>
      <c r="C34" s="77">
        <f t="shared" si="6"/>
        <v>197.6</v>
      </c>
      <c r="D34" s="77">
        <f t="shared" si="7"/>
        <v>97.926503999999994</v>
      </c>
      <c r="E34" s="77">
        <f t="shared" si="8"/>
        <v>28.071680000000001</v>
      </c>
      <c r="F34" s="77">
        <f t="shared" si="9"/>
        <v>7.0524687999999989</v>
      </c>
      <c r="G34" s="77">
        <f t="shared" si="10"/>
        <v>2.0800000000000003E-2</v>
      </c>
      <c r="H34" s="77">
        <f t="shared" si="10"/>
        <v>0.13728000000000001</v>
      </c>
      <c r="I34" s="77">
        <f t="shared" si="10"/>
        <v>5.2000000000000005E-2</v>
      </c>
      <c r="J34" s="77">
        <f t="shared" si="10"/>
        <v>1.0400000000000001E-3</v>
      </c>
      <c r="K34" s="77">
        <f t="shared" si="10"/>
        <v>5.2000000000000006E-3</v>
      </c>
      <c r="L34" s="77">
        <f t="shared" si="10"/>
        <v>2.0800000000000003E-2</v>
      </c>
      <c r="M34" s="77">
        <f t="shared" si="10"/>
        <v>3.1199999999999999E-2</v>
      </c>
      <c r="N34" s="77">
        <f t="shared" si="10"/>
        <v>0</v>
      </c>
      <c r="O34" s="77">
        <f t="shared" si="10"/>
        <v>0</v>
      </c>
      <c r="P34" s="77">
        <f t="shared" si="10"/>
        <v>35.256</v>
      </c>
      <c r="Q34" s="77">
        <f t="shared" si="11"/>
        <v>38.479999999999997</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f>G8</f>
        <v>5</v>
      </c>
      <c r="B35" s="15">
        <v>104</v>
      </c>
      <c r="C35" s="77">
        <f t="shared" si="6"/>
        <v>197.6</v>
      </c>
      <c r="D35" s="77">
        <f t="shared" si="7"/>
        <v>97.926503999999994</v>
      </c>
      <c r="E35" s="77">
        <f t="shared" si="8"/>
        <v>28.071680000000001</v>
      </c>
      <c r="F35" s="77">
        <f t="shared" si="9"/>
        <v>7.0524687999999989</v>
      </c>
      <c r="G35" s="77">
        <f t="shared" si="10"/>
        <v>2.0800000000000003E-2</v>
      </c>
      <c r="H35" s="77">
        <f t="shared" si="10"/>
        <v>0.13728000000000001</v>
      </c>
      <c r="I35" s="77">
        <f t="shared" si="10"/>
        <v>5.2000000000000005E-2</v>
      </c>
      <c r="J35" s="77">
        <f t="shared" si="10"/>
        <v>1.0400000000000001E-3</v>
      </c>
      <c r="K35" s="77">
        <f t="shared" si="10"/>
        <v>5.2000000000000006E-3</v>
      </c>
      <c r="L35" s="77">
        <f t="shared" si="10"/>
        <v>2.0800000000000003E-2</v>
      </c>
      <c r="M35" s="77">
        <f t="shared" si="10"/>
        <v>3.1199999999999999E-2</v>
      </c>
      <c r="N35" s="77">
        <f t="shared" si="10"/>
        <v>0</v>
      </c>
      <c r="O35" s="77">
        <f t="shared" si="10"/>
        <v>0</v>
      </c>
      <c r="P35" s="77">
        <f t="shared" si="10"/>
        <v>35.256</v>
      </c>
      <c r="Q35" s="77">
        <f t="shared" si="11"/>
        <v>38.479999999999997</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f>H8</f>
        <v>6</v>
      </c>
      <c r="B36" s="15">
        <v>104</v>
      </c>
      <c r="C36" s="77">
        <f t="shared" si="6"/>
        <v>197.6</v>
      </c>
      <c r="D36" s="77">
        <f t="shared" si="7"/>
        <v>97.926503999999994</v>
      </c>
      <c r="E36" s="77">
        <f t="shared" si="8"/>
        <v>28.071680000000001</v>
      </c>
      <c r="F36" s="77">
        <f t="shared" si="9"/>
        <v>7.0524687999999989</v>
      </c>
      <c r="G36" s="77">
        <f t="shared" si="10"/>
        <v>2.0800000000000003E-2</v>
      </c>
      <c r="H36" s="77">
        <f t="shared" si="10"/>
        <v>0.13728000000000001</v>
      </c>
      <c r="I36" s="77">
        <f t="shared" si="10"/>
        <v>5.2000000000000005E-2</v>
      </c>
      <c r="J36" s="77">
        <f t="shared" si="10"/>
        <v>1.0400000000000001E-3</v>
      </c>
      <c r="K36" s="77">
        <f t="shared" si="10"/>
        <v>5.2000000000000006E-3</v>
      </c>
      <c r="L36" s="77">
        <f t="shared" si="10"/>
        <v>2.0800000000000003E-2</v>
      </c>
      <c r="M36" s="77">
        <f t="shared" si="10"/>
        <v>3.1199999999999999E-2</v>
      </c>
      <c r="N36" s="77">
        <f t="shared" si="10"/>
        <v>0</v>
      </c>
      <c r="O36" s="77">
        <f t="shared" si="10"/>
        <v>0</v>
      </c>
      <c r="P36" s="77">
        <f t="shared" si="10"/>
        <v>35.256</v>
      </c>
      <c r="Q36" s="77">
        <f t="shared" si="11"/>
        <v>38.479999999999997</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f>I8</f>
        <v>7</v>
      </c>
      <c r="B37" s="15">
        <v>104</v>
      </c>
      <c r="C37" s="77">
        <f t="shared" si="6"/>
        <v>197.6</v>
      </c>
      <c r="D37" s="77">
        <f t="shared" si="7"/>
        <v>97.926503999999994</v>
      </c>
      <c r="E37" s="77">
        <f t="shared" si="8"/>
        <v>28.071680000000001</v>
      </c>
      <c r="F37" s="77">
        <f t="shared" si="9"/>
        <v>7.0524687999999989</v>
      </c>
      <c r="G37" s="77">
        <f t="shared" si="10"/>
        <v>2.0800000000000003E-2</v>
      </c>
      <c r="H37" s="77">
        <f t="shared" si="10"/>
        <v>0.13728000000000001</v>
      </c>
      <c r="I37" s="77">
        <f t="shared" si="10"/>
        <v>5.2000000000000005E-2</v>
      </c>
      <c r="J37" s="77">
        <f t="shared" si="10"/>
        <v>1.0400000000000001E-3</v>
      </c>
      <c r="K37" s="77">
        <f t="shared" si="10"/>
        <v>5.2000000000000006E-3</v>
      </c>
      <c r="L37" s="77">
        <f t="shared" si="10"/>
        <v>2.0800000000000003E-2</v>
      </c>
      <c r="M37" s="77">
        <f t="shared" si="10"/>
        <v>3.1199999999999999E-2</v>
      </c>
      <c r="N37" s="77">
        <f t="shared" si="10"/>
        <v>0</v>
      </c>
      <c r="O37" s="77">
        <f t="shared" si="10"/>
        <v>0</v>
      </c>
      <c r="P37" s="77">
        <f t="shared" si="10"/>
        <v>35.256</v>
      </c>
      <c r="Q37" s="77">
        <f t="shared" si="11"/>
        <v>38.479999999999997</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f>J8</f>
        <v>9</v>
      </c>
      <c r="B38" s="15">
        <v>104</v>
      </c>
      <c r="C38" s="77">
        <f t="shared" si="6"/>
        <v>197.6</v>
      </c>
      <c r="D38" s="77">
        <f t="shared" si="7"/>
        <v>97.926503999999994</v>
      </c>
      <c r="E38" s="77">
        <f t="shared" si="8"/>
        <v>28.071680000000001</v>
      </c>
      <c r="F38" s="77">
        <f t="shared" si="9"/>
        <v>7.0524687999999989</v>
      </c>
      <c r="G38" s="77">
        <f t="shared" si="10"/>
        <v>2.0800000000000003E-2</v>
      </c>
      <c r="H38" s="77">
        <f t="shared" si="10"/>
        <v>0.13728000000000001</v>
      </c>
      <c r="I38" s="77">
        <f t="shared" si="10"/>
        <v>5.2000000000000005E-2</v>
      </c>
      <c r="J38" s="77">
        <f t="shared" si="10"/>
        <v>1.0400000000000001E-3</v>
      </c>
      <c r="K38" s="77">
        <f t="shared" si="10"/>
        <v>5.2000000000000006E-3</v>
      </c>
      <c r="L38" s="77">
        <f t="shared" si="10"/>
        <v>2.0800000000000003E-2</v>
      </c>
      <c r="M38" s="77">
        <f t="shared" si="10"/>
        <v>3.1199999999999999E-2</v>
      </c>
      <c r="N38" s="77">
        <f t="shared" si="10"/>
        <v>0</v>
      </c>
      <c r="O38" s="77">
        <f t="shared" si="10"/>
        <v>0</v>
      </c>
      <c r="P38" s="77">
        <f t="shared" si="10"/>
        <v>35.256</v>
      </c>
      <c r="Q38" s="77">
        <f t="shared" si="11"/>
        <v>38.479999999999997</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10</v>
      </c>
      <c r="B39" s="15">
        <v>104</v>
      </c>
      <c r="C39" s="77">
        <f t="shared" si="6"/>
        <v>197.6</v>
      </c>
      <c r="D39" s="77">
        <f t="shared" si="7"/>
        <v>97.926503999999994</v>
      </c>
      <c r="E39" s="77">
        <f t="shared" si="8"/>
        <v>28.071680000000001</v>
      </c>
      <c r="F39" s="77">
        <f t="shared" si="9"/>
        <v>7.0524687999999989</v>
      </c>
      <c r="G39" s="77">
        <f t="shared" si="10"/>
        <v>2.0800000000000003E-2</v>
      </c>
      <c r="H39" s="77">
        <f t="shared" si="10"/>
        <v>0.13728000000000001</v>
      </c>
      <c r="I39" s="77">
        <f t="shared" si="10"/>
        <v>5.2000000000000005E-2</v>
      </c>
      <c r="J39" s="77">
        <f t="shared" si="10"/>
        <v>1.0400000000000001E-3</v>
      </c>
      <c r="K39" s="77">
        <f t="shared" si="10"/>
        <v>5.2000000000000006E-3</v>
      </c>
      <c r="L39" s="77">
        <f t="shared" si="10"/>
        <v>2.0800000000000003E-2</v>
      </c>
      <c r="M39" s="77">
        <f t="shared" si="10"/>
        <v>3.1199999999999999E-2</v>
      </c>
      <c r="N39" s="77">
        <f t="shared" si="10"/>
        <v>0</v>
      </c>
      <c r="O39" s="77">
        <f t="shared" si="10"/>
        <v>0</v>
      </c>
      <c r="P39" s="77">
        <f t="shared" si="10"/>
        <v>35.256</v>
      </c>
      <c r="Q39" s="77">
        <f t="shared" si="11"/>
        <v>38.479999999999997</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11</v>
      </c>
      <c r="B40" s="15">
        <v>104</v>
      </c>
      <c r="C40" s="77">
        <f t="shared" si="6"/>
        <v>197.6</v>
      </c>
      <c r="D40" s="77">
        <f t="shared" si="7"/>
        <v>97.926503999999994</v>
      </c>
      <c r="E40" s="77">
        <f t="shared" si="8"/>
        <v>28.071680000000001</v>
      </c>
      <c r="F40" s="77">
        <f t="shared" si="9"/>
        <v>7.0524687999999989</v>
      </c>
      <c r="G40" s="77">
        <f t="shared" si="10"/>
        <v>2.0800000000000003E-2</v>
      </c>
      <c r="H40" s="77">
        <f t="shared" si="10"/>
        <v>0.13728000000000001</v>
      </c>
      <c r="I40" s="77">
        <f t="shared" si="10"/>
        <v>5.2000000000000005E-2</v>
      </c>
      <c r="J40" s="77">
        <f t="shared" si="10"/>
        <v>1.0400000000000001E-3</v>
      </c>
      <c r="K40" s="77">
        <f t="shared" si="10"/>
        <v>5.2000000000000006E-3</v>
      </c>
      <c r="L40" s="77">
        <f t="shared" si="10"/>
        <v>2.0800000000000003E-2</v>
      </c>
      <c r="M40" s="77">
        <f t="shared" si="10"/>
        <v>3.1199999999999999E-2</v>
      </c>
      <c r="N40" s="77">
        <f t="shared" si="10"/>
        <v>0</v>
      </c>
      <c r="O40" s="77">
        <f t="shared" si="10"/>
        <v>0</v>
      </c>
      <c r="P40" s="77">
        <f t="shared" si="10"/>
        <v>35.256</v>
      </c>
      <c r="Q40" s="77">
        <f t="shared" si="11"/>
        <v>38.479999999999997</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12</v>
      </c>
      <c r="B41" s="15">
        <v>104</v>
      </c>
      <c r="C41" s="77">
        <f t="shared" si="6"/>
        <v>197.6</v>
      </c>
      <c r="D41" s="77">
        <f t="shared" si="7"/>
        <v>97.926503999999994</v>
      </c>
      <c r="E41" s="77">
        <f t="shared" si="8"/>
        <v>28.071680000000001</v>
      </c>
      <c r="F41" s="77">
        <f t="shared" si="9"/>
        <v>7.0524687999999989</v>
      </c>
      <c r="G41" s="77">
        <f t="shared" si="10"/>
        <v>2.0800000000000003E-2</v>
      </c>
      <c r="H41" s="77">
        <f t="shared" si="10"/>
        <v>0.13728000000000001</v>
      </c>
      <c r="I41" s="77">
        <f t="shared" si="10"/>
        <v>5.2000000000000005E-2</v>
      </c>
      <c r="J41" s="77">
        <f t="shared" si="10"/>
        <v>1.0400000000000001E-3</v>
      </c>
      <c r="K41" s="77">
        <f t="shared" si="10"/>
        <v>5.2000000000000006E-3</v>
      </c>
      <c r="L41" s="77">
        <f t="shared" si="10"/>
        <v>2.0800000000000003E-2</v>
      </c>
      <c r="M41" s="77">
        <f t="shared" si="10"/>
        <v>3.1199999999999999E-2</v>
      </c>
      <c r="N41" s="77">
        <f t="shared" si="10"/>
        <v>0</v>
      </c>
      <c r="O41" s="77">
        <f t="shared" si="10"/>
        <v>0</v>
      </c>
      <c r="P41" s="77">
        <f t="shared" si="10"/>
        <v>35.256</v>
      </c>
      <c r="Q41" s="77">
        <f t="shared" si="11"/>
        <v>38.479999999999997</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13</v>
      </c>
      <c r="B42" s="15">
        <v>104</v>
      </c>
      <c r="C42" s="77">
        <f t="shared" si="6"/>
        <v>197.6</v>
      </c>
      <c r="D42" s="77">
        <f t="shared" si="7"/>
        <v>97.926503999999994</v>
      </c>
      <c r="E42" s="77">
        <f t="shared" si="8"/>
        <v>28.071680000000001</v>
      </c>
      <c r="F42" s="77">
        <f t="shared" si="9"/>
        <v>7.0524687999999989</v>
      </c>
      <c r="G42" s="77">
        <f t="shared" si="10"/>
        <v>2.0800000000000003E-2</v>
      </c>
      <c r="H42" s="77">
        <f t="shared" si="10"/>
        <v>0.13728000000000001</v>
      </c>
      <c r="I42" s="77">
        <f t="shared" si="10"/>
        <v>5.2000000000000005E-2</v>
      </c>
      <c r="J42" s="77">
        <f t="shared" si="10"/>
        <v>1.0400000000000001E-3</v>
      </c>
      <c r="K42" s="77">
        <f t="shared" si="10"/>
        <v>5.2000000000000006E-3</v>
      </c>
      <c r="L42" s="77">
        <f t="shared" si="10"/>
        <v>2.0800000000000003E-2</v>
      </c>
      <c r="M42" s="77">
        <f t="shared" si="10"/>
        <v>3.1199999999999999E-2</v>
      </c>
      <c r="N42" s="77">
        <f t="shared" si="10"/>
        <v>0</v>
      </c>
      <c r="O42" s="77">
        <f t="shared" si="10"/>
        <v>0</v>
      </c>
      <c r="P42" s="77">
        <f t="shared" si="10"/>
        <v>35.256</v>
      </c>
      <c r="Q42" s="77">
        <f t="shared" si="11"/>
        <v>38.479999999999997</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14</v>
      </c>
      <c r="B43" s="15">
        <v>104</v>
      </c>
      <c r="C43" s="77">
        <f t="shared" si="6"/>
        <v>197.6</v>
      </c>
      <c r="D43" s="77">
        <f t="shared" si="7"/>
        <v>97.926503999999994</v>
      </c>
      <c r="E43" s="77">
        <f t="shared" si="8"/>
        <v>28.071680000000001</v>
      </c>
      <c r="F43" s="77">
        <f t="shared" si="9"/>
        <v>7.0524687999999989</v>
      </c>
      <c r="G43" s="77">
        <f t="shared" si="10"/>
        <v>2.0800000000000003E-2</v>
      </c>
      <c r="H43" s="77">
        <f t="shared" si="10"/>
        <v>0.13728000000000001</v>
      </c>
      <c r="I43" s="77">
        <f t="shared" si="10"/>
        <v>5.2000000000000005E-2</v>
      </c>
      <c r="J43" s="77">
        <f t="shared" si="10"/>
        <v>1.0400000000000001E-3</v>
      </c>
      <c r="K43" s="77">
        <f t="shared" si="10"/>
        <v>5.2000000000000006E-3</v>
      </c>
      <c r="L43" s="77">
        <f t="shared" si="10"/>
        <v>2.0800000000000003E-2</v>
      </c>
      <c r="M43" s="77">
        <f t="shared" si="10"/>
        <v>3.1199999999999999E-2</v>
      </c>
      <c r="N43" s="77">
        <f t="shared" si="10"/>
        <v>0</v>
      </c>
      <c r="O43" s="77">
        <f t="shared" si="10"/>
        <v>0</v>
      </c>
      <c r="P43" s="77">
        <f t="shared" si="10"/>
        <v>35.256</v>
      </c>
      <c r="Q43" s="77">
        <f t="shared" si="11"/>
        <v>38.479999999999997</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15</v>
      </c>
      <c r="B44" s="15">
        <v>104</v>
      </c>
      <c r="C44" s="77">
        <f t="shared" si="6"/>
        <v>197.6</v>
      </c>
      <c r="D44" s="77">
        <f t="shared" si="7"/>
        <v>97.926503999999994</v>
      </c>
      <c r="E44" s="77">
        <f t="shared" si="8"/>
        <v>28.071680000000001</v>
      </c>
      <c r="F44" s="77">
        <f t="shared" si="9"/>
        <v>7.0524687999999989</v>
      </c>
      <c r="G44" s="77">
        <f t="shared" si="10"/>
        <v>2.0800000000000003E-2</v>
      </c>
      <c r="H44" s="77">
        <f t="shared" si="10"/>
        <v>0.13728000000000001</v>
      </c>
      <c r="I44" s="77">
        <f t="shared" si="10"/>
        <v>5.2000000000000005E-2</v>
      </c>
      <c r="J44" s="77">
        <f t="shared" si="10"/>
        <v>1.0400000000000001E-3</v>
      </c>
      <c r="K44" s="77">
        <f t="shared" si="10"/>
        <v>5.2000000000000006E-3</v>
      </c>
      <c r="L44" s="77">
        <f t="shared" si="10"/>
        <v>2.0800000000000003E-2</v>
      </c>
      <c r="M44" s="77">
        <f t="shared" si="10"/>
        <v>3.1199999999999999E-2</v>
      </c>
      <c r="N44" s="77">
        <f t="shared" si="10"/>
        <v>0</v>
      </c>
      <c r="O44" s="77">
        <f t="shared" si="10"/>
        <v>0</v>
      </c>
      <c r="P44" s="77">
        <f t="shared" si="10"/>
        <v>35.256</v>
      </c>
      <c r="Q44" s="77">
        <f t="shared" si="11"/>
        <v>38.479999999999997</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9</v>
      </c>
      <c r="J57" s="8">
        <f t="shared" si="13"/>
        <v>10</v>
      </c>
      <c r="K57" s="8">
        <f t="shared" si="13"/>
        <v>11</v>
      </c>
      <c r="L57" s="8">
        <f t="shared" si="13"/>
        <v>12</v>
      </c>
      <c r="M57" s="8">
        <f t="shared" si="13"/>
        <v>13</v>
      </c>
      <c r="N57" s="8">
        <f t="shared" si="13"/>
        <v>14</v>
      </c>
      <c r="O57" s="8">
        <f t="shared" si="13"/>
        <v>15</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f>VLOOKUP(N$14,Table24[],5,FALSE)</f>
        <v>6.2</v>
      </c>
      <c r="N59" s="76">
        <f>VLOOKUP(O$14,Table24[],5,FALSE)</f>
        <v>6.2</v>
      </c>
      <c r="O59" s="76">
        <f>VLOOKUP(P$14,Table24[],5,FALSE)</f>
        <v>6.2</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7.1</v>
      </c>
      <c r="C60" s="76">
        <f t="shared" ref="C60:U60" si="14">D10</f>
        <v>6.6</v>
      </c>
      <c r="D60" s="76">
        <f t="shared" si="14"/>
        <v>6.3</v>
      </c>
      <c r="E60" s="76">
        <f t="shared" si="14"/>
        <v>5.9</v>
      </c>
      <c r="F60" s="76">
        <f t="shared" si="14"/>
        <v>6.2</v>
      </c>
      <c r="G60" s="76">
        <f t="shared" si="14"/>
        <v>6.6</v>
      </c>
      <c r="H60" s="76">
        <f t="shared" si="14"/>
        <v>6.4</v>
      </c>
      <c r="I60" s="76">
        <f t="shared" si="14"/>
        <v>5.9</v>
      </c>
      <c r="J60" s="76">
        <f t="shared" si="14"/>
        <v>5.7</v>
      </c>
      <c r="K60" s="76">
        <f t="shared" si="14"/>
        <v>5.5</v>
      </c>
      <c r="L60" s="76">
        <f t="shared" si="14"/>
        <v>5.8</v>
      </c>
      <c r="M60" s="76">
        <f t="shared" si="14"/>
        <v>5.8</v>
      </c>
      <c r="N60" s="76">
        <f t="shared" si="14"/>
        <v>6.2</v>
      </c>
      <c r="O60" s="76">
        <f t="shared" si="14"/>
        <v>5.8</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104</v>
      </c>
      <c r="C62" s="77">
        <f>B32</f>
        <v>104</v>
      </c>
      <c r="D62" s="77">
        <f>B33</f>
        <v>104</v>
      </c>
      <c r="E62" s="77">
        <f>B34</f>
        <v>104</v>
      </c>
      <c r="F62" s="77">
        <f>B35</f>
        <v>104</v>
      </c>
      <c r="G62" s="77">
        <f>B36</f>
        <v>104</v>
      </c>
      <c r="H62" s="77">
        <f>B37</f>
        <v>104</v>
      </c>
      <c r="I62" s="77">
        <f>B38</f>
        <v>104</v>
      </c>
      <c r="J62" s="77">
        <f>B39</f>
        <v>104</v>
      </c>
      <c r="K62" s="77">
        <f>B40</f>
        <v>104</v>
      </c>
      <c r="L62" s="77">
        <f>B41</f>
        <v>104</v>
      </c>
      <c r="M62" s="77">
        <f>B42</f>
        <v>104</v>
      </c>
      <c r="N62" s="77">
        <f>B43</f>
        <v>104</v>
      </c>
      <c r="O62" s="77">
        <f>B44</f>
        <v>104</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-2.3999999999999968</v>
      </c>
      <c r="D64" s="77">
        <f t="shared" si="17"/>
        <v>-0.59999999999999787</v>
      </c>
      <c r="E64" s="77">
        <f t="shared" si="17"/>
        <v>1.7999999999999989</v>
      </c>
      <c r="F64" s="77">
        <f t="shared" si="17"/>
        <v>0</v>
      </c>
      <c r="G64" s="77">
        <f t="shared" si="17"/>
        <v>-2.3999999999999968</v>
      </c>
      <c r="H64" s="77">
        <f t="shared" si="17"/>
        <v>-1.2000000000000011</v>
      </c>
      <c r="I64" s="77">
        <f t="shared" si="17"/>
        <v>1.7999999999999989</v>
      </c>
      <c r="J64" s="77">
        <f t="shared" si="17"/>
        <v>3</v>
      </c>
      <c r="K64" s="77">
        <f t="shared" si="17"/>
        <v>4.2000000000000011</v>
      </c>
      <c r="L64" s="77">
        <f t="shared" si="17"/>
        <v>2.4000000000000021</v>
      </c>
      <c r="M64" s="77">
        <f t="shared" si="17"/>
        <v>2.4000000000000021</v>
      </c>
      <c r="N64" s="77">
        <f t="shared" si="17"/>
        <v>0</v>
      </c>
      <c r="O64" s="77">
        <f t="shared" si="17"/>
        <v>2.4000000000000021</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2.3999999999999968</v>
      </c>
      <c r="D65" s="77">
        <f t="shared" si="18"/>
        <v>0.59999999999999787</v>
      </c>
      <c r="E65" s="77">
        <f t="shared" si="18"/>
        <v>-1.7999999999999989</v>
      </c>
      <c r="F65" s="77">
        <f t="shared" si="18"/>
        <v>0</v>
      </c>
      <c r="G65" s="77">
        <f t="shared" si="18"/>
        <v>2.3999999999999968</v>
      </c>
      <c r="H65" s="77">
        <f t="shared" si="18"/>
        <v>1.2000000000000011</v>
      </c>
      <c r="I65" s="77">
        <f t="shared" si="18"/>
        <v>-1.7999999999999989</v>
      </c>
      <c r="J65" s="77">
        <f t="shared" si="18"/>
        <v>-3</v>
      </c>
      <c r="K65" s="77">
        <f t="shared" si="18"/>
        <v>-4.2000000000000011</v>
      </c>
      <c r="L65" s="77">
        <f t="shared" si="18"/>
        <v>-2.4000000000000021</v>
      </c>
      <c r="M65" s="77">
        <f t="shared" si="18"/>
        <v>-2.4000000000000021</v>
      </c>
      <c r="N65" s="77">
        <f t="shared" si="18"/>
        <v>0</v>
      </c>
      <c r="O65" s="77">
        <f t="shared" si="18"/>
        <v>-2.4000000000000021</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OVER</v>
      </c>
      <c r="G66" s="78" t="str">
        <f t="shared" si="19"/>
        <v>OVER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OVER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abSelected="1" zoomScale="90" zoomScaleNormal="90" workbookViewId="0">
      <selection activeCell="L1" sqref="L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PAN-023696</v>
      </c>
      <c r="D1" s="141"/>
      <c r="E1" s="93" t="s">
        <v>45</v>
      </c>
      <c r="F1" s="39">
        <f>'Field data and Waste 1'!F1</f>
        <v>44.6</v>
      </c>
      <c r="G1" s="120" t="s">
        <v>43</v>
      </c>
      <c r="H1" s="121"/>
      <c r="I1" s="118">
        <v>5.84</v>
      </c>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AB3891CX</v>
      </c>
      <c r="D2" s="143"/>
      <c r="E2" s="93" t="s">
        <v>109</v>
      </c>
      <c r="F2" s="96" t="s">
        <v>161</v>
      </c>
      <c r="G2" s="138" t="s">
        <v>110</v>
      </c>
      <c r="H2" s="139"/>
      <c r="I2" s="118">
        <v>636</v>
      </c>
      <c r="J2" s="119" t="s">
        <v>158</v>
      </c>
      <c r="K2" s="119"/>
      <c r="L2" s="97">
        <v>0.11</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Stepside</v>
      </c>
      <c r="D3" s="143"/>
      <c r="E3" s="93" t="s">
        <v>108</v>
      </c>
      <c r="F3" s="31" t="s">
        <v>78</v>
      </c>
      <c r="G3" s="119" t="s">
        <v>159</v>
      </c>
      <c r="H3" s="119"/>
      <c r="I3" s="118">
        <v>680</v>
      </c>
      <c r="J3" s="120" t="s">
        <v>154</v>
      </c>
      <c r="K3" s="121"/>
      <c r="L3" s="97">
        <f>(L1/(L2*10000))*100</f>
        <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Penrallteifed, Llechryd, Cardigan, Ceredigion, SA43 2LU</v>
      </c>
      <c r="D4" s="141"/>
      <c r="E4" s="94" t="s">
        <v>1</v>
      </c>
      <c r="F4" s="96" t="s">
        <v>167</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9</v>
      </c>
      <c r="K8" s="60">
        <f>'Field data and Waste 1'!K8</f>
        <v>10</v>
      </c>
      <c r="L8" s="60">
        <f>'Field data and Waste 1'!L8</f>
        <v>11</v>
      </c>
      <c r="M8" s="60">
        <f>'Field data and Waste 1'!M8</f>
        <v>12</v>
      </c>
      <c r="N8" s="60">
        <f>'Field data and Waste 1'!N8</f>
        <v>13</v>
      </c>
      <c r="O8" s="60">
        <f>'Field data and Waste 1'!O8</f>
        <v>14</v>
      </c>
      <c r="P8" s="60">
        <f>'Field data and Waste 1'!P8</f>
        <v>15</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7.1</v>
      </c>
      <c r="D10" s="60">
        <f>'Field data and Waste 1'!D10</f>
        <v>6.6</v>
      </c>
      <c r="E10" s="60">
        <f>'Field data and Waste 1'!E10</f>
        <v>6.3</v>
      </c>
      <c r="F10" s="60">
        <f>'Field data and Waste 1'!F10</f>
        <v>5.9</v>
      </c>
      <c r="G10" s="60">
        <f>'Field data and Waste 1'!G10</f>
        <v>6.2</v>
      </c>
      <c r="H10" s="60">
        <f>'Field data and Waste 1'!H10</f>
        <v>6.6</v>
      </c>
      <c r="I10" s="60">
        <f>'Field data and Waste 1'!I10</f>
        <v>6.4</v>
      </c>
      <c r="J10" s="60">
        <f>'Field data and Waste 1'!J10</f>
        <v>5.9</v>
      </c>
      <c r="K10" s="60">
        <f>'Field data and Waste 1'!K10</f>
        <v>5.7</v>
      </c>
      <c r="L10" s="60">
        <f>'Field data and Waste 1'!L10</f>
        <v>5.5</v>
      </c>
      <c r="M10" s="60">
        <f>'Field data and Waste 1'!M10</f>
        <v>5.8</v>
      </c>
      <c r="N10" s="60">
        <f>'Field data and Waste 1'!N10</f>
        <v>5.8</v>
      </c>
      <c r="O10" s="60">
        <f>'Field data and Waste 1'!O10</f>
        <v>6.2</v>
      </c>
      <c r="P10" s="60">
        <f>'Field data and Waste 1'!P10</f>
        <v>5.8</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0</v>
      </c>
      <c r="D11" s="60">
        <f>'Field data and Waste 1'!D11</f>
        <v>1</v>
      </c>
      <c r="E11" s="60">
        <f>'Field data and Waste 1'!E11</f>
        <v>0</v>
      </c>
      <c r="F11" s="60">
        <f>'Field data and Waste 1'!F11</f>
        <v>1</v>
      </c>
      <c r="G11" s="60">
        <f>'Field data and Waste 1'!G11</f>
        <v>0</v>
      </c>
      <c r="H11" s="60">
        <f>'Field data and Waste 1'!H11</f>
        <v>0</v>
      </c>
      <c r="I11" s="60">
        <f>'Field data and Waste 1'!I11</f>
        <v>0</v>
      </c>
      <c r="J11" s="60">
        <f>'Field data and Waste 1'!J11</f>
        <v>1</v>
      </c>
      <c r="K11" s="60">
        <f>'Field data and Waste 1'!K11</f>
        <v>1</v>
      </c>
      <c r="L11" s="60">
        <f>'Field data and Waste 1'!L11</f>
        <v>1</v>
      </c>
      <c r="M11" s="60">
        <f>'Field data and Waste 1'!M11</f>
        <v>1</v>
      </c>
      <c r="N11" s="60">
        <f>'Field data and Waste 1'!N11</f>
        <v>0</v>
      </c>
      <c r="O11" s="60">
        <f>'Field data and Waste 1'!O11</f>
        <v>1</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3</v>
      </c>
      <c r="E12" s="60">
        <f>'Field data and Waste 1'!E12</f>
        <v>1</v>
      </c>
      <c r="F12" s="60">
        <f>'Field data and Waste 1'!F12</f>
        <v>1</v>
      </c>
      <c r="G12" s="60">
        <f>'Field data and Waste 1'!G12</f>
        <v>1</v>
      </c>
      <c r="H12" s="60">
        <f>'Field data and Waste 1'!H12</f>
        <v>1</v>
      </c>
      <c r="I12" s="60">
        <f>'Field data and Waste 1'!I12</f>
        <v>0</v>
      </c>
      <c r="J12" s="60">
        <f>'Field data and Waste 1'!J12</f>
        <v>1</v>
      </c>
      <c r="K12" s="60">
        <f>'Field data and Waste 1'!K12</f>
        <v>2</v>
      </c>
      <c r="L12" s="60">
        <f>'Field data and Waste 1'!L12</f>
        <v>1</v>
      </c>
      <c r="M12" s="60">
        <f>'Field data and Waste 1'!M12</f>
        <v>0</v>
      </c>
      <c r="N12" s="60">
        <f>'Field data and Waste 1'!N12</f>
        <v>0</v>
      </c>
      <c r="O12" s="60">
        <f>'Field data and Waste 1'!O12</f>
        <v>1</v>
      </c>
      <c r="P12" s="60">
        <f>'Field data and Waste 1'!P12</f>
        <v>1</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4</v>
      </c>
      <c r="E13" s="60">
        <f>'Field data and Waste 1'!E13</f>
        <v>3</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3</v>
      </c>
      <c r="M13" s="60">
        <f>'Field data and Waste 1'!M13</f>
        <v>3</v>
      </c>
      <c r="N13" s="60">
        <f>'Field data and Waste 1'!N13</f>
        <v>3</v>
      </c>
      <c r="O13" s="60">
        <f>'Field data and Waste 1'!O13</f>
        <v>2</v>
      </c>
      <c r="P13" s="60">
        <f>'Field data and Waste 1'!P13</f>
        <v>2</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47</v>
      </c>
      <c r="D15" s="60">
        <f>'Field data and Waste 1'!D15</f>
        <v>47</v>
      </c>
      <c r="E15" s="60">
        <f>'Field data and Waste 1'!E15</f>
        <v>47</v>
      </c>
      <c r="F15" s="60">
        <f>'Field data and Waste 1'!F15</f>
        <v>47</v>
      </c>
      <c r="G15" s="60">
        <f>'Field data and Waste 1'!G15</f>
        <v>47</v>
      </c>
      <c r="H15" s="60">
        <f>'Field data and Waste 1'!H15</f>
        <v>47</v>
      </c>
      <c r="I15" s="60">
        <f>'Field data and Waste 1'!I15</f>
        <v>47</v>
      </c>
      <c r="J15" s="60">
        <f>'Field data and Waste 1'!J15</f>
        <v>23</v>
      </c>
      <c r="K15" s="60">
        <f>'Field data and Waste 1'!K15</f>
        <v>23</v>
      </c>
      <c r="L15" s="60">
        <f>'Field data and Waste 1'!L15</f>
        <v>23</v>
      </c>
      <c r="M15" s="60">
        <f>'Field data and Waste 1'!M15</f>
        <v>23</v>
      </c>
      <c r="N15" s="60">
        <f>'Field data and Waste 1'!N15</f>
        <v>23</v>
      </c>
      <c r="O15" s="60">
        <f>'Field data and Waste 1'!O15</f>
        <v>23</v>
      </c>
      <c r="P15" s="60">
        <f>'Field data and Waste 1'!P15</f>
        <v>47</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39.1</v>
      </c>
      <c r="K17" s="28">
        <f t="shared" si="0"/>
        <v>39.1</v>
      </c>
      <c r="L17" s="28">
        <f t="shared" si="0"/>
        <v>39.1</v>
      </c>
      <c r="M17" s="28">
        <f t="shared" si="0"/>
        <v>39.1</v>
      </c>
      <c r="N17" s="28">
        <f t="shared" si="0"/>
        <v>39.1</v>
      </c>
      <c r="O17" s="28">
        <f t="shared" si="0"/>
        <v>39.1</v>
      </c>
      <c r="P17" s="28">
        <f t="shared" si="0"/>
        <v>79.899999999999991</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232.802256</v>
      </c>
      <c r="D18" s="16">
        <f>$D32</f>
        <v>182.62935599999997</v>
      </c>
      <c r="E18" s="16">
        <f>$D33</f>
        <v>232.802256</v>
      </c>
      <c r="F18" s="16">
        <f>$D34</f>
        <v>182.62935599999997</v>
      </c>
      <c r="G18" s="16">
        <f>$D35</f>
        <v>232.802256</v>
      </c>
      <c r="H18" s="16">
        <f>$D36</f>
        <v>232.802256</v>
      </c>
      <c r="I18" s="16">
        <f>$D37</f>
        <v>232.802256</v>
      </c>
      <c r="J18" s="16">
        <f>$D38</f>
        <v>116.401128</v>
      </c>
      <c r="K18" s="16">
        <f>$D39</f>
        <v>116.401128</v>
      </c>
      <c r="L18" s="16">
        <f>$D40</f>
        <v>116.401128</v>
      </c>
      <c r="M18" s="16">
        <f>$D41</f>
        <v>116.401128</v>
      </c>
      <c r="N18" s="16">
        <f>$D42</f>
        <v>116.401128</v>
      </c>
      <c r="O18" s="16">
        <f>$D43</f>
        <v>116.401128</v>
      </c>
      <c r="P18" s="16">
        <f>$D44</f>
        <v>116.401128</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152.90225600000002</v>
      </c>
      <c r="D19" s="16">
        <f t="shared" ref="D19:V19" si="1">D18-D17</f>
        <v>102.72935599999998</v>
      </c>
      <c r="E19" s="16">
        <f t="shared" si="1"/>
        <v>152.90225600000002</v>
      </c>
      <c r="F19" s="16">
        <f t="shared" si="1"/>
        <v>102.72935599999998</v>
      </c>
      <c r="G19" s="16">
        <f t="shared" si="1"/>
        <v>152.90225600000002</v>
      </c>
      <c r="H19" s="16">
        <f t="shared" si="1"/>
        <v>152.90225600000002</v>
      </c>
      <c r="I19" s="16">
        <f t="shared" si="1"/>
        <v>152.90225600000002</v>
      </c>
      <c r="J19" s="16">
        <f t="shared" si="1"/>
        <v>77.301128000000006</v>
      </c>
      <c r="K19" s="16">
        <f t="shared" si="1"/>
        <v>77.301128000000006</v>
      </c>
      <c r="L19" s="16">
        <f t="shared" si="1"/>
        <v>77.301128000000006</v>
      </c>
      <c r="M19" s="16">
        <f t="shared" si="1"/>
        <v>77.301128000000006</v>
      </c>
      <c r="N19" s="16">
        <f t="shared" si="1"/>
        <v>77.301128000000006</v>
      </c>
      <c r="O19" s="16">
        <f t="shared" si="1"/>
        <v>77.301128000000006</v>
      </c>
      <c r="P19" s="16">
        <f t="shared" si="1"/>
        <v>36.501128000000008</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INCREASE</v>
      </c>
      <c r="N20" s="26" t="str">
        <f>IF($B42="","",IF(N$19&gt;=0,"INCREASE","DECREASE"))</f>
        <v>INCREASE</v>
      </c>
      <c r="O20" s="26" t="str">
        <f>IF($B43="","",IF(O$19&gt;=0,"INCREASE","DECREASE"))</f>
        <v>INCREASE</v>
      </c>
      <c r="P20" s="26" t="str">
        <f>IF($B44="","",IF(P$19&gt;=0,"INCREASE","DECREASE"))</f>
        <v>INCREASE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138</v>
      </c>
      <c r="K21" s="28">
        <f t="shared" si="2"/>
        <v>138</v>
      </c>
      <c r="L21" s="28">
        <f t="shared" si="2"/>
        <v>138</v>
      </c>
      <c r="M21" s="28">
        <f t="shared" si="2"/>
        <v>138</v>
      </c>
      <c r="N21" s="28">
        <f t="shared" si="2"/>
        <v>138</v>
      </c>
      <c r="O21" s="28">
        <f t="shared" si="2"/>
        <v>138</v>
      </c>
      <c r="P21" s="28">
        <f t="shared" si="2"/>
        <v>282</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67.513739999999999</v>
      </c>
      <c r="D22" s="16">
        <f>$E32</f>
        <v>52.963364999999996</v>
      </c>
      <c r="E22" s="16">
        <f>$E33</f>
        <v>67.513739999999999</v>
      </c>
      <c r="F22" s="16">
        <f>$E34</f>
        <v>52.963364999999996</v>
      </c>
      <c r="G22" s="16">
        <f>$E35</f>
        <v>67.513739999999999</v>
      </c>
      <c r="H22" s="16">
        <f>$E36</f>
        <v>67.513739999999999</v>
      </c>
      <c r="I22" s="16">
        <f>$E37</f>
        <v>67.513739999999999</v>
      </c>
      <c r="J22" s="16">
        <f>$E38</f>
        <v>33.756869999999999</v>
      </c>
      <c r="K22" s="16">
        <f>$E39</f>
        <v>33.756869999999999</v>
      </c>
      <c r="L22" s="16">
        <f>$E40</f>
        <v>33.756869999999999</v>
      </c>
      <c r="M22" s="16">
        <f>$E41</f>
        <v>33.756869999999999</v>
      </c>
      <c r="N22" s="16">
        <f>$E42</f>
        <v>33.756869999999999</v>
      </c>
      <c r="O22" s="16">
        <f>$E43</f>
        <v>33.756869999999999</v>
      </c>
      <c r="P22" s="16">
        <f>$E44</f>
        <v>33.756869999999999</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-214.48626000000002</v>
      </c>
      <c r="D23" s="16">
        <f t="shared" ref="D23:V23" si="3">D22-D21</f>
        <v>-229.03663499999999</v>
      </c>
      <c r="E23" s="16">
        <f t="shared" si="3"/>
        <v>-214.48626000000002</v>
      </c>
      <c r="F23" s="16">
        <f t="shared" si="3"/>
        <v>-229.03663499999999</v>
      </c>
      <c r="G23" s="16">
        <f t="shared" si="3"/>
        <v>-214.48626000000002</v>
      </c>
      <c r="H23" s="16">
        <f t="shared" si="3"/>
        <v>-214.48626000000002</v>
      </c>
      <c r="I23" s="16">
        <f t="shared" si="3"/>
        <v>-214.48626000000002</v>
      </c>
      <c r="J23" s="16">
        <f t="shared" si="3"/>
        <v>-104.24313000000001</v>
      </c>
      <c r="K23" s="16">
        <f t="shared" si="3"/>
        <v>-104.24313000000001</v>
      </c>
      <c r="L23" s="16">
        <f t="shared" si="3"/>
        <v>-104.24313000000001</v>
      </c>
      <c r="M23" s="16">
        <f t="shared" si="3"/>
        <v>-104.24313000000001</v>
      </c>
      <c r="N23" s="16">
        <f t="shared" si="3"/>
        <v>-104.24313000000001</v>
      </c>
      <c r="O23" s="16">
        <f t="shared" si="3"/>
        <v>-104.24313000000001</v>
      </c>
      <c r="P23" s="16">
        <f t="shared" si="3"/>
        <v>-248.24313000000001</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1.77</v>
      </c>
      <c r="C28" s="15">
        <v>0.11</v>
      </c>
      <c r="D28" s="15">
        <v>876</v>
      </c>
      <c r="E28" s="15">
        <v>483</v>
      </c>
      <c r="F28" s="15">
        <v>58.2</v>
      </c>
      <c r="G28" s="15">
        <v>0.2</v>
      </c>
      <c r="H28" s="15">
        <v>2.2200000000000002</v>
      </c>
      <c r="I28" s="15">
        <v>0.5</v>
      </c>
      <c r="J28" s="15">
        <v>0.01</v>
      </c>
      <c r="K28" s="23">
        <v>0.05</v>
      </c>
      <c r="L28" s="15">
        <v>0.2</v>
      </c>
      <c r="M28" s="15">
        <v>0.24</v>
      </c>
      <c r="N28" s="15"/>
      <c r="O28" s="15"/>
      <c r="P28" s="15">
        <v>257</v>
      </c>
      <c r="Q28" s="15">
        <v>109</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116</v>
      </c>
      <c r="C31" s="77">
        <f>IF(C$27="%w/w SAR",((C$28*10)*$B31),IF(C$27="%w/w DM",(((C$28*10)*($B$28/100))*$B31),IF(C$27="kg/t SAR",(C$28*$B31),IF(C$27="kg/t DM",((C$28*($B$28/100))*$B31),IF(C$27="mg/kg SAR",((C$28*0.001)*$B31),IF(C$27="mg/kg DM",(((C$28*0.001)*($B$28/100))*$B31),0))))))</f>
        <v>127.60000000000001</v>
      </c>
      <c r="D31" s="77">
        <f>(IF(D$27="%w/w SAR",((D$28*10)*$B31),IF(D$27="%w/w DM",(((D$28*10)*($B$28/100))*$B31),IF(D$27="kg/t SAR",(D$28*$B31),IF(D$27="kg/t DM",((D$28*($B$28/100))*$B31),IF(D$27="mg/kg SAR",((D$28*0.001)*$B31),IF(D$27="mg/kg DM",(((D$28*0.001)*($B$28/100))*$B31),"0")))))))*2.291</f>
        <v>232.802256</v>
      </c>
      <c r="E31" s="77">
        <f>(IF(E$27="%w/w SAR",((E$28*10)*$B31),IF(E$27="%w/w DM",(((E$28*10)*($B$28/100))*$B31),IF(E$27="kg/t SAR",(E$28*$B31),IF(E$27="kg/t DM",((E$28*($B$28/100))*$B31),IF(E$27="mg/kg SAR",((E$28*0.001)*$B31),IF(E$27="mg/kg DM",(((E$28*0.001)*($B$28/100))*$B31),"0")))))))*1.205</f>
        <v>67.513739999999999</v>
      </c>
      <c r="F31" s="77">
        <f>(IF(F$27="%w/w SAR",((F$28*10)*$B31),IF(F$27="%w/w DM",(((F$28*10)*($B$28/100))*$B31),IF(F$27="kg/t SAR",(F$28*$B31),IF(F$27="kg/t DM",((F$28*($B$28/100))*$B31),IF(F$27="mg/kg SAR",((F$28*0.001)*$B31),IF(F$27="mg/kg DM",(((F$28*0.001)*($B$28/100))*$B31),"0")))))))*1.658</f>
        <v>11.193489599999999</v>
      </c>
      <c r="G31" s="77">
        <f t="shared" ref="G31:P46" si="5">IF(G$27="%w/w SAR",((G$28*10)*$B31),IF(G$27="%w/w DM",(((G$28*10)*($B$28/100))*$B31),IF(G$27="kg/t SAR",(G$28*$B31),IF(G$27="kg/t DM",((G$28*($B$28/100))*$B31),IF(G$27="mg/kg SAR",((G$28*0.001)*$B31),IF(G$27="mg/kg DM",(((G$28*0.001)*($B$28/100))*$B31),0))))))</f>
        <v>2.3200000000000002E-2</v>
      </c>
      <c r="H31" s="77">
        <f t="shared" si="5"/>
        <v>0.25752000000000003</v>
      </c>
      <c r="I31" s="77">
        <f t="shared" si="5"/>
        <v>5.8000000000000003E-2</v>
      </c>
      <c r="J31" s="77">
        <f t="shared" si="5"/>
        <v>1.16E-3</v>
      </c>
      <c r="K31" s="77">
        <f t="shared" si="5"/>
        <v>5.8000000000000005E-3</v>
      </c>
      <c r="L31" s="77">
        <f t="shared" si="5"/>
        <v>2.3200000000000002E-2</v>
      </c>
      <c r="M31" s="77">
        <f t="shared" si="5"/>
        <v>2.784E-2</v>
      </c>
      <c r="N31" s="77">
        <f t="shared" si="5"/>
        <v>0</v>
      </c>
      <c r="O31" s="77">
        <f t="shared" si="5"/>
        <v>0</v>
      </c>
      <c r="P31" s="77">
        <f t="shared" si="5"/>
        <v>29.812000000000001</v>
      </c>
      <c r="Q31" s="77">
        <f>(IF(Q$27="%w/w SAR",((Q$28*10)*$B31),IF(Q$27="%w/w DM",(((Q$28*10)*($B$28/100))*$B31),IF(Q$27="kg/t SAR",(Q$28*$B31),IF(Q$27="kg/t DM",((Q$28*($B$28/100))*$B31),IF(Q$27="mg/kg SAR",((Q$28*0.001)*$B31),IF(Q$27="mg/kg DM",(((Q$28*0.001)*($B$28/100))*$B31),0)))))))*2.5</f>
        <v>31.61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91</v>
      </c>
      <c r="C32" s="77">
        <f t="shared" ref="C32:C50" si="6">IF(C$27="%w/w SAR",((C$28*10)*$B32),IF(C$27="%w/w DM",(((C$28*10)*($B$28/100))*$B32),IF(C$27="kg/t SAR",(C$28*$B32),IF(C$27="kg/t DM",((C$28*($B$28/100))*$B32),IF(C$27="mg/kg SAR",((C$28*0.001)*$B32),IF(C$27="mg/kg DM",(((C$28*0.001)*($B$28/100))*$B32),0))))))</f>
        <v>100.10000000000001</v>
      </c>
      <c r="D32" s="77">
        <f t="shared" ref="D32:D50" si="7">(IF(D$27="%w/w SAR",((D$28*10)*$B32),IF(D$27="%w/w DM",(((D$28*10)*($B$28/100))*$B32),IF(D$27="kg/t SAR",(D$28*$B32),IF(D$27="kg/t DM",((D$28*($B$28/100))*$B32),IF(D$27="mg/kg SAR",((D$28*0.001)*$B32),IF(D$27="mg/kg DM",(((D$28*0.001)*($B$28/100))*$B32),"0")))))))*2.291</f>
        <v>182.62935599999997</v>
      </c>
      <c r="E32" s="77">
        <f t="shared" ref="E32:E50" si="8">(IF(E$27="%w/w SAR",((E$28*10)*$B32),IF(E$27="%w/w DM",(((E$28*10)*($B$28/100))*$B32),IF(E$27="kg/t SAR",(E$28*$B32),IF(E$27="kg/t DM",((E$28*($B$28/100))*$B32),IF(E$27="mg/kg SAR",((E$28*0.001)*$B32),IF(E$27="mg/kg DM",(((E$28*0.001)*($B$28/100))*$B32),"0")))))))*1.205</f>
        <v>52.963364999999996</v>
      </c>
      <c r="F32" s="77">
        <f t="shared" ref="F32:F50" si="9">(IF(F$27="%w/w SAR",((F$28*10)*$B32),IF(F$27="%w/w DM",(((F$28*10)*($B$28/100))*$B32),IF(F$27="kg/t SAR",(F$28*$B32),IF(F$27="kg/t DM",((F$28*($B$28/100))*$B32),IF(F$27="mg/kg SAR",((F$28*0.001)*$B32),IF(F$27="mg/kg DM",(((F$28*0.001)*($B$28/100))*$B32),"0")))))))*1.658</f>
        <v>8.7810995999999992</v>
      </c>
      <c r="G32" s="77">
        <f t="shared" si="5"/>
        <v>1.8200000000000001E-2</v>
      </c>
      <c r="H32" s="77">
        <f t="shared" si="5"/>
        <v>0.20202000000000001</v>
      </c>
      <c r="I32" s="77">
        <f t="shared" si="5"/>
        <v>4.5499999999999999E-2</v>
      </c>
      <c r="J32" s="77">
        <f t="shared" si="5"/>
        <v>9.1000000000000011E-4</v>
      </c>
      <c r="K32" s="77">
        <f t="shared" si="5"/>
        <v>4.5500000000000002E-3</v>
      </c>
      <c r="L32" s="77">
        <f t="shared" si="5"/>
        <v>1.8200000000000001E-2</v>
      </c>
      <c r="M32" s="77">
        <f t="shared" si="5"/>
        <v>2.1840000000000002E-2</v>
      </c>
      <c r="N32" s="77">
        <f t="shared" si="5"/>
        <v>0</v>
      </c>
      <c r="O32" s="77">
        <f t="shared" si="5"/>
        <v>0</v>
      </c>
      <c r="P32" s="77">
        <f t="shared" si="5"/>
        <v>23.387</v>
      </c>
      <c r="Q32" s="77">
        <f t="shared" ref="Q32:Q50" si="10">(IF(Q$27="%w/w SAR",((Q$28*10)*$B32),IF(Q$27="%w/w DM",(((Q$28*10)*($B$28/100))*$B32),IF(Q$27="kg/t SAR",(Q$28*$B32),IF(Q$27="kg/t DM",((Q$28*($B$28/100))*$B32),IF(Q$27="mg/kg SAR",((Q$28*0.001)*$B32),IF(Q$27="mg/kg DM",(((Q$28*0.001)*($B$28/100))*$B32),0)))))))*2.5</f>
        <v>24.797499999999999</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116</v>
      </c>
      <c r="C33" s="77">
        <f t="shared" si="6"/>
        <v>127.60000000000001</v>
      </c>
      <c r="D33" s="77">
        <f t="shared" si="7"/>
        <v>232.802256</v>
      </c>
      <c r="E33" s="77">
        <f t="shared" si="8"/>
        <v>67.513739999999999</v>
      </c>
      <c r="F33" s="77">
        <f t="shared" si="9"/>
        <v>11.193489599999999</v>
      </c>
      <c r="G33" s="77">
        <f t="shared" si="5"/>
        <v>2.3200000000000002E-2</v>
      </c>
      <c r="H33" s="77">
        <f t="shared" si="5"/>
        <v>0.25752000000000003</v>
      </c>
      <c r="I33" s="77">
        <f t="shared" si="5"/>
        <v>5.8000000000000003E-2</v>
      </c>
      <c r="J33" s="77">
        <f t="shared" si="5"/>
        <v>1.16E-3</v>
      </c>
      <c r="K33" s="77">
        <f t="shared" si="5"/>
        <v>5.8000000000000005E-3</v>
      </c>
      <c r="L33" s="77">
        <f t="shared" si="5"/>
        <v>2.3200000000000002E-2</v>
      </c>
      <c r="M33" s="77">
        <f t="shared" si="5"/>
        <v>2.784E-2</v>
      </c>
      <c r="N33" s="77">
        <f t="shared" si="5"/>
        <v>0</v>
      </c>
      <c r="O33" s="77">
        <f t="shared" si="5"/>
        <v>0</v>
      </c>
      <c r="P33" s="77">
        <f t="shared" si="5"/>
        <v>29.812000000000001</v>
      </c>
      <c r="Q33" s="77">
        <f t="shared" si="10"/>
        <v>31.61</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91</v>
      </c>
      <c r="C34" s="77">
        <f t="shared" si="6"/>
        <v>100.10000000000001</v>
      </c>
      <c r="D34" s="77">
        <f t="shared" si="7"/>
        <v>182.62935599999997</v>
      </c>
      <c r="E34" s="77">
        <f t="shared" si="8"/>
        <v>52.963364999999996</v>
      </c>
      <c r="F34" s="77">
        <f t="shared" si="9"/>
        <v>8.7810995999999992</v>
      </c>
      <c r="G34" s="77">
        <f t="shared" si="5"/>
        <v>1.8200000000000001E-2</v>
      </c>
      <c r="H34" s="77">
        <f t="shared" si="5"/>
        <v>0.20202000000000001</v>
      </c>
      <c r="I34" s="77">
        <f t="shared" si="5"/>
        <v>4.5499999999999999E-2</v>
      </c>
      <c r="J34" s="77">
        <f t="shared" si="5"/>
        <v>9.1000000000000011E-4</v>
      </c>
      <c r="K34" s="77">
        <f t="shared" si="5"/>
        <v>4.5500000000000002E-3</v>
      </c>
      <c r="L34" s="77">
        <f t="shared" si="5"/>
        <v>1.8200000000000001E-2</v>
      </c>
      <c r="M34" s="77">
        <f t="shared" si="5"/>
        <v>2.1840000000000002E-2</v>
      </c>
      <c r="N34" s="77">
        <f t="shared" si="5"/>
        <v>0</v>
      </c>
      <c r="O34" s="77">
        <f t="shared" si="5"/>
        <v>0</v>
      </c>
      <c r="P34" s="77">
        <f t="shared" si="5"/>
        <v>23.387</v>
      </c>
      <c r="Q34" s="77">
        <f t="shared" si="10"/>
        <v>24.797499999999999</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116</v>
      </c>
      <c r="C35" s="77">
        <f t="shared" si="6"/>
        <v>127.60000000000001</v>
      </c>
      <c r="D35" s="77">
        <f t="shared" si="7"/>
        <v>232.802256</v>
      </c>
      <c r="E35" s="77">
        <f t="shared" si="8"/>
        <v>67.513739999999999</v>
      </c>
      <c r="F35" s="77">
        <f t="shared" si="9"/>
        <v>11.193489599999999</v>
      </c>
      <c r="G35" s="77">
        <f t="shared" si="5"/>
        <v>2.3200000000000002E-2</v>
      </c>
      <c r="H35" s="77">
        <f t="shared" si="5"/>
        <v>0.25752000000000003</v>
      </c>
      <c r="I35" s="77">
        <f t="shared" si="5"/>
        <v>5.8000000000000003E-2</v>
      </c>
      <c r="J35" s="77">
        <f t="shared" si="5"/>
        <v>1.16E-3</v>
      </c>
      <c r="K35" s="77">
        <f t="shared" si="5"/>
        <v>5.8000000000000005E-3</v>
      </c>
      <c r="L35" s="77">
        <f t="shared" si="5"/>
        <v>2.3200000000000002E-2</v>
      </c>
      <c r="M35" s="77">
        <f t="shared" si="5"/>
        <v>2.784E-2</v>
      </c>
      <c r="N35" s="77">
        <f t="shared" si="5"/>
        <v>0</v>
      </c>
      <c r="O35" s="77">
        <f t="shared" si="5"/>
        <v>0</v>
      </c>
      <c r="P35" s="77">
        <f t="shared" si="5"/>
        <v>29.812000000000001</v>
      </c>
      <c r="Q35" s="77">
        <f t="shared" si="10"/>
        <v>31.61</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116</v>
      </c>
      <c r="C36" s="77">
        <f t="shared" si="6"/>
        <v>127.60000000000001</v>
      </c>
      <c r="D36" s="77">
        <f t="shared" si="7"/>
        <v>232.802256</v>
      </c>
      <c r="E36" s="77">
        <f t="shared" si="8"/>
        <v>67.513739999999999</v>
      </c>
      <c r="F36" s="77">
        <f t="shared" si="9"/>
        <v>11.193489599999999</v>
      </c>
      <c r="G36" s="77">
        <f t="shared" si="5"/>
        <v>2.3200000000000002E-2</v>
      </c>
      <c r="H36" s="77">
        <f t="shared" si="5"/>
        <v>0.25752000000000003</v>
      </c>
      <c r="I36" s="77">
        <f t="shared" si="5"/>
        <v>5.8000000000000003E-2</v>
      </c>
      <c r="J36" s="77">
        <f t="shared" si="5"/>
        <v>1.16E-3</v>
      </c>
      <c r="K36" s="77">
        <f t="shared" si="5"/>
        <v>5.8000000000000005E-3</v>
      </c>
      <c r="L36" s="77">
        <f t="shared" si="5"/>
        <v>2.3200000000000002E-2</v>
      </c>
      <c r="M36" s="77">
        <f t="shared" si="5"/>
        <v>2.784E-2</v>
      </c>
      <c r="N36" s="77">
        <f t="shared" si="5"/>
        <v>0</v>
      </c>
      <c r="O36" s="77">
        <f t="shared" si="5"/>
        <v>0</v>
      </c>
      <c r="P36" s="77">
        <f t="shared" si="5"/>
        <v>29.812000000000001</v>
      </c>
      <c r="Q36" s="77">
        <f t="shared" si="10"/>
        <v>31.61</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116</v>
      </c>
      <c r="C37" s="77">
        <f t="shared" si="6"/>
        <v>127.60000000000001</v>
      </c>
      <c r="D37" s="77">
        <f t="shared" si="7"/>
        <v>232.802256</v>
      </c>
      <c r="E37" s="77">
        <f t="shared" si="8"/>
        <v>67.513739999999999</v>
      </c>
      <c r="F37" s="77">
        <f t="shared" si="9"/>
        <v>11.193489599999999</v>
      </c>
      <c r="G37" s="77">
        <f t="shared" si="5"/>
        <v>2.3200000000000002E-2</v>
      </c>
      <c r="H37" s="77">
        <f t="shared" si="5"/>
        <v>0.25752000000000003</v>
      </c>
      <c r="I37" s="77">
        <f t="shared" si="5"/>
        <v>5.8000000000000003E-2</v>
      </c>
      <c r="J37" s="77">
        <f t="shared" si="5"/>
        <v>1.16E-3</v>
      </c>
      <c r="K37" s="77">
        <f t="shared" si="5"/>
        <v>5.8000000000000005E-3</v>
      </c>
      <c r="L37" s="77">
        <f t="shared" si="5"/>
        <v>2.3200000000000002E-2</v>
      </c>
      <c r="M37" s="77">
        <f t="shared" si="5"/>
        <v>2.784E-2</v>
      </c>
      <c r="N37" s="77">
        <f t="shared" si="5"/>
        <v>0</v>
      </c>
      <c r="O37" s="77">
        <f t="shared" si="5"/>
        <v>0</v>
      </c>
      <c r="P37" s="77">
        <f t="shared" si="5"/>
        <v>29.812000000000001</v>
      </c>
      <c r="Q37" s="77">
        <f t="shared" si="10"/>
        <v>31.61</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v>58</v>
      </c>
      <c r="C38" s="77">
        <f t="shared" si="6"/>
        <v>63.800000000000004</v>
      </c>
      <c r="D38" s="77">
        <f t="shared" si="7"/>
        <v>116.401128</v>
      </c>
      <c r="E38" s="77">
        <f t="shared" si="8"/>
        <v>33.756869999999999</v>
      </c>
      <c r="F38" s="77">
        <f t="shared" si="9"/>
        <v>5.5967447999999997</v>
      </c>
      <c r="G38" s="77">
        <f t="shared" si="5"/>
        <v>1.1600000000000001E-2</v>
      </c>
      <c r="H38" s="77">
        <f t="shared" si="5"/>
        <v>0.12876000000000001</v>
      </c>
      <c r="I38" s="77">
        <f t="shared" si="5"/>
        <v>2.9000000000000001E-2</v>
      </c>
      <c r="J38" s="77">
        <f t="shared" si="5"/>
        <v>5.8E-4</v>
      </c>
      <c r="K38" s="77">
        <f t="shared" si="5"/>
        <v>2.9000000000000002E-3</v>
      </c>
      <c r="L38" s="77">
        <f t="shared" si="5"/>
        <v>1.1600000000000001E-2</v>
      </c>
      <c r="M38" s="77">
        <f t="shared" si="5"/>
        <v>1.392E-2</v>
      </c>
      <c r="N38" s="77">
        <f t="shared" si="5"/>
        <v>0</v>
      </c>
      <c r="O38" s="77">
        <f t="shared" si="5"/>
        <v>0</v>
      </c>
      <c r="P38" s="77">
        <f t="shared" si="5"/>
        <v>14.906000000000001</v>
      </c>
      <c r="Q38" s="77">
        <f t="shared" si="10"/>
        <v>15.805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v>58</v>
      </c>
      <c r="C39" s="77">
        <f t="shared" si="6"/>
        <v>63.800000000000004</v>
      </c>
      <c r="D39" s="77">
        <f t="shared" si="7"/>
        <v>116.401128</v>
      </c>
      <c r="E39" s="77">
        <f t="shared" si="8"/>
        <v>33.756869999999999</v>
      </c>
      <c r="F39" s="77">
        <f t="shared" si="9"/>
        <v>5.5967447999999997</v>
      </c>
      <c r="G39" s="77">
        <f t="shared" si="5"/>
        <v>1.1600000000000001E-2</v>
      </c>
      <c r="H39" s="77">
        <f t="shared" si="5"/>
        <v>0.12876000000000001</v>
      </c>
      <c r="I39" s="77">
        <f t="shared" si="5"/>
        <v>2.9000000000000001E-2</v>
      </c>
      <c r="J39" s="77">
        <f t="shared" si="5"/>
        <v>5.8E-4</v>
      </c>
      <c r="K39" s="77">
        <f t="shared" si="5"/>
        <v>2.9000000000000002E-3</v>
      </c>
      <c r="L39" s="77">
        <f t="shared" si="5"/>
        <v>1.1600000000000001E-2</v>
      </c>
      <c r="M39" s="77">
        <f t="shared" si="5"/>
        <v>1.392E-2</v>
      </c>
      <c r="N39" s="77">
        <f t="shared" si="5"/>
        <v>0</v>
      </c>
      <c r="O39" s="77">
        <f t="shared" si="5"/>
        <v>0</v>
      </c>
      <c r="P39" s="77">
        <f t="shared" si="5"/>
        <v>14.906000000000001</v>
      </c>
      <c r="Q39" s="77">
        <f t="shared" si="10"/>
        <v>15.805</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v>58</v>
      </c>
      <c r="C40" s="77">
        <f t="shared" si="6"/>
        <v>63.800000000000004</v>
      </c>
      <c r="D40" s="77">
        <f t="shared" si="7"/>
        <v>116.401128</v>
      </c>
      <c r="E40" s="77">
        <f t="shared" si="8"/>
        <v>33.756869999999999</v>
      </c>
      <c r="F40" s="77">
        <f t="shared" si="9"/>
        <v>5.5967447999999997</v>
      </c>
      <c r="G40" s="77">
        <f t="shared" si="5"/>
        <v>1.1600000000000001E-2</v>
      </c>
      <c r="H40" s="77">
        <f t="shared" si="5"/>
        <v>0.12876000000000001</v>
      </c>
      <c r="I40" s="77">
        <f t="shared" si="5"/>
        <v>2.9000000000000001E-2</v>
      </c>
      <c r="J40" s="77">
        <f t="shared" si="5"/>
        <v>5.8E-4</v>
      </c>
      <c r="K40" s="77">
        <f t="shared" si="5"/>
        <v>2.9000000000000002E-3</v>
      </c>
      <c r="L40" s="77">
        <f t="shared" si="5"/>
        <v>1.1600000000000001E-2</v>
      </c>
      <c r="M40" s="77">
        <f t="shared" si="5"/>
        <v>1.392E-2</v>
      </c>
      <c r="N40" s="77">
        <f t="shared" si="5"/>
        <v>0</v>
      </c>
      <c r="O40" s="77">
        <f t="shared" si="5"/>
        <v>0</v>
      </c>
      <c r="P40" s="77">
        <f t="shared" si="5"/>
        <v>14.906000000000001</v>
      </c>
      <c r="Q40" s="77">
        <f t="shared" si="10"/>
        <v>15.805</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12</v>
      </c>
      <c r="B41" s="15">
        <v>58</v>
      </c>
      <c r="C41" s="77">
        <f t="shared" si="6"/>
        <v>63.800000000000004</v>
      </c>
      <c r="D41" s="77">
        <f t="shared" si="7"/>
        <v>116.401128</v>
      </c>
      <c r="E41" s="77">
        <f t="shared" si="8"/>
        <v>33.756869999999999</v>
      </c>
      <c r="F41" s="77">
        <f t="shared" si="9"/>
        <v>5.5967447999999997</v>
      </c>
      <c r="G41" s="77">
        <f t="shared" si="5"/>
        <v>1.1600000000000001E-2</v>
      </c>
      <c r="H41" s="77">
        <f t="shared" si="5"/>
        <v>0.12876000000000001</v>
      </c>
      <c r="I41" s="77">
        <f t="shared" si="5"/>
        <v>2.9000000000000001E-2</v>
      </c>
      <c r="J41" s="77">
        <f t="shared" si="5"/>
        <v>5.8E-4</v>
      </c>
      <c r="K41" s="77">
        <f t="shared" si="5"/>
        <v>2.9000000000000002E-3</v>
      </c>
      <c r="L41" s="77">
        <f t="shared" si="5"/>
        <v>1.1600000000000001E-2</v>
      </c>
      <c r="M41" s="77">
        <f t="shared" si="5"/>
        <v>1.392E-2</v>
      </c>
      <c r="N41" s="77">
        <f t="shared" si="5"/>
        <v>0</v>
      </c>
      <c r="O41" s="77">
        <f t="shared" si="5"/>
        <v>0</v>
      </c>
      <c r="P41" s="77">
        <f t="shared" si="5"/>
        <v>14.906000000000001</v>
      </c>
      <c r="Q41" s="77">
        <f t="shared" si="10"/>
        <v>15.805</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13</v>
      </c>
      <c r="B42" s="15">
        <v>58</v>
      </c>
      <c r="C42" s="77">
        <f t="shared" si="6"/>
        <v>63.800000000000004</v>
      </c>
      <c r="D42" s="77">
        <f t="shared" si="7"/>
        <v>116.401128</v>
      </c>
      <c r="E42" s="77">
        <f t="shared" si="8"/>
        <v>33.756869999999999</v>
      </c>
      <c r="F42" s="77">
        <f t="shared" si="9"/>
        <v>5.5967447999999997</v>
      </c>
      <c r="G42" s="77">
        <f t="shared" si="5"/>
        <v>1.1600000000000001E-2</v>
      </c>
      <c r="H42" s="77">
        <f t="shared" si="5"/>
        <v>0.12876000000000001</v>
      </c>
      <c r="I42" s="77">
        <f t="shared" si="5"/>
        <v>2.9000000000000001E-2</v>
      </c>
      <c r="J42" s="77">
        <f t="shared" si="5"/>
        <v>5.8E-4</v>
      </c>
      <c r="K42" s="77">
        <f t="shared" si="5"/>
        <v>2.9000000000000002E-3</v>
      </c>
      <c r="L42" s="77">
        <f t="shared" si="5"/>
        <v>1.1600000000000001E-2</v>
      </c>
      <c r="M42" s="77">
        <f t="shared" si="5"/>
        <v>1.392E-2</v>
      </c>
      <c r="N42" s="77">
        <f t="shared" si="5"/>
        <v>0</v>
      </c>
      <c r="O42" s="77">
        <f t="shared" si="5"/>
        <v>0</v>
      </c>
      <c r="P42" s="77">
        <f t="shared" si="5"/>
        <v>14.906000000000001</v>
      </c>
      <c r="Q42" s="77">
        <f t="shared" si="10"/>
        <v>15.805</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14</v>
      </c>
      <c r="B43" s="15">
        <v>58</v>
      </c>
      <c r="C43" s="77">
        <f t="shared" si="6"/>
        <v>63.800000000000004</v>
      </c>
      <c r="D43" s="77">
        <f t="shared" si="7"/>
        <v>116.401128</v>
      </c>
      <c r="E43" s="77">
        <f t="shared" si="8"/>
        <v>33.756869999999999</v>
      </c>
      <c r="F43" s="77">
        <f t="shared" si="9"/>
        <v>5.5967447999999997</v>
      </c>
      <c r="G43" s="77">
        <f t="shared" si="5"/>
        <v>1.1600000000000001E-2</v>
      </c>
      <c r="H43" s="77">
        <f t="shared" si="5"/>
        <v>0.12876000000000001</v>
      </c>
      <c r="I43" s="77">
        <f t="shared" si="5"/>
        <v>2.9000000000000001E-2</v>
      </c>
      <c r="J43" s="77">
        <f t="shared" si="5"/>
        <v>5.8E-4</v>
      </c>
      <c r="K43" s="77">
        <f t="shared" si="5"/>
        <v>2.9000000000000002E-3</v>
      </c>
      <c r="L43" s="77">
        <f t="shared" si="5"/>
        <v>1.1600000000000001E-2</v>
      </c>
      <c r="M43" s="77">
        <f t="shared" si="5"/>
        <v>1.392E-2</v>
      </c>
      <c r="N43" s="77">
        <f t="shared" si="5"/>
        <v>0</v>
      </c>
      <c r="O43" s="77">
        <f t="shared" si="5"/>
        <v>0</v>
      </c>
      <c r="P43" s="77">
        <f t="shared" si="5"/>
        <v>14.906000000000001</v>
      </c>
      <c r="Q43" s="77">
        <f t="shared" si="10"/>
        <v>15.805</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15</v>
      </c>
      <c r="B44" s="15">
        <v>58</v>
      </c>
      <c r="C44" s="77">
        <f t="shared" si="6"/>
        <v>63.800000000000004</v>
      </c>
      <c r="D44" s="77">
        <f t="shared" si="7"/>
        <v>116.401128</v>
      </c>
      <c r="E44" s="77">
        <f t="shared" si="8"/>
        <v>33.756869999999999</v>
      </c>
      <c r="F44" s="77">
        <f t="shared" si="9"/>
        <v>5.5967447999999997</v>
      </c>
      <c r="G44" s="77">
        <f t="shared" si="5"/>
        <v>1.1600000000000001E-2</v>
      </c>
      <c r="H44" s="77">
        <f t="shared" si="5"/>
        <v>0.12876000000000001</v>
      </c>
      <c r="I44" s="77">
        <f t="shared" si="5"/>
        <v>2.9000000000000001E-2</v>
      </c>
      <c r="J44" s="77">
        <f t="shared" si="5"/>
        <v>5.8E-4</v>
      </c>
      <c r="K44" s="77">
        <f t="shared" si="5"/>
        <v>2.9000000000000002E-3</v>
      </c>
      <c r="L44" s="77">
        <f t="shared" si="5"/>
        <v>1.1600000000000001E-2</v>
      </c>
      <c r="M44" s="77">
        <f t="shared" si="5"/>
        <v>1.392E-2</v>
      </c>
      <c r="N44" s="77">
        <f t="shared" si="5"/>
        <v>0</v>
      </c>
      <c r="O44" s="77">
        <f t="shared" si="5"/>
        <v>0</v>
      </c>
      <c r="P44" s="77">
        <f t="shared" si="5"/>
        <v>14.906000000000001</v>
      </c>
      <c r="Q44" s="77">
        <f t="shared" si="10"/>
        <v>15.805</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9</v>
      </c>
      <c r="J57" s="8">
        <f t="shared" si="13"/>
        <v>10</v>
      </c>
      <c r="K57" s="8">
        <f t="shared" si="13"/>
        <v>11</v>
      </c>
      <c r="L57" s="8">
        <f t="shared" si="13"/>
        <v>12</v>
      </c>
      <c r="M57" s="8">
        <f t="shared" si="13"/>
        <v>13</v>
      </c>
      <c r="N57" s="8">
        <f t="shared" si="13"/>
        <v>14</v>
      </c>
      <c r="O57" s="8">
        <f t="shared" si="13"/>
        <v>15</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f>VLOOKUP(N$14,Table245[],5,FALSE)</f>
        <v>6.2</v>
      </c>
      <c r="N59" s="76">
        <f>VLOOKUP(O$14,Table245[],5,FALSE)</f>
        <v>6.2</v>
      </c>
      <c r="O59" s="76">
        <f>VLOOKUP(P$14,Table245[],5,FALSE)</f>
        <v>6.2</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7.1</v>
      </c>
      <c r="C60" s="76">
        <f t="shared" ref="C60:U60" si="14">D10</f>
        <v>6.6</v>
      </c>
      <c r="D60" s="76">
        <f t="shared" si="14"/>
        <v>6.3</v>
      </c>
      <c r="E60" s="76">
        <f t="shared" si="14"/>
        <v>5.9</v>
      </c>
      <c r="F60" s="76">
        <f t="shared" si="14"/>
        <v>6.2</v>
      </c>
      <c r="G60" s="76">
        <f t="shared" si="14"/>
        <v>6.6</v>
      </c>
      <c r="H60" s="76">
        <f t="shared" si="14"/>
        <v>6.4</v>
      </c>
      <c r="I60" s="76">
        <f t="shared" si="14"/>
        <v>5.9</v>
      </c>
      <c r="J60" s="76">
        <f t="shared" si="14"/>
        <v>5.7</v>
      </c>
      <c r="K60" s="76">
        <f t="shared" si="14"/>
        <v>5.5</v>
      </c>
      <c r="L60" s="76">
        <f t="shared" si="14"/>
        <v>5.8</v>
      </c>
      <c r="M60" s="76">
        <f t="shared" si="14"/>
        <v>5.8</v>
      </c>
      <c r="N60" s="76">
        <f t="shared" si="14"/>
        <v>6.2</v>
      </c>
      <c r="O60" s="76">
        <f t="shared" si="14"/>
        <v>5.8</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116</v>
      </c>
      <c r="C62" s="77">
        <f>B32</f>
        <v>91</v>
      </c>
      <c r="D62" s="77">
        <f>B33</f>
        <v>116</v>
      </c>
      <c r="E62" s="77">
        <f>B34</f>
        <v>91</v>
      </c>
      <c r="F62" s="77">
        <f>B35</f>
        <v>116</v>
      </c>
      <c r="G62" s="77">
        <f>B36</f>
        <v>116</v>
      </c>
      <c r="H62" s="77">
        <f>B37</f>
        <v>116</v>
      </c>
      <c r="I62" s="77">
        <f>B38</f>
        <v>58</v>
      </c>
      <c r="J62" s="77">
        <f>B39</f>
        <v>58</v>
      </c>
      <c r="K62" s="77">
        <f>B40</f>
        <v>58</v>
      </c>
      <c r="L62" s="77">
        <f>B41</f>
        <v>58</v>
      </c>
      <c r="M62" s="77">
        <f>B42</f>
        <v>58</v>
      </c>
      <c r="N62" s="77">
        <f>B43</f>
        <v>58</v>
      </c>
      <c r="O62" s="77">
        <f>B44</f>
        <v>58</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-2.3999999999999968</v>
      </c>
      <c r="D64" s="77">
        <f t="shared" si="17"/>
        <v>-0.59999999999999787</v>
      </c>
      <c r="E64" s="77">
        <f t="shared" si="17"/>
        <v>1.7999999999999989</v>
      </c>
      <c r="F64" s="77">
        <f t="shared" si="17"/>
        <v>0</v>
      </c>
      <c r="G64" s="77">
        <f t="shared" si="17"/>
        <v>-2.3999999999999968</v>
      </c>
      <c r="H64" s="77">
        <f t="shared" si="17"/>
        <v>-1.2000000000000011</v>
      </c>
      <c r="I64" s="77">
        <f t="shared" si="17"/>
        <v>1.7999999999999989</v>
      </c>
      <c r="J64" s="77">
        <f t="shared" si="17"/>
        <v>3</v>
      </c>
      <c r="K64" s="77">
        <f t="shared" si="17"/>
        <v>4.2000000000000011</v>
      </c>
      <c r="L64" s="77">
        <f t="shared" si="17"/>
        <v>2.4000000000000021</v>
      </c>
      <c r="M64" s="77">
        <f t="shared" si="17"/>
        <v>2.4000000000000021</v>
      </c>
      <c r="N64" s="77">
        <f t="shared" si="17"/>
        <v>0</v>
      </c>
      <c r="O64" s="77">
        <f t="shared" si="17"/>
        <v>2.4000000000000021</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2.3999999999999968</v>
      </c>
      <c r="D65" s="77">
        <f t="shared" si="18"/>
        <v>0.59999999999999787</v>
      </c>
      <c r="E65" s="77">
        <f t="shared" si="18"/>
        <v>-1.7999999999999989</v>
      </c>
      <c r="F65" s="77">
        <f t="shared" si="18"/>
        <v>0</v>
      </c>
      <c r="G65" s="77">
        <f t="shared" si="18"/>
        <v>2.3999999999999968</v>
      </c>
      <c r="H65" s="77">
        <f t="shared" si="18"/>
        <v>1.2000000000000011</v>
      </c>
      <c r="I65" s="77">
        <f t="shared" si="18"/>
        <v>-1.7999999999999989</v>
      </c>
      <c r="J65" s="77">
        <f t="shared" si="18"/>
        <v>-3</v>
      </c>
      <c r="K65" s="77">
        <f t="shared" si="18"/>
        <v>-4.2000000000000011</v>
      </c>
      <c r="L65" s="77">
        <f t="shared" si="18"/>
        <v>-2.4000000000000021</v>
      </c>
      <c r="M65" s="77">
        <f t="shared" si="18"/>
        <v>-2.4000000000000021</v>
      </c>
      <c r="N65" s="77">
        <f t="shared" si="18"/>
        <v>0</v>
      </c>
      <c r="O65" s="77">
        <f t="shared" si="18"/>
        <v>-2.4000000000000021</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OVER</v>
      </c>
      <c r="G66" s="78" t="str">
        <f t="shared" si="19"/>
        <v>OVER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OVER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7"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PAN-023696</v>
      </c>
      <c r="D1" s="141"/>
      <c r="E1" s="93" t="s">
        <v>45</v>
      </c>
      <c r="F1" s="39">
        <f>'Field data and Waste 1'!F1</f>
        <v>44.6</v>
      </c>
      <c r="G1" s="120" t="s">
        <v>43</v>
      </c>
      <c r="H1" s="121"/>
      <c r="I1" s="118">
        <v>5.54</v>
      </c>
      <c r="J1" s="119" t="s">
        <v>153</v>
      </c>
      <c r="K1" s="119"/>
      <c r="L1" s="97">
        <v>329</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AB3891CX</v>
      </c>
      <c r="D2" s="143"/>
      <c r="E2" s="93" t="s">
        <v>109</v>
      </c>
      <c r="F2" s="96" t="s">
        <v>161</v>
      </c>
      <c r="G2" s="138" t="s">
        <v>110</v>
      </c>
      <c r="H2" s="139"/>
      <c r="I2" s="118">
        <v>1349</v>
      </c>
      <c r="J2" s="119" t="s">
        <v>158</v>
      </c>
      <c r="K2" s="119"/>
      <c r="L2" s="97">
        <v>0.25</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Stepside</v>
      </c>
      <c r="D3" s="143"/>
      <c r="E3" s="93" t="s">
        <v>108</v>
      </c>
      <c r="F3" s="31" t="s">
        <v>78</v>
      </c>
      <c r="G3" s="119" t="s">
        <v>159</v>
      </c>
      <c r="H3" s="119"/>
      <c r="I3" s="118">
        <v>3460</v>
      </c>
      <c r="J3" s="120" t="s">
        <v>154</v>
      </c>
      <c r="K3" s="121"/>
      <c r="L3" s="97">
        <f>(L1/(L2*10000))*100</f>
        <v>13.16</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Penrallteifed, Llechryd, Cardigan, Ceredigion, SA43 2LU</v>
      </c>
      <c r="D4" s="141"/>
      <c r="E4" s="94" t="s">
        <v>1</v>
      </c>
      <c r="F4" s="96" t="s">
        <v>168</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9</v>
      </c>
      <c r="K8" s="60">
        <f>'Field data and Waste 1'!K8</f>
        <v>10</v>
      </c>
      <c r="L8" s="60">
        <f>'Field data and Waste 1'!L8</f>
        <v>11</v>
      </c>
      <c r="M8" s="60">
        <f>'Field data and Waste 1'!M8</f>
        <v>12</v>
      </c>
      <c r="N8" s="60">
        <f>'Field data and Waste 1'!N8</f>
        <v>13</v>
      </c>
      <c r="O8" s="60">
        <f>'Field data and Waste 1'!O8</f>
        <v>14</v>
      </c>
      <c r="P8" s="60">
        <f>'Field data and Waste 1'!P8</f>
        <v>15</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7.1</v>
      </c>
      <c r="D10" s="60">
        <f>'Field data and Waste 1'!D10</f>
        <v>6.6</v>
      </c>
      <c r="E10" s="60">
        <f>'Field data and Waste 1'!E10</f>
        <v>6.3</v>
      </c>
      <c r="F10" s="60">
        <f>'Field data and Waste 1'!F10</f>
        <v>5.9</v>
      </c>
      <c r="G10" s="60">
        <f>'Field data and Waste 1'!G10</f>
        <v>6.2</v>
      </c>
      <c r="H10" s="60">
        <f>'Field data and Waste 1'!H10</f>
        <v>6.6</v>
      </c>
      <c r="I10" s="60">
        <f>'Field data and Waste 1'!I10</f>
        <v>6.4</v>
      </c>
      <c r="J10" s="60">
        <f>'Field data and Waste 1'!J10</f>
        <v>5.9</v>
      </c>
      <c r="K10" s="60">
        <f>'Field data and Waste 1'!K10</f>
        <v>5.7</v>
      </c>
      <c r="L10" s="60">
        <f>'Field data and Waste 1'!L10</f>
        <v>5.5</v>
      </c>
      <c r="M10" s="60">
        <f>'Field data and Waste 1'!M10</f>
        <v>5.8</v>
      </c>
      <c r="N10" s="60">
        <f>'Field data and Waste 1'!N10</f>
        <v>5.8</v>
      </c>
      <c r="O10" s="60">
        <f>'Field data and Waste 1'!O10</f>
        <v>6.2</v>
      </c>
      <c r="P10" s="60">
        <f>'Field data and Waste 1'!P10</f>
        <v>5.8</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0</v>
      </c>
      <c r="D11" s="60">
        <f>'Field data and Waste 1'!D11</f>
        <v>1</v>
      </c>
      <c r="E11" s="60">
        <f>'Field data and Waste 1'!E11</f>
        <v>0</v>
      </c>
      <c r="F11" s="60">
        <f>'Field data and Waste 1'!F11</f>
        <v>1</v>
      </c>
      <c r="G11" s="60">
        <f>'Field data and Waste 1'!G11</f>
        <v>0</v>
      </c>
      <c r="H11" s="60">
        <f>'Field data and Waste 1'!H11</f>
        <v>0</v>
      </c>
      <c r="I11" s="60">
        <f>'Field data and Waste 1'!I11</f>
        <v>0</v>
      </c>
      <c r="J11" s="60">
        <f>'Field data and Waste 1'!J11</f>
        <v>1</v>
      </c>
      <c r="K11" s="60">
        <f>'Field data and Waste 1'!K11</f>
        <v>1</v>
      </c>
      <c r="L11" s="60">
        <f>'Field data and Waste 1'!L11</f>
        <v>1</v>
      </c>
      <c r="M11" s="60">
        <f>'Field data and Waste 1'!M11</f>
        <v>1</v>
      </c>
      <c r="N11" s="60">
        <f>'Field data and Waste 1'!N11</f>
        <v>0</v>
      </c>
      <c r="O11" s="60">
        <f>'Field data and Waste 1'!O11</f>
        <v>1</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3</v>
      </c>
      <c r="E12" s="60">
        <f>'Field data and Waste 1'!E12</f>
        <v>1</v>
      </c>
      <c r="F12" s="60">
        <f>'Field data and Waste 1'!F12</f>
        <v>1</v>
      </c>
      <c r="G12" s="60">
        <f>'Field data and Waste 1'!G12</f>
        <v>1</v>
      </c>
      <c r="H12" s="60">
        <f>'Field data and Waste 1'!H12</f>
        <v>1</v>
      </c>
      <c r="I12" s="60">
        <f>'Field data and Waste 1'!I12</f>
        <v>0</v>
      </c>
      <c r="J12" s="60">
        <f>'Field data and Waste 1'!J12</f>
        <v>1</v>
      </c>
      <c r="K12" s="60">
        <f>'Field data and Waste 1'!K12</f>
        <v>2</v>
      </c>
      <c r="L12" s="60">
        <f>'Field data and Waste 1'!L12</f>
        <v>1</v>
      </c>
      <c r="M12" s="60">
        <f>'Field data and Waste 1'!M12</f>
        <v>0</v>
      </c>
      <c r="N12" s="60">
        <f>'Field data and Waste 1'!N12</f>
        <v>0</v>
      </c>
      <c r="O12" s="60">
        <f>'Field data and Waste 1'!O12</f>
        <v>1</v>
      </c>
      <c r="P12" s="60">
        <f>'Field data and Waste 1'!P12</f>
        <v>1</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4</v>
      </c>
      <c r="E13" s="60">
        <f>'Field data and Waste 1'!E13</f>
        <v>3</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3</v>
      </c>
      <c r="M13" s="60">
        <f>'Field data and Waste 1'!M13</f>
        <v>3</v>
      </c>
      <c r="N13" s="60">
        <f>'Field data and Waste 1'!N13</f>
        <v>3</v>
      </c>
      <c r="O13" s="60">
        <f>'Field data and Waste 1'!O13</f>
        <v>2</v>
      </c>
      <c r="P13" s="60">
        <f>'Field data and Waste 1'!P13</f>
        <v>2</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47</v>
      </c>
      <c r="D15" s="60">
        <f>'Field data and Waste 1'!D15</f>
        <v>47</v>
      </c>
      <c r="E15" s="60">
        <f>'Field data and Waste 1'!E15</f>
        <v>47</v>
      </c>
      <c r="F15" s="60">
        <f>'Field data and Waste 1'!F15</f>
        <v>47</v>
      </c>
      <c r="G15" s="60">
        <f>'Field data and Waste 1'!G15</f>
        <v>47</v>
      </c>
      <c r="H15" s="60">
        <f>'Field data and Waste 1'!H15</f>
        <v>47</v>
      </c>
      <c r="I15" s="60">
        <f>'Field data and Waste 1'!I15</f>
        <v>47</v>
      </c>
      <c r="J15" s="60">
        <f>'Field data and Waste 1'!J15</f>
        <v>23</v>
      </c>
      <c r="K15" s="60">
        <f>'Field data and Waste 1'!K15</f>
        <v>23</v>
      </c>
      <c r="L15" s="60">
        <f>'Field data and Waste 1'!L15</f>
        <v>23</v>
      </c>
      <c r="M15" s="60">
        <f>'Field data and Waste 1'!M15</f>
        <v>23</v>
      </c>
      <c r="N15" s="60">
        <f>'Field data and Waste 1'!N15</f>
        <v>23</v>
      </c>
      <c r="O15" s="60">
        <f>'Field data and Waste 1'!O15</f>
        <v>23</v>
      </c>
      <c r="P15" s="60">
        <f>'Field data and Waste 1'!P15</f>
        <v>47</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39.1</v>
      </c>
      <c r="K17" s="28">
        <f t="shared" si="0"/>
        <v>39.1</v>
      </c>
      <c r="L17" s="28">
        <f t="shared" si="0"/>
        <v>39.1</v>
      </c>
      <c r="M17" s="28">
        <f t="shared" si="0"/>
        <v>39.1</v>
      </c>
      <c r="N17" s="28">
        <f t="shared" si="0"/>
        <v>39.1</v>
      </c>
      <c r="O17" s="28">
        <f t="shared" si="0"/>
        <v>39.1</v>
      </c>
      <c r="P17" s="28">
        <f t="shared" si="0"/>
        <v>79.899999999999991</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230.43794399999999</v>
      </c>
      <c r="D18" s="16">
        <f>$D32</f>
        <v>182.43003899999999</v>
      </c>
      <c r="E18" s="16">
        <f>$D33</f>
        <v>230.43794399999999</v>
      </c>
      <c r="F18" s="16">
        <f>$D34</f>
        <v>182.43003899999999</v>
      </c>
      <c r="G18" s="16">
        <f>$D35</f>
        <v>230.43794399999999</v>
      </c>
      <c r="H18" s="16">
        <f>$D36</f>
        <v>230.43794399999999</v>
      </c>
      <c r="I18" s="16">
        <f>$D37</f>
        <v>230.43794399999999</v>
      </c>
      <c r="J18" s="16">
        <f>$D38</f>
        <v>115.21897199999999</v>
      </c>
      <c r="K18" s="16">
        <f>$D39</f>
        <v>115.21897199999999</v>
      </c>
      <c r="L18" s="16">
        <f>$D40</f>
        <v>115.21897199999999</v>
      </c>
      <c r="M18" s="16">
        <f>$D41</f>
        <v>115.21897199999999</v>
      </c>
      <c r="N18" s="16">
        <f>$D42</f>
        <v>166.427404</v>
      </c>
      <c r="O18" s="16">
        <f>$D43</f>
        <v>115.21897199999999</v>
      </c>
      <c r="P18" s="16">
        <f>$D44</f>
        <v>230.43794399999999</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150.53794399999998</v>
      </c>
      <c r="D19" s="16">
        <f t="shared" ref="D19:V19" si="1">D18-D17</f>
        <v>102.530039</v>
      </c>
      <c r="E19" s="16">
        <f t="shared" si="1"/>
        <v>150.53794399999998</v>
      </c>
      <c r="F19" s="16">
        <f t="shared" si="1"/>
        <v>102.530039</v>
      </c>
      <c r="G19" s="16">
        <f t="shared" si="1"/>
        <v>150.53794399999998</v>
      </c>
      <c r="H19" s="16">
        <f t="shared" si="1"/>
        <v>150.53794399999998</v>
      </c>
      <c r="I19" s="16">
        <f t="shared" si="1"/>
        <v>150.53794399999998</v>
      </c>
      <c r="J19" s="16">
        <f t="shared" si="1"/>
        <v>76.118971999999985</v>
      </c>
      <c r="K19" s="16">
        <f t="shared" si="1"/>
        <v>76.118971999999985</v>
      </c>
      <c r="L19" s="16">
        <f t="shared" si="1"/>
        <v>76.118971999999985</v>
      </c>
      <c r="M19" s="16">
        <f t="shared" si="1"/>
        <v>76.118971999999985</v>
      </c>
      <c r="N19" s="16">
        <f t="shared" si="1"/>
        <v>127.327404</v>
      </c>
      <c r="O19" s="16">
        <f t="shared" si="1"/>
        <v>76.118971999999985</v>
      </c>
      <c r="P19" s="16">
        <f t="shared" si="1"/>
        <v>150.53794399999998</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INCREASE</v>
      </c>
      <c r="N20" s="26" t="str">
        <f>IF($B42="","",IF(N$19&gt;=0,"INCREASE","DECREASE"))</f>
        <v>INCREASE</v>
      </c>
      <c r="O20" s="26" t="str">
        <f>IF($B43="","",IF(O$19&gt;=0,"INCREASE","DECREASE"))</f>
        <v>INCREASE</v>
      </c>
      <c r="P20" s="26" t="str">
        <f>IF($B44="","",IF(P$19&gt;=0,"INCREASE","DECREASE"))</f>
        <v>INCREASE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282</v>
      </c>
      <c r="D21" s="28">
        <f t="shared" ref="D21:V21" si="2">(VLOOKUP(D$14,$AI2:$AK24,3,FALSE))*D$15</f>
        <v>282</v>
      </c>
      <c r="E21" s="28">
        <f t="shared" si="2"/>
        <v>282</v>
      </c>
      <c r="F21" s="28">
        <f t="shared" si="2"/>
        <v>282</v>
      </c>
      <c r="G21" s="28">
        <f t="shared" si="2"/>
        <v>282</v>
      </c>
      <c r="H21" s="28">
        <f t="shared" si="2"/>
        <v>282</v>
      </c>
      <c r="I21" s="28">
        <f t="shared" si="2"/>
        <v>282</v>
      </c>
      <c r="J21" s="28">
        <f t="shared" si="2"/>
        <v>138</v>
      </c>
      <c r="K21" s="28">
        <f t="shared" si="2"/>
        <v>138</v>
      </c>
      <c r="L21" s="28">
        <f t="shared" si="2"/>
        <v>138</v>
      </c>
      <c r="M21" s="28">
        <f t="shared" si="2"/>
        <v>138</v>
      </c>
      <c r="N21" s="28">
        <f t="shared" si="2"/>
        <v>138</v>
      </c>
      <c r="O21" s="28">
        <f t="shared" si="2"/>
        <v>138</v>
      </c>
      <c r="P21" s="28">
        <f t="shared" si="2"/>
        <v>282</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40.516920000000006</v>
      </c>
      <c r="D22" s="16">
        <f>$E32</f>
        <v>32.075895000000003</v>
      </c>
      <c r="E22" s="16">
        <f>$E33</f>
        <v>40.516920000000006</v>
      </c>
      <c r="F22" s="16">
        <f>$E34</f>
        <v>32.075895000000003</v>
      </c>
      <c r="G22" s="16">
        <f>$E35</f>
        <v>40.516920000000006</v>
      </c>
      <c r="H22" s="16">
        <f>$E36</f>
        <v>40.516920000000006</v>
      </c>
      <c r="I22" s="16">
        <f>$E37</f>
        <v>40.516920000000006</v>
      </c>
      <c r="J22" s="16">
        <f>$E38</f>
        <v>20.258460000000003</v>
      </c>
      <c r="K22" s="16">
        <f>$E39</f>
        <v>20.258460000000003</v>
      </c>
      <c r="L22" s="16">
        <f>$E40</f>
        <v>20.258460000000003</v>
      </c>
      <c r="M22" s="16">
        <f>$E41</f>
        <v>20.258460000000003</v>
      </c>
      <c r="N22" s="16">
        <f>$E42</f>
        <v>29.262220000000006</v>
      </c>
      <c r="O22" s="16">
        <f>$E43</f>
        <v>20.258460000000003</v>
      </c>
      <c r="P22" s="16">
        <f>$E44</f>
        <v>40.516920000000006</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-241.48308</v>
      </c>
      <c r="D23" s="16">
        <f t="shared" ref="D23:V23" si="3">D22-D21</f>
        <v>-249.924105</v>
      </c>
      <c r="E23" s="16">
        <f t="shared" si="3"/>
        <v>-241.48308</v>
      </c>
      <c r="F23" s="16">
        <f t="shared" si="3"/>
        <v>-249.924105</v>
      </c>
      <c r="G23" s="16">
        <f t="shared" si="3"/>
        <v>-241.48308</v>
      </c>
      <c r="H23" s="16">
        <f t="shared" si="3"/>
        <v>-241.48308</v>
      </c>
      <c r="I23" s="16">
        <f t="shared" si="3"/>
        <v>-241.48308</v>
      </c>
      <c r="J23" s="16">
        <f t="shared" si="3"/>
        <v>-117.74154</v>
      </c>
      <c r="K23" s="16">
        <f t="shared" si="3"/>
        <v>-117.74154</v>
      </c>
      <c r="L23" s="16">
        <f t="shared" si="3"/>
        <v>-117.74154</v>
      </c>
      <c r="M23" s="16">
        <f t="shared" si="3"/>
        <v>-117.74154</v>
      </c>
      <c r="N23" s="16">
        <f t="shared" si="3"/>
        <v>-108.73777999999999</v>
      </c>
      <c r="O23" s="16">
        <f t="shared" si="3"/>
        <v>-117.74154</v>
      </c>
      <c r="P23" s="16">
        <f t="shared" si="3"/>
        <v>-241.48308</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5.78</v>
      </c>
      <c r="C28" s="15">
        <v>0.25</v>
      </c>
      <c r="D28" s="15">
        <v>1397</v>
      </c>
      <c r="E28" s="15">
        <v>467</v>
      </c>
      <c r="F28" s="15">
        <v>57.9</v>
      </c>
      <c r="G28" s="15">
        <v>0.23200000000000001</v>
      </c>
      <c r="H28" s="15">
        <v>3.17</v>
      </c>
      <c r="I28" s="15">
        <v>3.17</v>
      </c>
      <c r="J28" s="15">
        <v>0.01</v>
      </c>
      <c r="K28" s="23">
        <v>0.05</v>
      </c>
      <c r="L28" s="15">
        <v>0.2</v>
      </c>
      <c r="M28" s="15">
        <v>0.31900000000000001</v>
      </c>
      <c r="N28" s="15"/>
      <c r="O28" s="15"/>
      <c r="P28" s="15">
        <v>1133</v>
      </c>
      <c r="Q28" s="15">
        <v>165</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72</v>
      </c>
      <c r="C31" s="77">
        <f>IF(C$27="%w/w SAR",((C$28*10)*$B31),IF(C$27="%w/w DM",(((C$28*10)*($B$28/100))*$B31),IF(C$27="kg/t SAR",(C$28*$B31),IF(C$27="kg/t DM",((C$28*($B$28/100))*$B31),IF(C$27="mg/kg SAR",((C$28*0.001)*$B31),IF(C$27="mg/kg DM",(((C$28*0.001)*($B$28/100))*$B31),0))))))</f>
        <v>180</v>
      </c>
      <c r="D31" s="77">
        <f>(IF(D$27="%w/w SAR",((D$28*10)*$B31),IF(D$27="%w/w DM",(((D$28*10)*($B$28/100))*$B31),IF(D$27="kg/t SAR",(D$28*$B31),IF(D$27="kg/t DM",((D$28*($B$28/100))*$B31),IF(D$27="mg/kg SAR",((D$28*0.001)*$B31),IF(D$27="mg/kg DM",(((D$28*0.001)*($B$28/100))*$B31),"0")))))))*2.291</f>
        <v>230.43794399999999</v>
      </c>
      <c r="E31" s="77">
        <f>(IF(E$27="%w/w SAR",((E$28*10)*$B31),IF(E$27="%w/w DM",(((E$28*10)*($B$28/100))*$B31),IF(E$27="kg/t SAR",(E$28*$B31),IF(E$27="kg/t DM",((E$28*($B$28/100))*$B31),IF(E$27="mg/kg SAR",((E$28*0.001)*$B31),IF(E$27="mg/kg DM",(((E$28*0.001)*($B$28/100))*$B31),"0")))))))*1.205</f>
        <v>40.516920000000006</v>
      </c>
      <c r="F31" s="77">
        <f>(IF(F$27="%w/w SAR",((F$28*10)*$B31),IF(F$27="%w/w DM",(((F$28*10)*($B$28/100))*$B31),IF(F$27="kg/t SAR",(F$28*$B31),IF(F$27="kg/t DM",((F$28*($B$28/100))*$B31),IF(F$27="mg/kg SAR",((F$28*0.001)*$B31),IF(F$27="mg/kg DM",(((F$28*0.001)*($B$28/100))*$B31),"0")))))))*1.658</f>
        <v>6.9118703999999997</v>
      </c>
      <c r="G31" s="77">
        <f t="shared" ref="G31:P46" si="5">IF(G$27="%w/w SAR",((G$28*10)*$B31),IF(G$27="%w/w DM",(((G$28*10)*($B$28/100))*$B31),IF(G$27="kg/t SAR",(G$28*$B31),IF(G$27="kg/t DM",((G$28*($B$28/100))*$B31),IF(G$27="mg/kg SAR",((G$28*0.001)*$B31),IF(G$27="mg/kg DM",(((G$28*0.001)*($B$28/100))*$B31),0))))))</f>
        <v>1.6704000000000004E-2</v>
      </c>
      <c r="H31" s="77">
        <f t="shared" si="5"/>
        <v>0.22824</v>
      </c>
      <c r="I31" s="77">
        <f t="shared" si="5"/>
        <v>0.22824</v>
      </c>
      <c r="J31" s="77">
        <f t="shared" si="5"/>
        <v>7.2000000000000005E-4</v>
      </c>
      <c r="K31" s="77">
        <f t="shared" si="5"/>
        <v>3.6000000000000003E-3</v>
      </c>
      <c r="L31" s="77">
        <f t="shared" si="5"/>
        <v>1.4400000000000001E-2</v>
      </c>
      <c r="M31" s="77">
        <f t="shared" si="5"/>
        <v>2.2967999999999999E-2</v>
      </c>
      <c r="N31" s="77">
        <f t="shared" si="5"/>
        <v>0</v>
      </c>
      <c r="O31" s="77">
        <f t="shared" si="5"/>
        <v>0</v>
      </c>
      <c r="P31" s="77">
        <f t="shared" si="5"/>
        <v>81.575999999999993</v>
      </c>
      <c r="Q31" s="77">
        <f>(IF(Q$27="%w/w SAR",((Q$28*10)*$B31),IF(Q$27="%w/w DM",(((Q$28*10)*($B$28/100))*$B31),IF(Q$27="kg/t SAR",(Q$28*$B31),IF(Q$27="kg/t DM",((Q$28*($B$28/100))*$B31),IF(Q$27="mg/kg SAR",((Q$28*0.001)*$B31),IF(Q$27="mg/kg DM",(((Q$28*0.001)*($B$28/100))*$B31),0)))))))*2.5</f>
        <v>29.700000000000003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57</v>
      </c>
      <c r="C32" s="77">
        <f t="shared" ref="C32:C50" si="6">IF(C$27="%w/w SAR",((C$28*10)*$B32),IF(C$27="%w/w DM",(((C$28*10)*($B$28/100))*$B32),IF(C$27="kg/t SAR",(C$28*$B32),IF(C$27="kg/t DM",((C$28*($B$28/100))*$B32),IF(C$27="mg/kg SAR",((C$28*0.001)*$B32),IF(C$27="mg/kg DM",(((C$28*0.001)*($B$28/100))*$B32),0))))))</f>
        <v>142.5</v>
      </c>
      <c r="D32" s="77">
        <f t="shared" ref="D32:D50" si="7">(IF(D$27="%w/w SAR",((D$28*10)*$B32),IF(D$27="%w/w DM",(((D$28*10)*($B$28/100))*$B32),IF(D$27="kg/t SAR",(D$28*$B32),IF(D$27="kg/t DM",((D$28*($B$28/100))*$B32),IF(D$27="mg/kg SAR",((D$28*0.001)*$B32),IF(D$27="mg/kg DM",(((D$28*0.001)*($B$28/100))*$B32),"0")))))))*2.291</f>
        <v>182.43003899999999</v>
      </c>
      <c r="E32" s="77">
        <f t="shared" ref="E32:E50" si="8">(IF(E$27="%w/w SAR",((E$28*10)*$B32),IF(E$27="%w/w DM",(((E$28*10)*($B$28/100))*$B32),IF(E$27="kg/t SAR",(E$28*$B32),IF(E$27="kg/t DM",((E$28*($B$28/100))*$B32),IF(E$27="mg/kg SAR",((E$28*0.001)*$B32),IF(E$27="mg/kg DM",(((E$28*0.001)*($B$28/100))*$B32),"0")))))))*1.205</f>
        <v>32.075895000000003</v>
      </c>
      <c r="F32" s="77">
        <f t="shared" ref="F32:F50" si="9">(IF(F$27="%w/w SAR",((F$28*10)*$B32),IF(F$27="%w/w DM",(((F$28*10)*($B$28/100))*$B32),IF(F$27="kg/t SAR",(F$28*$B32),IF(F$27="kg/t DM",((F$28*($B$28/100))*$B32),IF(F$27="mg/kg SAR",((F$28*0.001)*$B32),IF(F$27="mg/kg DM",(((F$28*0.001)*($B$28/100))*$B32),"0")))))))*1.658</f>
        <v>5.4718973999999996</v>
      </c>
      <c r="G32" s="77">
        <f t="shared" si="5"/>
        <v>1.3224000000000001E-2</v>
      </c>
      <c r="H32" s="77">
        <f t="shared" si="5"/>
        <v>0.18069000000000002</v>
      </c>
      <c r="I32" s="77">
        <f t="shared" si="5"/>
        <v>0.18069000000000002</v>
      </c>
      <c r="J32" s="77">
        <f t="shared" si="5"/>
        <v>5.7000000000000009E-4</v>
      </c>
      <c r="K32" s="77">
        <f t="shared" si="5"/>
        <v>2.8500000000000001E-3</v>
      </c>
      <c r="L32" s="77">
        <f t="shared" si="5"/>
        <v>1.14E-2</v>
      </c>
      <c r="M32" s="77">
        <f t="shared" si="5"/>
        <v>1.8183000000000001E-2</v>
      </c>
      <c r="N32" s="77">
        <f t="shared" si="5"/>
        <v>0</v>
      </c>
      <c r="O32" s="77">
        <f t="shared" si="5"/>
        <v>0</v>
      </c>
      <c r="P32" s="77">
        <f t="shared" si="5"/>
        <v>64.581000000000003</v>
      </c>
      <c r="Q32" s="77">
        <f t="shared" ref="Q32:Q50" si="10">(IF(Q$27="%w/w SAR",((Q$28*10)*$B32),IF(Q$27="%w/w DM",(((Q$28*10)*($B$28/100))*$B32),IF(Q$27="kg/t SAR",(Q$28*$B32),IF(Q$27="kg/t DM",((Q$28*($B$28/100))*$B32),IF(Q$27="mg/kg SAR",((Q$28*0.001)*$B32),IF(Q$27="mg/kg DM",(((Q$28*0.001)*($B$28/100))*$B32),0)))))))*2.5</f>
        <v>23.512500000000003</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72</v>
      </c>
      <c r="C33" s="77">
        <f t="shared" si="6"/>
        <v>180</v>
      </c>
      <c r="D33" s="77">
        <f t="shared" si="7"/>
        <v>230.43794399999999</v>
      </c>
      <c r="E33" s="77">
        <f t="shared" si="8"/>
        <v>40.516920000000006</v>
      </c>
      <c r="F33" s="77">
        <f t="shared" si="9"/>
        <v>6.9118703999999997</v>
      </c>
      <c r="G33" s="77">
        <f t="shared" si="5"/>
        <v>1.6704000000000004E-2</v>
      </c>
      <c r="H33" s="77">
        <f t="shared" si="5"/>
        <v>0.22824</v>
      </c>
      <c r="I33" s="77">
        <f t="shared" si="5"/>
        <v>0.22824</v>
      </c>
      <c r="J33" s="77">
        <f t="shared" si="5"/>
        <v>7.2000000000000005E-4</v>
      </c>
      <c r="K33" s="77">
        <f t="shared" si="5"/>
        <v>3.6000000000000003E-3</v>
      </c>
      <c r="L33" s="77">
        <f t="shared" si="5"/>
        <v>1.4400000000000001E-2</v>
      </c>
      <c r="M33" s="77">
        <f t="shared" si="5"/>
        <v>2.2967999999999999E-2</v>
      </c>
      <c r="N33" s="77">
        <f t="shared" si="5"/>
        <v>0</v>
      </c>
      <c r="O33" s="77">
        <f t="shared" si="5"/>
        <v>0</v>
      </c>
      <c r="P33" s="77">
        <f t="shared" si="5"/>
        <v>81.575999999999993</v>
      </c>
      <c r="Q33" s="77">
        <f t="shared" si="10"/>
        <v>29.700000000000003</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57</v>
      </c>
      <c r="C34" s="77">
        <f t="shared" si="6"/>
        <v>142.5</v>
      </c>
      <c r="D34" s="77">
        <f t="shared" si="7"/>
        <v>182.43003899999999</v>
      </c>
      <c r="E34" s="77">
        <f t="shared" si="8"/>
        <v>32.075895000000003</v>
      </c>
      <c r="F34" s="77">
        <f t="shared" si="9"/>
        <v>5.4718973999999996</v>
      </c>
      <c r="G34" s="77">
        <f t="shared" si="5"/>
        <v>1.3224000000000001E-2</v>
      </c>
      <c r="H34" s="77">
        <f t="shared" si="5"/>
        <v>0.18069000000000002</v>
      </c>
      <c r="I34" s="77">
        <f t="shared" si="5"/>
        <v>0.18069000000000002</v>
      </c>
      <c r="J34" s="77">
        <f t="shared" si="5"/>
        <v>5.7000000000000009E-4</v>
      </c>
      <c r="K34" s="77">
        <f t="shared" si="5"/>
        <v>2.8500000000000001E-3</v>
      </c>
      <c r="L34" s="77">
        <f t="shared" si="5"/>
        <v>1.14E-2</v>
      </c>
      <c r="M34" s="77">
        <f t="shared" si="5"/>
        <v>1.8183000000000001E-2</v>
      </c>
      <c r="N34" s="77">
        <f t="shared" si="5"/>
        <v>0</v>
      </c>
      <c r="O34" s="77">
        <f t="shared" si="5"/>
        <v>0</v>
      </c>
      <c r="P34" s="77">
        <f t="shared" si="5"/>
        <v>64.581000000000003</v>
      </c>
      <c r="Q34" s="77">
        <f t="shared" si="10"/>
        <v>23.512500000000003</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72</v>
      </c>
      <c r="C35" s="77">
        <f t="shared" si="6"/>
        <v>180</v>
      </c>
      <c r="D35" s="77">
        <f t="shared" si="7"/>
        <v>230.43794399999999</v>
      </c>
      <c r="E35" s="77">
        <f t="shared" si="8"/>
        <v>40.516920000000006</v>
      </c>
      <c r="F35" s="77">
        <f t="shared" si="9"/>
        <v>6.9118703999999997</v>
      </c>
      <c r="G35" s="77">
        <f t="shared" si="5"/>
        <v>1.6704000000000004E-2</v>
      </c>
      <c r="H35" s="77">
        <f t="shared" si="5"/>
        <v>0.22824</v>
      </c>
      <c r="I35" s="77">
        <f t="shared" si="5"/>
        <v>0.22824</v>
      </c>
      <c r="J35" s="77">
        <f t="shared" si="5"/>
        <v>7.2000000000000005E-4</v>
      </c>
      <c r="K35" s="77">
        <f t="shared" si="5"/>
        <v>3.6000000000000003E-3</v>
      </c>
      <c r="L35" s="77">
        <f t="shared" si="5"/>
        <v>1.4400000000000001E-2</v>
      </c>
      <c r="M35" s="77">
        <f t="shared" si="5"/>
        <v>2.2967999999999999E-2</v>
      </c>
      <c r="N35" s="77">
        <f t="shared" si="5"/>
        <v>0</v>
      </c>
      <c r="O35" s="77">
        <f t="shared" si="5"/>
        <v>0</v>
      </c>
      <c r="P35" s="77">
        <f t="shared" si="5"/>
        <v>81.575999999999993</v>
      </c>
      <c r="Q35" s="77">
        <f t="shared" si="10"/>
        <v>29.700000000000003</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72</v>
      </c>
      <c r="C36" s="77">
        <f t="shared" si="6"/>
        <v>180</v>
      </c>
      <c r="D36" s="77">
        <f t="shared" si="7"/>
        <v>230.43794399999999</v>
      </c>
      <c r="E36" s="77">
        <f t="shared" si="8"/>
        <v>40.516920000000006</v>
      </c>
      <c r="F36" s="77">
        <f t="shared" si="9"/>
        <v>6.9118703999999997</v>
      </c>
      <c r="G36" s="77">
        <f t="shared" si="5"/>
        <v>1.6704000000000004E-2</v>
      </c>
      <c r="H36" s="77">
        <f t="shared" si="5"/>
        <v>0.22824</v>
      </c>
      <c r="I36" s="77">
        <f t="shared" si="5"/>
        <v>0.22824</v>
      </c>
      <c r="J36" s="77">
        <f t="shared" si="5"/>
        <v>7.2000000000000005E-4</v>
      </c>
      <c r="K36" s="77">
        <f t="shared" si="5"/>
        <v>3.6000000000000003E-3</v>
      </c>
      <c r="L36" s="77">
        <f t="shared" si="5"/>
        <v>1.4400000000000001E-2</v>
      </c>
      <c r="M36" s="77">
        <f t="shared" si="5"/>
        <v>2.2967999999999999E-2</v>
      </c>
      <c r="N36" s="77">
        <f t="shared" si="5"/>
        <v>0</v>
      </c>
      <c r="O36" s="77">
        <f t="shared" si="5"/>
        <v>0</v>
      </c>
      <c r="P36" s="77">
        <f t="shared" si="5"/>
        <v>81.575999999999993</v>
      </c>
      <c r="Q36" s="77">
        <f t="shared" si="10"/>
        <v>29.700000000000003</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72</v>
      </c>
      <c r="C37" s="77">
        <f t="shared" si="6"/>
        <v>180</v>
      </c>
      <c r="D37" s="77">
        <f t="shared" si="7"/>
        <v>230.43794399999999</v>
      </c>
      <c r="E37" s="77">
        <f t="shared" si="8"/>
        <v>40.516920000000006</v>
      </c>
      <c r="F37" s="77">
        <f t="shared" si="9"/>
        <v>6.9118703999999997</v>
      </c>
      <c r="G37" s="77">
        <f t="shared" si="5"/>
        <v>1.6704000000000004E-2</v>
      </c>
      <c r="H37" s="77">
        <f t="shared" si="5"/>
        <v>0.22824</v>
      </c>
      <c r="I37" s="77">
        <f t="shared" si="5"/>
        <v>0.22824</v>
      </c>
      <c r="J37" s="77">
        <f t="shared" si="5"/>
        <v>7.2000000000000005E-4</v>
      </c>
      <c r="K37" s="77">
        <f t="shared" si="5"/>
        <v>3.6000000000000003E-3</v>
      </c>
      <c r="L37" s="77">
        <f t="shared" si="5"/>
        <v>1.4400000000000001E-2</v>
      </c>
      <c r="M37" s="77">
        <f t="shared" si="5"/>
        <v>2.2967999999999999E-2</v>
      </c>
      <c r="N37" s="77">
        <f t="shared" si="5"/>
        <v>0</v>
      </c>
      <c r="O37" s="77">
        <f t="shared" si="5"/>
        <v>0</v>
      </c>
      <c r="P37" s="77">
        <f t="shared" si="5"/>
        <v>81.575999999999993</v>
      </c>
      <c r="Q37" s="77">
        <f t="shared" si="10"/>
        <v>29.700000000000003</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v>36</v>
      </c>
      <c r="C38" s="77">
        <f t="shared" si="6"/>
        <v>90</v>
      </c>
      <c r="D38" s="77">
        <f t="shared" si="7"/>
        <v>115.21897199999999</v>
      </c>
      <c r="E38" s="77">
        <f t="shared" si="8"/>
        <v>20.258460000000003</v>
      </c>
      <c r="F38" s="77">
        <f t="shared" si="9"/>
        <v>3.4559351999999999</v>
      </c>
      <c r="G38" s="77">
        <f t="shared" si="5"/>
        <v>8.3520000000000018E-3</v>
      </c>
      <c r="H38" s="77">
        <f t="shared" si="5"/>
        <v>0.11412</v>
      </c>
      <c r="I38" s="77">
        <f t="shared" si="5"/>
        <v>0.11412</v>
      </c>
      <c r="J38" s="77">
        <f t="shared" si="5"/>
        <v>3.6000000000000002E-4</v>
      </c>
      <c r="K38" s="77">
        <f t="shared" si="5"/>
        <v>1.8000000000000002E-3</v>
      </c>
      <c r="L38" s="77">
        <f t="shared" si="5"/>
        <v>7.2000000000000007E-3</v>
      </c>
      <c r="M38" s="77">
        <f t="shared" si="5"/>
        <v>1.1483999999999999E-2</v>
      </c>
      <c r="N38" s="77">
        <f t="shared" si="5"/>
        <v>0</v>
      </c>
      <c r="O38" s="77">
        <f t="shared" si="5"/>
        <v>0</v>
      </c>
      <c r="P38" s="77">
        <f t="shared" si="5"/>
        <v>40.787999999999997</v>
      </c>
      <c r="Q38" s="77">
        <f t="shared" si="10"/>
        <v>14.850000000000001</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v>36</v>
      </c>
      <c r="C39" s="77">
        <f t="shared" si="6"/>
        <v>90</v>
      </c>
      <c r="D39" s="77">
        <f t="shared" si="7"/>
        <v>115.21897199999999</v>
      </c>
      <c r="E39" s="77">
        <f t="shared" si="8"/>
        <v>20.258460000000003</v>
      </c>
      <c r="F39" s="77">
        <f t="shared" si="9"/>
        <v>3.4559351999999999</v>
      </c>
      <c r="G39" s="77">
        <f t="shared" si="5"/>
        <v>8.3520000000000018E-3</v>
      </c>
      <c r="H39" s="77">
        <f t="shared" si="5"/>
        <v>0.11412</v>
      </c>
      <c r="I39" s="77">
        <f t="shared" si="5"/>
        <v>0.11412</v>
      </c>
      <c r="J39" s="77">
        <f t="shared" si="5"/>
        <v>3.6000000000000002E-4</v>
      </c>
      <c r="K39" s="77">
        <f t="shared" si="5"/>
        <v>1.8000000000000002E-3</v>
      </c>
      <c r="L39" s="77">
        <f t="shared" si="5"/>
        <v>7.2000000000000007E-3</v>
      </c>
      <c r="M39" s="77">
        <f t="shared" si="5"/>
        <v>1.1483999999999999E-2</v>
      </c>
      <c r="N39" s="77">
        <f t="shared" si="5"/>
        <v>0</v>
      </c>
      <c r="O39" s="77">
        <f t="shared" si="5"/>
        <v>0</v>
      </c>
      <c r="P39" s="77">
        <f t="shared" si="5"/>
        <v>40.787999999999997</v>
      </c>
      <c r="Q39" s="77">
        <f t="shared" si="10"/>
        <v>14.850000000000001</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v>36</v>
      </c>
      <c r="C40" s="77">
        <f t="shared" si="6"/>
        <v>90</v>
      </c>
      <c r="D40" s="77">
        <f t="shared" si="7"/>
        <v>115.21897199999999</v>
      </c>
      <c r="E40" s="77">
        <f t="shared" si="8"/>
        <v>20.258460000000003</v>
      </c>
      <c r="F40" s="77">
        <f t="shared" si="9"/>
        <v>3.4559351999999999</v>
      </c>
      <c r="G40" s="77">
        <f t="shared" si="5"/>
        <v>8.3520000000000018E-3</v>
      </c>
      <c r="H40" s="77">
        <f t="shared" si="5"/>
        <v>0.11412</v>
      </c>
      <c r="I40" s="77">
        <f t="shared" si="5"/>
        <v>0.11412</v>
      </c>
      <c r="J40" s="77">
        <f t="shared" si="5"/>
        <v>3.6000000000000002E-4</v>
      </c>
      <c r="K40" s="77">
        <f t="shared" si="5"/>
        <v>1.8000000000000002E-3</v>
      </c>
      <c r="L40" s="77">
        <f t="shared" si="5"/>
        <v>7.2000000000000007E-3</v>
      </c>
      <c r="M40" s="77">
        <f t="shared" si="5"/>
        <v>1.1483999999999999E-2</v>
      </c>
      <c r="N40" s="77">
        <f t="shared" si="5"/>
        <v>0</v>
      </c>
      <c r="O40" s="77">
        <f t="shared" si="5"/>
        <v>0</v>
      </c>
      <c r="P40" s="77">
        <f t="shared" si="5"/>
        <v>40.787999999999997</v>
      </c>
      <c r="Q40" s="77">
        <f t="shared" si="10"/>
        <v>14.850000000000001</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12</v>
      </c>
      <c r="B41" s="15">
        <v>36</v>
      </c>
      <c r="C41" s="77">
        <f t="shared" si="6"/>
        <v>90</v>
      </c>
      <c r="D41" s="77">
        <f t="shared" si="7"/>
        <v>115.21897199999999</v>
      </c>
      <c r="E41" s="77">
        <f t="shared" si="8"/>
        <v>20.258460000000003</v>
      </c>
      <c r="F41" s="77">
        <f t="shared" si="9"/>
        <v>3.4559351999999999</v>
      </c>
      <c r="G41" s="77">
        <f t="shared" si="5"/>
        <v>8.3520000000000018E-3</v>
      </c>
      <c r="H41" s="77">
        <f t="shared" si="5"/>
        <v>0.11412</v>
      </c>
      <c r="I41" s="77">
        <f t="shared" si="5"/>
        <v>0.11412</v>
      </c>
      <c r="J41" s="77">
        <f t="shared" si="5"/>
        <v>3.6000000000000002E-4</v>
      </c>
      <c r="K41" s="77">
        <f t="shared" si="5"/>
        <v>1.8000000000000002E-3</v>
      </c>
      <c r="L41" s="77">
        <f t="shared" si="5"/>
        <v>7.2000000000000007E-3</v>
      </c>
      <c r="M41" s="77">
        <f t="shared" si="5"/>
        <v>1.1483999999999999E-2</v>
      </c>
      <c r="N41" s="77">
        <f t="shared" si="5"/>
        <v>0</v>
      </c>
      <c r="O41" s="77">
        <f t="shared" si="5"/>
        <v>0</v>
      </c>
      <c r="P41" s="77">
        <f t="shared" si="5"/>
        <v>40.787999999999997</v>
      </c>
      <c r="Q41" s="77">
        <f t="shared" si="10"/>
        <v>14.850000000000001</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13</v>
      </c>
      <c r="B42" s="15">
        <v>52</v>
      </c>
      <c r="C42" s="77">
        <f t="shared" si="6"/>
        <v>130</v>
      </c>
      <c r="D42" s="77">
        <f t="shared" si="7"/>
        <v>166.427404</v>
      </c>
      <c r="E42" s="77">
        <f t="shared" si="8"/>
        <v>29.262220000000006</v>
      </c>
      <c r="F42" s="77">
        <f t="shared" si="9"/>
        <v>4.9919064000000004</v>
      </c>
      <c r="G42" s="77">
        <f t="shared" si="5"/>
        <v>1.2064000000000002E-2</v>
      </c>
      <c r="H42" s="77">
        <f t="shared" si="5"/>
        <v>0.16484000000000001</v>
      </c>
      <c r="I42" s="77">
        <f t="shared" si="5"/>
        <v>0.16484000000000001</v>
      </c>
      <c r="J42" s="77">
        <f t="shared" si="5"/>
        <v>5.2000000000000006E-4</v>
      </c>
      <c r="K42" s="77">
        <f t="shared" si="5"/>
        <v>2.6000000000000003E-3</v>
      </c>
      <c r="L42" s="77">
        <f t="shared" si="5"/>
        <v>1.0400000000000001E-2</v>
      </c>
      <c r="M42" s="77">
        <f t="shared" si="5"/>
        <v>1.6587999999999999E-2</v>
      </c>
      <c r="N42" s="77">
        <f t="shared" si="5"/>
        <v>0</v>
      </c>
      <c r="O42" s="77">
        <f t="shared" si="5"/>
        <v>0</v>
      </c>
      <c r="P42" s="77">
        <f t="shared" si="5"/>
        <v>58.915999999999997</v>
      </c>
      <c r="Q42" s="77">
        <f t="shared" si="10"/>
        <v>21.45</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14</v>
      </c>
      <c r="B43" s="15">
        <v>36</v>
      </c>
      <c r="C43" s="77">
        <f t="shared" si="6"/>
        <v>90</v>
      </c>
      <c r="D43" s="77">
        <f t="shared" si="7"/>
        <v>115.21897199999999</v>
      </c>
      <c r="E43" s="77">
        <f t="shared" si="8"/>
        <v>20.258460000000003</v>
      </c>
      <c r="F43" s="77">
        <f t="shared" si="9"/>
        <v>3.4559351999999999</v>
      </c>
      <c r="G43" s="77">
        <f t="shared" si="5"/>
        <v>8.3520000000000018E-3</v>
      </c>
      <c r="H43" s="77">
        <f t="shared" si="5"/>
        <v>0.11412</v>
      </c>
      <c r="I43" s="77">
        <f t="shared" si="5"/>
        <v>0.11412</v>
      </c>
      <c r="J43" s="77">
        <f t="shared" si="5"/>
        <v>3.6000000000000002E-4</v>
      </c>
      <c r="K43" s="77">
        <f t="shared" si="5"/>
        <v>1.8000000000000002E-3</v>
      </c>
      <c r="L43" s="77">
        <f t="shared" si="5"/>
        <v>7.2000000000000007E-3</v>
      </c>
      <c r="M43" s="77">
        <f t="shared" si="5"/>
        <v>1.1483999999999999E-2</v>
      </c>
      <c r="N43" s="77">
        <f t="shared" si="5"/>
        <v>0</v>
      </c>
      <c r="O43" s="77">
        <f t="shared" si="5"/>
        <v>0</v>
      </c>
      <c r="P43" s="77">
        <f t="shared" si="5"/>
        <v>40.787999999999997</v>
      </c>
      <c r="Q43" s="77">
        <f t="shared" si="10"/>
        <v>14.850000000000001</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15</v>
      </c>
      <c r="B44" s="15">
        <v>72</v>
      </c>
      <c r="C44" s="77">
        <f t="shared" si="6"/>
        <v>180</v>
      </c>
      <c r="D44" s="77">
        <f t="shared" si="7"/>
        <v>230.43794399999999</v>
      </c>
      <c r="E44" s="77">
        <f t="shared" si="8"/>
        <v>40.516920000000006</v>
      </c>
      <c r="F44" s="77">
        <f t="shared" si="9"/>
        <v>6.9118703999999997</v>
      </c>
      <c r="G44" s="77">
        <f t="shared" si="5"/>
        <v>1.6704000000000004E-2</v>
      </c>
      <c r="H44" s="77">
        <f t="shared" si="5"/>
        <v>0.22824</v>
      </c>
      <c r="I44" s="77">
        <f t="shared" si="5"/>
        <v>0.22824</v>
      </c>
      <c r="J44" s="77">
        <f t="shared" si="5"/>
        <v>7.2000000000000005E-4</v>
      </c>
      <c r="K44" s="77">
        <f t="shared" si="5"/>
        <v>3.6000000000000003E-3</v>
      </c>
      <c r="L44" s="77">
        <f t="shared" si="5"/>
        <v>1.4400000000000001E-2</v>
      </c>
      <c r="M44" s="77">
        <f t="shared" si="5"/>
        <v>2.2967999999999999E-2</v>
      </c>
      <c r="N44" s="77">
        <f t="shared" si="5"/>
        <v>0</v>
      </c>
      <c r="O44" s="77">
        <f t="shared" si="5"/>
        <v>0</v>
      </c>
      <c r="P44" s="77">
        <f t="shared" si="5"/>
        <v>81.575999999999993</v>
      </c>
      <c r="Q44" s="77">
        <f t="shared" si="10"/>
        <v>29.700000000000003</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9</v>
      </c>
      <c r="J57" s="8">
        <f t="shared" si="13"/>
        <v>10</v>
      </c>
      <c r="K57" s="8">
        <f t="shared" si="13"/>
        <v>11</v>
      </c>
      <c r="L57" s="8">
        <f t="shared" si="13"/>
        <v>12</v>
      </c>
      <c r="M57" s="8">
        <f t="shared" si="13"/>
        <v>13</v>
      </c>
      <c r="N57" s="8">
        <f t="shared" si="13"/>
        <v>14</v>
      </c>
      <c r="O57" s="8">
        <f t="shared" si="13"/>
        <v>15</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f>VLOOKUP(N$14,Table245811[],5,FALSE)</f>
        <v>6.2</v>
      </c>
      <c r="N59" s="76">
        <f>VLOOKUP(O$14,Table245811[],5,FALSE)</f>
        <v>6.2</v>
      </c>
      <c r="O59" s="76">
        <f>VLOOKUP(P$14,Table245811[],5,FALSE)</f>
        <v>6.2</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7.1</v>
      </c>
      <c r="C60" s="76">
        <f t="shared" ref="C60:U60" si="14">D10</f>
        <v>6.6</v>
      </c>
      <c r="D60" s="76">
        <f t="shared" si="14"/>
        <v>6.3</v>
      </c>
      <c r="E60" s="76">
        <f t="shared" si="14"/>
        <v>5.9</v>
      </c>
      <c r="F60" s="76">
        <f t="shared" si="14"/>
        <v>6.2</v>
      </c>
      <c r="G60" s="76">
        <f t="shared" si="14"/>
        <v>6.6</v>
      </c>
      <c r="H60" s="76">
        <f t="shared" si="14"/>
        <v>6.4</v>
      </c>
      <c r="I60" s="76">
        <f t="shared" si="14"/>
        <v>5.9</v>
      </c>
      <c r="J60" s="76">
        <f t="shared" si="14"/>
        <v>5.7</v>
      </c>
      <c r="K60" s="76">
        <f t="shared" si="14"/>
        <v>5.5</v>
      </c>
      <c r="L60" s="76">
        <f t="shared" si="14"/>
        <v>5.8</v>
      </c>
      <c r="M60" s="76">
        <f t="shared" si="14"/>
        <v>5.8</v>
      </c>
      <c r="N60" s="76">
        <f t="shared" si="14"/>
        <v>6.2</v>
      </c>
      <c r="O60" s="76">
        <f t="shared" si="14"/>
        <v>5.8</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72</v>
      </c>
      <c r="C62" s="77">
        <f>B32</f>
        <v>57</v>
      </c>
      <c r="D62" s="77">
        <f>B33</f>
        <v>72</v>
      </c>
      <c r="E62" s="77">
        <f>B34</f>
        <v>57</v>
      </c>
      <c r="F62" s="77">
        <f>B35</f>
        <v>72</v>
      </c>
      <c r="G62" s="77">
        <f>B36</f>
        <v>72</v>
      </c>
      <c r="H62" s="77">
        <f>B37</f>
        <v>72</v>
      </c>
      <c r="I62" s="77">
        <f>B38</f>
        <v>36</v>
      </c>
      <c r="J62" s="77">
        <f>B39</f>
        <v>36</v>
      </c>
      <c r="K62" s="77">
        <f>B40</f>
        <v>36</v>
      </c>
      <c r="L62" s="77">
        <f>B41</f>
        <v>36</v>
      </c>
      <c r="M62" s="77">
        <f>B42</f>
        <v>52</v>
      </c>
      <c r="N62" s="77">
        <f>B43</f>
        <v>36</v>
      </c>
      <c r="O62" s="77">
        <f>B44</f>
        <v>72</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-2.3999999999999968</v>
      </c>
      <c r="D64" s="77">
        <f t="shared" si="17"/>
        <v>-0.59999999999999787</v>
      </c>
      <c r="E64" s="77">
        <f t="shared" si="17"/>
        <v>1.7999999999999989</v>
      </c>
      <c r="F64" s="77">
        <f t="shared" si="17"/>
        <v>0</v>
      </c>
      <c r="G64" s="77">
        <f t="shared" si="17"/>
        <v>-2.3999999999999968</v>
      </c>
      <c r="H64" s="77">
        <f t="shared" si="17"/>
        <v>-1.2000000000000011</v>
      </c>
      <c r="I64" s="77">
        <f t="shared" si="17"/>
        <v>1.7999999999999989</v>
      </c>
      <c r="J64" s="77">
        <f t="shared" si="17"/>
        <v>3</v>
      </c>
      <c r="K64" s="77">
        <f t="shared" si="17"/>
        <v>4.2000000000000011</v>
      </c>
      <c r="L64" s="77">
        <f t="shared" si="17"/>
        <v>2.4000000000000021</v>
      </c>
      <c r="M64" s="77">
        <f t="shared" si="17"/>
        <v>2.4000000000000021</v>
      </c>
      <c r="N64" s="77">
        <f t="shared" si="17"/>
        <v>0</v>
      </c>
      <c r="O64" s="77">
        <f t="shared" si="17"/>
        <v>2.4000000000000021</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2.3999999999999968</v>
      </c>
      <c r="D65" s="77">
        <f t="shared" si="18"/>
        <v>0.59999999999999787</v>
      </c>
      <c r="E65" s="77">
        <f t="shared" si="18"/>
        <v>-1.7999999999999989</v>
      </c>
      <c r="F65" s="77">
        <f t="shared" si="18"/>
        <v>0</v>
      </c>
      <c r="G65" s="77">
        <f t="shared" si="18"/>
        <v>2.3999999999999968</v>
      </c>
      <c r="H65" s="77">
        <f t="shared" si="18"/>
        <v>1.2000000000000011</v>
      </c>
      <c r="I65" s="77">
        <f t="shared" si="18"/>
        <v>-1.7999999999999989</v>
      </c>
      <c r="J65" s="77">
        <f t="shared" si="18"/>
        <v>-3</v>
      </c>
      <c r="K65" s="77">
        <f t="shared" si="18"/>
        <v>-4.2000000000000011</v>
      </c>
      <c r="L65" s="77">
        <f t="shared" si="18"/>
        <v>-2.4000000000000021</v>
      </c>
      <c r="M65" s="77">
        <f t="shared" si="18"/>
        <v>-2.4000000000000021</v>
      </c>
      <c r="N65" s="77">
        <f t="shared" si="18"/>
        <v>0</v>
      </c>
      <c r="O65" s="77">
        <f t="shared" si="18"/>
        <v>-2.4000000000000021</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OVER</v>
      </c>
      <c r="G66" s="78" t="str">
        <f t="shared" si="19"/>
        <v>OVER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OVER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PAN-023696</v>
      </c>
      <c r="D1" s="141"/>
      <c r="E1" s="93" t="s">
        <v>45</v>
      </c>
      <c r="F1" s="39">
        <f>'Field data and Waste 1'!F1</f>
        <v>44.6</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AB3891CX</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Stepside</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Penrallteifed, Llechryd, Cardigan, Ceredigion, SA43 2LU</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9</v>
      </c>
      <c r="K8" s="60">
        <f>'Field data and Waste 1'!K8</f>
        <v>10</v>
      </c>
      <c r="L8" s="60">
        <f>'Field data and Waste 1'!L8</f>
        <v>11</v>
      </c>
      <c r="M8" s="60">
        <f>'Field data and Waste 1'!M8</f>
        <v>12</v>
      </c>
      <c r="N8" s="60">
        <f>'Field data and Waste 1'!N8</f>
        <v>13</v>
      </c>
      <c r="O8" s="60">
        <f>'Field data and Waste 1'!O8</f>
        <v>14</v>
      </c>
      <c r="P8" s="60">
        <f>'Field data and Waste 1'!P8</f>
        <v>15</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7.1</v>
      </c>
      <c r="D10" s="60">
        <f>'Field data and Waste 1'!D10</f>
        <v>6.6</v>
      </c>
      <c r="E10" s="60">
        <f>'Field data and Waste 1'!E10</f>
        <v>6.3</v>
      </c>
      <c r="F10" s="60">
        <f>'Field data and Waste 1'!F10</f>
        <v>5.9</v>
      </c>
      <c r="G10" s="60">
        <f>'Field data and Waste 1'!G10</f>
        <v>6.2</v>
      </c>
      <c r="H10" s="60">
        <f>'Field data and Waste 1'!H10</f>
        <v>6.6</v>
      </c>
      <c r="I10" s="60">
        <f>'Field data and Waste 1'!I10</f>
        <v>6.4</v>
      </c>
      <c r="J10" s="60">
        <f>'Field data and Waste 1'!J10</f>
        <v>5.9</v>
      </c>
      <c r="K10" s="60">
        <f>'Field data and Waste 1'!K10</f>
        <v>5.7</v>
      </c>
      <c r="L10" s="60">
        <f>'Field data and Waste 1'!L10</f>
        <v>5.5</v>
      </c>
      <c r="M10" s="60">
        <f>'Field data and Waste 1'!M10</f>
        <v>5.8</v>
      </c>
      <c r="N10" s="60">
        <f>'Field data and Waste 1'!N10</f>
        <v>5.8</v>
      </c>
      <c r="O10" s="60">
        <f>'Field data and Waste 1'!O10</f>
        <v>6.2</v>
      </c>
      <c r="P10" s="60">
        <f>'Field data and Waste 1'!P10</f>
        <v>5.8</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0</v>
      </c>
      <c r="D11" s="60">
        <f>'Field data and Waste 1'!D11</f>
        <v>1</v>
      </c>
      <c r="E11" s="60">
        <f>'Field data and Waste 1'!E11</f>
        <v>0</v>
      </c>
      <c r="F11" s="60">
        <f>'Field data and Waste 1'!F11</f>
        <v>1</v>
      </c>
      <c r="G11" s="60">
        <f>'Field data and Waste 1'!G11</f>
        <v>0</v>
      </c>
      <c r="H11" s="60">
        <f>'Field data and Waste 1'!H11</f>
        <v>0</v>
      </c>
      <c r="I11" s="60">
        <f>'Field data and Waste 1'!I11</f>
        <v>0</v>
      </c>
      <c r="J11" s="60">
        <f>'Field data and Waste 1'!J11</f>
        <v>1</v>
      </c>
      <c r="K11" s="60">
        <f>'Field data and Waste 1'!K11</f>
        <v>1</v>
      </c>
      <c r="L11" s="60">
        <f>'Field data and Waste 1'!L11</f>
        <v>1</v>
      </c>
      <c r="M11" s="60">
        <f>'Field data and Waste 1'!M11</f>
        <v>1</v>
      </c>
      <c r="N11" s="60">
        <f>'Field data and Waste 1'!N11</f>
        <v>0</v>
      </c>
      <c r="O11" s="60">
        <f>'Field data and Waste 1'!O11</f>
        <v>1</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3</v>
      </c>
      <c r="E12" s="60">
        <f>'Field data and Waste 1'!E12</f>
        <v>1</v>
      </c>
      <c r="F12" s="60">
        <f>'Field data and Waste 1'!F12</f>
        <v>1</v>
      </c>
      <c r="G12" s="60">
        <f>'Field data and Waste 1'!G12</f>
        <v>1</v>
      </c>
      <c r="H12" s="60">
        <f>'Field data and Waste 1'!H12</f>
        <v>1</v>
      </c>
      <c r="I12" s="60">
        <f>'Field data and Waste 1'!I12</f>
        <v>0</v>
      </c>
      <c r="J12" s="60">
        <f>'Field data and Waste 1'!J12</f>
        <v>1</v>
      </c>
      <c r="K12" s="60">
        <f>'Field data and Waste 1'!K12</f>
        <v>2</v>
      </c>
      <c r="L12" s="60">
        <f>'Field data and Waste 1'!L12</f>
        <v>1</v>
      </c>
      <c r="M12" s="60">
        <f>'Field data and Waste 1'!M12</f>
        <v>0</v>
      </c>
      <c r="N12" s="60">
        <f>'Field data and Waste 1'!N12</f>
        <v>0</v>
      </c>
      <c r="O12" s="60">
        <f>'Field data and Waste 1'!O12</f>
        <v>1</v>
      </c>
      <c r="P12" s="60">
        <f>'Field data and Waste 1'!P12</f>
        <v>1</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4</v>
      </c>
      <c r="E13" s="60">
        <f>'Field data and Waste 1'!E13</f>
        <v>3</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3</v>
      </c>
      <c r="M13" s="60">
        <f>'Field data and Waste 1'!M13</f>
        <v>3</v>
      </c>
      <c r="N13" s="60">
        <f>'Field data and Waste 1'!N13</f>
        <v>3</v>
      </c>
      <c r="O13" s="60">
        <f>'Field data and Waste 1'!O13</f>
        <v>2</v>
      </c>
      <c r="P13" s="60">
        <f>'Field data and Waste 1'!P13</f>
        <v>2</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47</v>
      </c>
      <c r="D15" s="60">
        <f>'Field data and Waste 1'!D15</f>
        <v>47</v>
      </c>
      <c r="E15" s="60">
        <f>'Field data and Waste 1'!E15</f>
        <v>47</v>
      </c>
      <c r="F15" s="60">
        <f>'Field data and Waste 1'!F15</f>
        <v>47</v>
      </c>
      <c r="G15" s="60">
        <f>'Field data and Waste 1'!G15</f>
        <v>47</v>
      </c>
      <c r="H15" s="60">
        <f>'Field data and Waste 1'!H15</f>
        <v>47</v>
      </c>
      <c r="I15" s="60">
        <f>'Field data and Waste 1'!I15</f>
        <v>47</v>
      </c>
      <c r="J15" s="60">
        <f>'Field data and Waste 1'!J15</f>
        <v>23</v>
      </c>
      <c r="K15" s="60">
        <f>'Field data and Waste 1'!K15</f>
        <v>23</v>
      </c>
      <c r="L15" s="60">
        <f>'Field data and Waste 1'!L15</f>
        <v>23</v>
      </c>
      <c r="M15" s="60">
        <f>'Field data and Waste 1'!M15</f>
        <v>23</v>
      </c>
      <c r="N15" s="60">
        <f>'Field data and Waste 1'!N15</f>
        <v>23</v>
      </c>
      <c r="O15" s="60">
        <f>'Field data and Waste 1'!O15</f>
        <v>23</v>
      </c>
      <c r="P15" s="60">
        <f>'Field data and Waste 1'!P15</f>
        <v>47</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39.1</v>
      </c>
      <c r="K17" s="28">
        <f t="shared" si="0"/>
        <v>39.1</v>
      </c>
      <c r="L17" s="28">
        <f t="shared" si="0"/>
        <v>39.1</v>
      </c>
      <c r="M17" s="28">
        <f t="shared" si="0"/>
        <v>39.1</v>
      </c>
      <c r="N17" s="28">
        <f t="shared" si="0"/>
        <v>39.1</v>
      </c>
      <c r="O17" s="28">
        <f t="shared" si="0"/>
        <v>39.1</v>
      </c>
      <c r="P17" s="28">
        <f t="shared" si="0"/>
        <v>79.899999999999991</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-39.1</v>
      </c>
      <c r="K19" s="16">
        <f t="shared" si="1"/>
        <v>-39.1</v>
      </c>
      <c r="L19" s="16">
        <f t="shared" si="1"/>
        <v>-39.1</v>
      </c>
      <c r="M19" s="16">
        <f t="shared" si="1"/>
        <v>-39.1</v>
      </c>
      <c r="N19" s="16">
        <f t="shared" si="1"/>
        <v>-39.1</v>
      </c>
      <c r="O19" s="16">
        <f t="shared" si="1"/>
        <v>-39.1</v>
      </c>
      <c r="P19" s="16">
        <f t="shared" si="1"/>
        <v>-79.899999999999991</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138</v>
      </c>
      <c r="K21" s="28">
        <f t="shared" si="2"/>
        <v>138</v>
      </c>
      <c r="L21" s="28">
        <f t="shared" si="2"/>
        <v>138</v>
      </c>
      <c r="M21" s="28">
        <f t="shared" si="2"/>
        <v>138</v>
      </c>
      <c r="N21" s="28">
        <f t="shared" si="2"/>
        <v>138</v>
      </c>
      <c r="O21" s="28">
        <f t="shared" si="2"/>
        <v>138</v>
      </c>
      <c r="P21" s="28">
        <f t="shared" si="2"/>
        <v>282</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-282</v>
      </c>
      <c r="D23" s="16">
        <f t="shared" ref="D23:V23" si="3">D22-D21</f>
        <v>-282</v>
      </c>
      <c r="E23" s="16">
        <f t="shared" si="3"/>
        <v>-282</v>
      </c>
      <c r="F23" s="16">
        <f t="shared" si="3"/>
        <v>-282</v>
      </c>
      <c r="G23" s="16">
        <f t="shared" si="3"/>
        <v>-282</v>
      </c>
      <c r="H23" s="16">
        <f t="shared" si="3"/>
        <v>-282</v>
      </c>
      <c r="I23" s="16">
        <f t="shared" si="3"/>
        <v>-282</v>
      </c>
      <c r="J23" s="16">
        <f t="shared" si="3"/>
        <v>-138</v>
      </c>
      <c r="K23" s="16">
        <f t="shared" si="3"/>
        <v>-138</v>
      </c>
      <c r="L23" s="16">
        <f t="shared" si="3"/>
        <v>-138</v>
      </c>
      <c r="M23" s="16">
        <f t="shared" si="3"/>
        <v>-138</v>
      </c>
      <c r="N23" s="16">
        <f t="shared" si="3"/>
        <v>-138</v>
      </c>
      <c r="O23" s="16">
        <f t="shared" si="3"/>
        <v>-138</v>
      </c>
      <c r="P23" s="16">
        <f t="shared" si="3"/>
        <v>-282</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12</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9</v>
      </c>
      <c r="J57" s="8">
        <f t="shared" si="13"/>
        <v>10</v>
      </c>
      <c r="K57" s="8">
        <f t="shared" si="13"/>
        <v>11</v>
      </c>
      <c r="L57" s="8">
        <f t="shared" si="13"/>
        <v>12</v>
      </c>
      <c r="M57" s="8">
        <f t="shared" si="13"/>
        <v>13</v>
      </c>
      <c r="N57" s="8">
        <f t="shared" si="13"/>
        <v>14</v>
      </c>
      <c r="O57" s="8">
        <f t="shared" si="13"/>
        <v>15</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str">
        <f>O16&amp;" I "&amp;(VLOOKUP(O14,Table24581112[],6,FALSE))</f>
        <v>Medium/Clay I Grass</v>
      </c>
      <c r="O58" s="13" t="str">
        <f>P16&amp;" I "&amp;(VLOOKUP(P14,Table24581112[],6,FALSE))</f>
        <v>Medium/Clay I Grass</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f>VLOOKUP(M$14,Table24581112[],5,FALSE)</f>
        <v>6.2</v>
      </c>
      <c r="M59" s="76">
        <f>VLOOKUP(N$14,Table24581112[],5,FALSE)</f>
        <v>6.2</v>
      </c>
      <c r="N59" s="76">
        <f>VLOOKUP(O$14,Table24581112[],5,FALSE)</f>
        <v>6.2</v>
      </c>
      <c r="O59" s="76">
        <f>VLOOKUP(P$14,Table24581112[],5,FALSE)</f>
        <v>6.2</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7.1</v>
      </c>
      <c r="C60" s="76">
        <f t="shared" ref="C60:U60" si="14">D10</f>
        <v>6.6</v>
      </c>
      <c r="D60" s="76">
        <f t="shared" si="14"/>
        <v>6.3</v>
      </c>
      <c r="E60" s="76">
        <f t="shared" si="14"/>
        <v>5.9</v>
      </c>
      <c r="F60" s="76">
        <f t="shared" si="14"/>
        <v>6.2</v>
      </c>
      <c r="G60" s="76">
        <f t="shared" si="14"/>
        <v>6.6</v>
      </c>
      <c r="H60" s="76">
        <f t="shared" si="14"/>
        <v>6.4</v>
      </c>
      <c r="I60" s="76">
        <f t="shared" si="14"/>
        <v>5.9</v>
      </c>
      <c r="J60" s="76">
        <f t="shared" si="14"/>
        <v>5.7</v>
      </c>
      <c r="K60" s="76">
        <f t="shared" si="14"/>
        <v>5.5</v>
      </c>
      <c r="L60" s="76">
        <f t="shared" si="14"/>
        <v>5.8</v>
      </c>
      <c r="M60" s="76">
        <f t="shared" si="14"/>
        <v>5.8</v>
      </c>
      <c r="N60" s="76">
        <f t="shared" si="14"/>
        <v>6.2</v>
      </c>
      <c r="O60" s="76">
        <f t="shared" si="14"/>
        <v>5.8</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-2.3999999999999968</v>
      </c>
      <c r="D64" s="77">
        <f t="shared" si="17"/>
        <v>-0.59999999999999787</v>
      </c>
      <c r="E64" s="77">
        <f t="shared" si="17"/>
        <v>1.7999999999999989</v>
      </c>
      <c r="F64" s="77">
        <f t="shared" si="17"/>
        <v>0</v>
      </c>
      <c r="G64" s="77">
        <f t="shared" si="17"/>
        <v>-2.3999999999999968</v>
      </c>
      <c r="H64" s="77">
        <f t="shared" si="17"/>
        <v>-1.2000000000000011</v>
      </c>
      <c r="I64" s="77">
        <f t="shared" si="17"/>
        <v>1.7999999999999989</v>
      </c>
      <c r="J64" s="77">
        <f t="shared" si="17"/>
        <v>3</v>
      </c>
      <c r="K64" s="77">
        <f t="shared" si="17"/>
        <v>4.2000000000000011</v>
      </c>
      <c r="L64" s="77">
        <f t="shared" si="17"/>
        <v>2.4000000000000021</v>
      </c>
      <c r="M64" s="77">
        <f t="shared" si="17"/>
        <v>2.4000000000000021</v>
      </c>
      <c r="N64" s="77">
        <f t="shared" si="17"/>
        <v>0</v>
      </c>
      <c r="O64" s="77">
        <f t="shared" si="17"/>
        <v>2.4000000000000021</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2.3999999999999968</v>
      </c>
      <c r="D65" s="77">
        <f t="shared" si="18"/>
        <v>0.59999999999999787</v>
      </c>
      <c r="E65" s="77">
        <f t="shared" si="18"/>
        <v>-1.7999999999999989</v>
      </c>
      <c r="F65" s="77">
        <f t="shared" si="18"/>
        <v>0</v>
      </c>
      <c r="G65" s="77">
        <f t="shared" si="18"/>
        <v>2.3999999999999968</v>
      </c>
      <c r="H65" s="77">
        <f t="shared" si="18"/>
        <v>1.2000000000000011</v>
      </c>
      <c r="I65" s="77">
        <f t="shared" si="18"/>
        <v>-1.7999999999999989</v>
      </c>
      <c r="J65" s="77">
        <f t="shared" si="18"/>
        <v>-3</v>
      </c>
      <c r="K65" s="77">
        <f t="shared" si="18"/>
        <v>-4.2000000000000011</v>
      </c>
      <c r="L65" s="77">
        <f t="shared" si="18"/>
        <v>-2.4000000000000021</v>
      </c>
      <c r="M65" s="77">
        <f t="shared" si="18"/>
        <v>-2.4000000000000021</v>
      </c>
      <c r="N65" s="77">
        <f t="shared" si="18"/>
        <v>0</v>
      </c>
      <c r="O65" s="77">
        <f t="shared" si="18"/>
        <v>-2.4000000000000021</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OVER</v>
      </c>
      <c r="G66" s="78" t="str">
        <f t="shared" si="19"/>
        <v>OVER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OVER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19" t="s">
        <v>41</v>
      </c>
      <c r="B1" s="119"/>
      <c r="C1" s="140" t="str">
        <f>'Field data and Waste 1'!C1:D1</f>
        <v>PAN-023696</v>
      </c>
      <c r="D1" s="141"/>
      <c r="E1" s="93" t="s">
        <v>45</v>
      </c>
      <c r="F1" s="39">
        <f>'Field data and Waste 1'!F1</f>
        <v>44.6</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AB3891CX</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Stepside</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Penrallteifed, Llechryd, Cardigan, Ceredigion, SA43 2LU</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9</v>
      </c>
      <c r="K8" s="60">
        <f>'Field data and Waste 1'!K8</f>
        <v>10</v>
      </c>
      <c r="L8" s="60">
        <f>'Field data and Waste 1'!L8</f>
        <v>11</v>
      </c>
      <c r="M8" s="60">
        <f>'Field data and Waste 1'!M8</f>
        <v>12</v>
      </c>
      <c r="N8" s="60">
        <f>'Field data and Waste 1'!N8</f>
        <v>13</v>
      </c>
      <c r="O8" s="60">
        <f>'Field data and Waste 1'!O8</f>
        <v>14</v>
      </c>
      <c r="P8" s="60">
        <f>'Field data and Waste 1'!P8</f>
        <v>15</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7.1</v>
      </c>
      <c r="D10" s="60">
        <f>'Field data and Waste 1'!D10</f>
        <v>6.6</v>
      </c>
      <c r="E10" s="60">
        <f>'Field data and Waste 1'!E10</f>
        <v>6.3</v>
      </c>
      <c r="F10" s="60">
        <f>'Field data and Waste 1'!F10</f>
        <v>5.9</v>
      </c>
      <c r="G10" s="60">
        <f>'Field data and Waste 1'!G10</f>
        <v>6.2</v>
      </c>
      <c r="H10" s="60">
        <f>'Field data and Waste 1'!H10</f>
        <v>6.6</v>
      </c>
      <c r="I10" s="60">
        <f>'Field data and Waste 1'!I10</f>
        <v>6.4</v>
      </c>
      <c r="J10" s="60">
        <f>'Field data and Waste 1'!J10</f>
        <v>5.9</v>
      </c>
      <c r="K10" s="60">
        <f>'Field data and Waste 1'!K10</f>
        <v>5.7</v>
      </c>
      <c r="L10" s="60">
        <f>'Field data and Waste 1'!L10</f>
        <v>5.5</v>
      </c>
      <c r="M10" s="60">
        <f>'Field data and Waste 1'!M10</f>
        <v>5.8</v>
      </c>
      <c r="N10" s="60">
        <f>'Field data and Waste 1'!N10</f>
        <v>5.8</v>
      </c>
      <c r="O10" s="60">
        <f>'Field data and Waste 1'!O10</f>
        <v>6.2</v>
      </c>
      <c r="P10" s="60">
        <f>'Field data and Waste 1'!P10</f>
        <v>5.8</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0</v>
      </c>
      <c r="D11" s="60">
        <f>'Field data and Waste 1'!D11</f>
        <v>1</v>
      </c>
      <c r="E11" s="60">
        <f>'Field data and Waste 1'!E11</f>
        <v>0</v>
      </c>
      <c r="F11" s="60">
        <f>'Field data and Waste 1'!F11</f>
        <v>1</v>
      </c>
      <c r="G11" s="60">
        <f>'Field data and Waste 1'!G11</f>
        <v>0</v>
      </c>
      <c r="H11" s="60">
        <f>'Field data and Waste 1'!H11</f>
        <v>0</v>
      </c>
      <c r="I11" s="60">
        <f>'Field data and Waste 1'!I11</f>
        <v>0</v>
      </c>
      <c r="J11" s="60">
        <f>'Field data and Waste 1'!J11</f>
        <v>1</v>
      </c>
      <c r="K11" s="60">
        <f>'Field data and Waste 1'!K11</f>
        <v>1</v>
      </c>
      <c r="L11" s="60">
        <f>'Field data and Waste 1'!L11</f>
        <v>1</v>
      </c>
      <c r="M11" s="60">
        <f>'Field data and Waste 1'!M11</f>
        <v>1</v>
      </c>
      <c r="N11" s="60">
        <f>'Field data and Waste 1'!N11</f>
        <v>0</v>
      </c>
      <c r="O11" s="60">
        <f>'Field data and Waste 1'!O11</f>
        <v>1</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3</v>
      </c>
      <c r="E12" s="60">
        <f>'Field data and Waste 1'!E12</f>
        <v>1</v>
      </c>
      <c r="F12" s="60">
        <f>'Field data and Waste 1'!F12</f>
        <v>1</v>
      </c>
      <c r="G12" s="60">
        <f>'Field data and Waste 1'!G12</f>
        <v>1</v>
      </c>
      <c r="H12" s="60">
        <f>'Field data and Waste 1'!H12</f>
        <v>1</v>
      </c>
      <c r="I12" s="60">
        <f>'Field data and Waste 1'!I12</f>
        <v>0</v>
      </c>
      <c r="J12" s="60">
        <f>'Field data and Waste 1'!J12</f>
        <v>1</v>
      </c>
      <c r="K12" s="60">
        <f>'Field data and Waste 1'!K12</f>
        <v>2</v>
      </c>
      <c r="L12" s="60">
        <f>'Field data and Waste 1'!L12</f>
        <v>1</v>
      </c>
      <c r="M12" s="60">
        <f>'Field data and Waste 1'!M12</f>
        <v>0</v>
      </c>
      <c r="N12" s="60">
        <f>'Field data and Waste 1'!N12</f>
        <v>0</v>
      </c>
      <c r="O12" s="60">
        <f>'Field data and Waste 1'!O12</f>
        <v>1</v>
      </c>
      <c r="P12" s="60">
        <f>'Field data and Waste 1'!P12</f>
        <v>1</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4</v>
      </c>
      <c r="E13" s="60">
        <f>'Field data and Waste 1'!E13</f>
        <v>3</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3</v>
      </c>
      <c r="M13" s="60">
        <f>'Field data and Waste 1'!M13</f>
        <v>3</v>
      </c>
      <c r="N13" s="60">
        <f>'Field data and Waste 1'!N13</f>
        <v>3</v>
      </c>
      <c r="O13" s="60">
        <f>'Field data and Waste 1'!O13</f>
        <v>2</v>
      </c>
      <c r="P13" s="60">
        <f>'Field data and Waste 1'!P13</f>
        <v>2</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47</v>
      </c>
      <c r="D15" s="60">
        <f>'Field data and Waste 1'!D15</f>
        <v>47</v>
      </c>
      <c r="E15" s="60">
        <f>'Field data and Waste 1'!E15</f>
        <v>47</v>
      </c>
      <c r="F15" s="60">
        <f>'Field data and Waste 1'!F15</f>
        <v>47</v>
      </c>
      <c r="G15" s="60">
        <f>'Field data and Waste 1'!G15</f>
        <v>47</v>
      </c>
      <c r="H15" s="60">
        <f>'Field data and Waste 1'!H15</f>
        <v>47</v>
      </c>
      <c r="I15" s="60">
        <f>'Field data and Waste 1'!I15</f>
        <v>47</v>
      </c>
      <c r="J15" s="60">
        <f>'Field data and Waste 1'!J15</f>
        <v>23</v>
      </c>
      <c r="K15" s="60">
        <f>'Field data and Waste 1'!K15</f>
        <v>23</v>
      </c>
      <c r="L15" s="60">
        <f>'Field data and Waste 1'!L15</f>
        <v>23</v>
      </c>
      <c r="M15" s="60">
        <f>'Field data and Waste 1'!M15</f>
        <v>23</v>
      </c>
      <c r="N15" s="60">
        <f>'Field data and Waste 1'!N15</f>
        <v>23</v>
      </c>
      <c r="O15" s="60">
        <f>'Field data and Waste 1'!O15</f>
        <v>23</v>
      </c>
      <c r="P15" s="60">
        <f>'Field data and Waste 1'!P15</f>
        <v>47</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39.1</v>
      </c>
      <c r="K17" s="28">
        <f t="shared" si="0"/>
        <v>39.1</v>
      </c>
      <c r="L17" s="28">
        <f t="shared" si="0"/>
        <v>39.1</v>
      </c>
      <c r="M17" s="28">
        <f t="shared" si="0"/>
        <v>39.1</v>
      </c>
      <c r="N17" s="28">
        <f t="shared" si="0"/>
        <v>39.1</v>
      </c>
      <c r="O17" s="28">
        <f t="shared" si="0"/>
        <v>39.1</v>
      </c>
      <c r="P17" s="28">
        <f t="shared" si="0"/>
        <v>79.899999999999991</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-39.1</v>
      </c>
      <c r="K19" s="16">
        <f t="shared" si="1"/>
        <v>-39.1</v>
      </c>
      <c r="L19" s="16">
        <f t="shared" si="1"/>
        <v>-39.1</v>
      </c>
      <c r="M19" s="16">
        <f t="shared" si="1"/>
        <v>-39.1</v>
      </c>
      <c r="N19" s="16">
        <f t="shared" si="1"/>
        <v>-39.1</v>
      </c>
      <c r="O19" s="16">
        <f t="shared" si="1"/>
        <v>-39.1</v>
      </c>
      <c r="P19" s="16">
        <f t="shared" si="1"/>
        <v>-79.899999999999991</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138</v>
      </c>
      <c r="K21" s="28">
        <f t="shared" si="2"/>
        <v>138</v>
      </c>
      <c r="L21" s="28">
        <f t="shared" si="2"/>
        <v>138</v>
      </c>
      <c r="M21" s="28">
        <f t="shared" si="2"/>
        <v>138</v>
      </c>
      <c r="N21" s="28">
        <f t="shared" si="2"/>
        <v>138</v>
      </c>
      <c r="O21" s="28">
        <f t="shared" si="2"/>
        <v>138</v>
      </c>
      <c r="P21" s="28">
        <f t="shared" si="2"/>
        <v>282</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-282</v>
      </c>
      <c r="D23" s="16">
        <f t="shared" ref="D23:V23" si="3">D22-D21</f>
        <v>-282</v>
      </c>
      <c r="E23" s="16">
        <f t="shared" si="3"/>
        <v>-282</v>
      </c>
      <c r="F23" s="16">
        <f t="shared" si="3"/>
        <v>-282</v>
      </c>
      <c r="G23" s="16">
        <f t="shared" si="3"/>
        <v>-282</v>
      </c>
      <c r="H23" s="16">
        <f t="shared" si="3"/>
        <v>-282</v>
      </c>
      <c r="I23" s="16">
        <f t="shared" si="3"/>
        <v>-282</v>
      </c>
      <c r="J23" s="16">
        <f t="shared" si="3"/>
        <v>-138</v>
      </c>
      <c r="K23" s="16">
        <f t="shared" si="3"/>
        <v>-138</v>
      </c>
      <c r="L23" s="16">
        <f t="shared" si="3"/>
        <v>-138</v>
      </c>
      <c r="M23" s="16">
        <f t="shared" si="3"/>
        <v>-138</v>
      </c>
      <c r="N23" s="16">
        <f t="shared" si="3"/>
        <v>-138</v>
      </c>
      <c r="O23" s="16">
        <f t="shared" si="3"/>
        <v>-138</v>
      </c>
      <c r="P23" s="16">
        <f t="shared" si="3"/>
        <v>-282</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12</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9</v>
      </c>
      <c r="J57" s="8">
        <f t="shared" si="13"/>
        <v>10</v>
      </c>
      <c r="K57" s="8">
        <f t="shared" si="13"/>
        <v>11</v>
      </c>
      <c r="L57" s="8">
        <f t="shared" si="13"/>
        <v>12</v>
      </c>
      <c r="M57" s="8">
        <f t="shared" si="13"/>
        <v>13</v>
      </c>
      <c r="N57" s="8">
        <f t="shared" si="13"/>
        <v>14</v>
      </c>
      <c r="O57" s="8">
        <f t="shared" si="13"/>
        <v>15</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Grass</v>
      </c>
      <c r="M58" s="13" t="str">
        <f>N16&amp;" I "&amp;(VLOOKUP(N14,Table24581114[],6,FALSE))</f>
        <v>Medium/Clay I Grass</v>
      </c>
      <c r="N58" s="13" t="str">
        <f>O16&amp;" I "&amp;(VLOOKUP(O14,Table24581114[],6,FALSE))</f>
        <v>Medium/Clay I Grass</v>
      </c>
      <c r="O58" s="13" t="str">
        <f>P16&amp;" I "&amp;(VLOOKUP(P14,Table24581114[],6,FALSE))</f>
        <v>Medium/Clay I Grass</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f>VLOOKUP(M$14,Table24581114[],5,FALSE)</f>
        <v>6.2</v>
      </c>
      <c r="M59" s="76">
        <f>VLOOKUP(N$14,Table24581114[],5,FALSE)</f>
        <v>6.2</v>
      </c>
      <c r="N59" s="76">
        <f>VLOOKUP(O$14,Table24581114[],5,FALSE)</f>
        <v>6.2</v>
      </c>
      <c r="O59" s="76">
        <f>VLOOKUP(P$14,Table24581114[],5,FALSE)</f>
        <v>6.2</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7.1</v>
      </c>
      <c r="C60" s="76">
        <f t="shared" ref="C60:U60" si="14">D10</f>
        <v>6.6</v>
      </c>
      <c r="D60" s="76">
        <f t="shared" si="14"/>
        <v>6.3</v>
      </c>
      <c r="E60" s="76">
        <f t="shared" si="14"/>
        <v>5.9</v>
      </c>
      <c r="F60" s="76">
        <f t="shared" si="14"/>
        <v>6.2</v>
      </c>
      <c r="G60" s="76">
        <f t="shared" si="14"/>
        <v>6.6</v>
      </c>
      <c r="H60" s="76">
        <f t="shared" si="14"/>
        <v>6.4</v>
      </c>
      <c r="I60" s="76">
        <f t="shared" si="14"/>
        <v>5.9</v>
      </c>
      <c r="J60" s="76">
        <f t="shared" si="14"/>
        <v>5.7</v>
      </c>
      <c r="K60" s="76">
        <f t="shared" si="14"/>
        <v>5.5</v>
      </c>
      <c r="L60" s="76">
        <f t="shared" si="14"/>
        <v>5.8</v>
      </c>
      <c r="M60" s="76">
        <f t="shared" si="14"/>
        <v>5.8</v>
      </c>
      <c r="N60" s="76">
        <f t="shared" si="14"/>
        <v>6.2</v>
      </c>
      <c r="O60" s="76">
        <f t="shared" si="14"/>
        <v>5.8</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-2.3999999999999968</v>
      </c>
      <c r="D64" s="77">
        <f t="shared" si="17"/>
        <v>-0.59999999999999787</v>
      </c>
      <c r="E64" s="77">
        <f t="shared" si="17"/>
        <v>1.7999999999999989</v>
      </c>
      <c r="F64" s="77">
        <f t="shared" si="17"/>
        <v>0</v>
      </c>
      <c r="G64" s="77">
        <f t="shared" si="17"/>
        <v>-2.3999999999999968</v>
      </c>
      <c r="H64" s="77">
        <f t="shared" si="17"/>
        <v>-1.2000000000000011</v>
      </c>
      <c r="I64" s="77">
        <f t="shared" si="17"/>
        <v>1.7999999999999989</v>
      </c>
      <c r="J64" s="77">
        <f t="shared" si="17"/>
        <v>3</v>
      </c>
      <c r="K64" s="77">
        <f t="shared" si="17"/>
        <v>4.2000000000000011</v>
      </c>
      <c r="L64" s="77">
        <f t="shared" si="17"/>
        <v>2.4000000000000021</v>
      </c>
      <c r="M64" s="77">
        <f t="shared" si="17"/>
        <v>2.4000000000000021</v>
      </c>
      <c r="N64" s="77">
        <f t="shared" si="17"/>
        <v>0</v>
      </c>
      <c r="O64" s="77">
        <f t="shared" si="17"/>
        <v>2.4000000000000021</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2.3999999999999968</v>
      </c>
      <c r="D65" s="77">
        <f t="shared" si="18"/>
        <v>0.59999999999999787</v>
      </c>
      <c r="E65" s="77">
        <f t="shared" si="18"/>
        <v>-1.7999999999999989</v>
      </c>
      <c r="F65" s="77">
        <f t="shared" si="18"/>
        <v>0</v>
      </c>
      <c r="G65" s="77">
        <f t="shared" si="18"/>
        <v>2.3999999999999968</v>
      </c>
      <c r="H65" s="77">
        <f t="shared" si="18"/>
        <v>1.2000000000000011</v>
      </c>
      <c r="I65" s="77">
        <f t="shared" si="18"/>
        <v>-1.7999999999999989</v>
      </c>
      <c r="J65" s="77">
        <f t="shared" si="18"/>
        <v>-3</v>
      </c>
      <c r="K65" s="77">
        <f t="shared" si="18"/>
        <v>-4.2000000000000011</v>
      </c>
      <c r="L65" s="77">
        <f t="shared" si="18"/>
        <v>-2.4000000000000021</v>
      </c>
      <c r="M65" s="77">
        <f t="shared" si="18"/>
        <v>-2.4000000000000021</v>
      </c>
      <c r="N65" s="77">
        <f t="shared" si="18"/>
        <v>0</v>
      </c>
      <c r="O65" s="77">
        <f t="shared" si="18"/>
        <v>-2.4000000000000021</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OVER</v>
      </c>
      <c r="G66" s="78" t="str">
        <f t="shared" si="19"/>
        <v>OVER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OVER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PAN-023696</v>
      </c>
      <c r="D1" s="141"/>
      <c r="E1" s="93" t="s">
        <v>45</v>
      </c>
      <c r="F1" s="39">
        <f>'Field data and Waste 1'!F1</f>
        <v>44.6</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AB3891CX</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Stepside</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Penrallteifed, Llechryd, Cardigan, Ceredigion, SA43 2LU</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9</v>
      </c>
      <c r="K8" s="60">
        <f>'Field data and Waste 1'!K8</f>
        <v>10</v>
      </c>
      <c r="L8" s="60">
        <f>'Field data and Waste 1'!L8</f>
        <v>11</v>
      </c>
      <c r="M8" s="60">
        <f>'Field data and Waste 1'!M8</f>
        <v>12</v>
      </c>
      <c r="N8" s="60">
        <f>'Field data and Waste 1'!N8</f>
        <v>13</v>
      </c>
      <c r="O8" s="60">
        <f>'Field data and Waste 1'!O8</f>
        <v>14</v>
      </c>
      <c r="P8" s="60">
        <f>'Field data and Waste 1'!P8</f>
        <v>15</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7.1</v>
      </c>
      <c r="D10" s="60">
        <f>'Field data and Waste 1'!D10</f>
        <v>6.6</v>
      </c>
      <c r="E10" s="60">
        <f>'Field data and Waste 1'!E10</f>
        <v>6.3</v>
      </c>
      <c r="F10" s="60">
        <f>'Field data and Waste 1'!F10</f>
        <v>5.9</v>
      </c>
      <c r="G10" s="60">
        <f>'Field data and Waste 1'!G10</f>
        <v>6.2</v>
      </c>
      <c r="H10" s="60">
        <f>'Field data and Waste 1'!H10</f>
        <v>6.6</v>
      </c>
      <c r="I10" s="60">
        <f>'Field data and Waste 1'!I10</f>
        <v>6.4</v>
      </c>
      <c r="J10" s="60">
        <f>'Field data and Waste 1'!J10</f>
        <v>5.9</v>
      </c>
      <c r="K10" s="60">
        <f>'Field data and Waste 1'!K10</f>
        <v>5.7</v>
      </c>
      <c r="L10" s="60">
        <f>'Field data and Waste 1'!L10</f>
        <v>5.5</v>
      </c>
      <c r="M10" s="60">
        <f>'Field data and Waste 1'!M10</f>
        <v>5.8</v>
      </c>
      <c r="N10" s="60">
        <f>'Field data and Waste 1'!N10</f>
        <v>5.8</v>
      </c>
      <c r="O10" s="60">
        <f>'Field data and Waste 1'!O10</f>
        <v>6.2</v>
      </c>
      <c r="P10" s="60">
        <f>'Field data and Waste 1'!P10</f>
        <v>5.8</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0</v>
      </c>
      <c r="D11" s="60">
        <f>'Field data and Waste 1'!D11</f>
        <v>1</v>
      </c>
      <c r="E11" s="60">
        <f>'Field data and Waste 1'!E11</f>
        <v>0</v>
      </c>
      <c r="F11" s="60">
        <f>'Field data and Waste 1'!F11</f>
        <v>1</v>
      </c>
      <c r="G11" s="60">
        <f>'Field data and Waste 1'!G11</f>
        <v>0</v>
      </c>
      <c r="H11" s="60">
        <f>'Field data and Waste 1'!H11</f>
        <v>0</v>
      </c>
      <c r="I11" s="60">
        <f>'Field data and Waste 1'!I11</f>
        <v>0</v>
      </c>
      <c r="J11" s="60">
        <f>'Field data and Waste 1'!J11</f>
        <v>1</v>
      </c>
      <c r="K11" s="60">
        <f>'Field data and Waste 1'!K11</f>
        <v>1</v>
      </c>
      <c r="L11" s="60">
        <f>'Field data and Waste 1'!L11</f>
        <v>1</v>
      </c>
      <c r="M11" s="60">
        <f>'Field data and Waste 1'!M11</f>
        <v>1</v>
      </c>
      <c r="N11" s="60">
        <f>'Field data and Waste 1'!N11</f>
        <v>0</v>
      </c>
      <c r="O11" s="60">
        <f>'Field data and Waste 1'!O11</f>
        <v>1</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3</v>
      </c>
      <c r="E12" s="60">
        <f>'Field data and Waste 1'!E12</f>
        <v>1</v>
      </c>
      <c r="F12" s="60">
        <f>'Field data and Waste 1'!F12</f>
        <v>1</v>
      </c>
      <c r="G12" s="60">
        <f>'Field data and Waste 1'!G12</f>
        <v>1</v>
      </c>
      <c r="H12" s="60">
        <f>'Field data and Waste 1'!H12</f>
        <v>1</v>
      </c>
      <c r="I12" s="60">
        <f>'Field data and Waste 1'!I12</f>
        <v>0</v>
      </c>
      <c r="J12" s="60">
        <f>'Field data and Waste 1'!J12</f>
        <v>1</v>
      </c>
      <c r="K12" s="60">
        <f>'Field data and Waste 1'!K12</f>
        <v>2</v>
      </c>
      <c r="L12" s="60">
        <f>'Field data and Waste 1'!L12</f>
        <v>1</v>
      </c>
      <c r="M12" s="60">
        <f>'Field data and Waste 1'!M12</f>
        <v>0</v>
      </c>
      <c r="N12" s="60">
        <f>'Field data and Waste 1'!N12</f>
        <v>0</v>
      </c>
      <c r="O12" s="60">
        <f>'Field data and Waste 1'!O12</f>
        <v>1</v>
      </c>
      <c r="P12" s="60">
        <f>'Field data and Waste 1'!P12</f>
        <v>1</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4</v>
      </c>
      <c r="E13" s="60">
        <f>'Field data and Waste 1'!E13</f>
        <v>3</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3</v>
      </c>
      <c r="M13" s="60">
        <f>'Field data and Waste 1'!M13</f>
        <v>3</v>
      </c>
      <c r="N13" s="60">
        <f>'Field data and Waste 1'!N13</f>
        <v>3</v>
      </c>
      <c r="O13" s="60">
        <f>'Field data and Waste 1'!O13</f>
        <v>2</v>
      </c>
      <c r="P13" s="60">
        <f>'Field data and Waste 1'!P13</f>
        <v>2</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47</v>
      </c>
      <c r="D15" s="60">
        <f>'Field data and Waste 1'!D15</f>
        <v>47</v>
      </c>
      <c r="E15" s="60">
        <f>'Field data and Waste 1'!E15</f>
        <v>47</v>
      </c>
      <c r="F15" s="60">
        <f>'Field data and Waste 1'!F15</f>
        <v>47</v>
      </c>
      <c r="G15" s="60">
        <f>'Field data and Waste 1'!G15</f>
        <v>47</v>
      </c>
      <c r="H15" s="60">
        <f>'Field data and Waste 1'!H15</f>
        <v>47</v>
      </c>
      <c r="I15" s="60">
        <f>'Field data and Waste 1'!I15</f>
        <v>47</v>
      </c>
      <c r="J15" s="60">
        <f>'Field data and Waste 1'!J15</f>
        <v>23</v>
      </c>
      <c r="K15" s="60">
        <f>'Field data and Waste 1'!K15</f>
        <v>23</v>
      </c>
      <c r="L15" s="60">
        <f>'Field data and Waste 1'!L15</f>
        <v>23</v>
      </c>
      <c r="M15" s="60">
        <f>'Field data and Waste 1'!M15</f>
        <v>23</v>
      </c>
      <c r="N15" s="60">
        <f>'Field data and Waste 1'!N15</f>
        <v>23</v>
      </c>
      <c r="O15" s="60">
        <f>'Field data and Waste 1'!O15</f>
        <v>23</v>
      </c>
      <c r="P15" s="60">
        <f>'Field data and Waste 1'!P15</f>
        <v>47</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39.1</v>
      </c>
      <c r="K17" s="28">
        <f t="shared" si="0"/>
        <v>39.1</v>
      </c>
      <c r="L17" s="28">
        <f t="shared" si="0"/>
        <v>39.1</v>
      </c>
      <c r="M17" s="28">
        <f t="shared" si="0"/>
        <v>39.1</v>
      </c>
      <c r="N17" s="28">
        <f t="shared" si="0"/>
        <v>39.1</v>
      </c>
      <c r="O17" s="28">
        <f t="shared" si="0"/>
        <v>39.1</v>
      </c>
      <c r="P17" s="28">
        <f t="shared" si="0"/>
        <v>79.899999999999991</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-39.1</v>
      </c>
      <c r="K19" s="16">
        <f t="shared" si="1"/>
        <v>-39.1</v>
      </c>
      <c r="L19" s="16">
        <f t="shared" si="1"/>
        <v>-39.1</v>
      </c>
      <c r="M19" s="16">
        <f t="shared" si="1"/>
        <v>-39.1</v>
      </c>
      <c r="N19" s="16">
        <f t="shared" si="1"/>
        <v>-39.1</v>
      </c>
      <c r="O19" s="16">
        <f t="shared" si="1"/>
        <v>-39.1</v>
      </c>
      <c r="P19" s="16">
        <f t="shared" si="1"/>
        <v>-79.899999999999991</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138</v>
      </c>
      <c r="K21" s="28">
        <f t="shared" si="2"/>
        <v>138</v>
      </c>
      <c r="L21" s="28">
        <f t="shared" si="2"/>
        <v>138</v>
      </c>
      <c r="M21" s="28">
        <f t="shared" si="2"/>
        <v>138</v>
      </c>
      <c r="N21" s="28">
        <f t="shared" si="2"/>
        <v>138</v>
      </c>
      <c r="O21" s="28">
        <f t="shared" si="2"/>
        <v>138</v>
      </c>
      <c r="P21" s="28">
        <f t="shared" si="2"/>
        <v>282</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-282</v>
      </c>
      <c r="D23" s="16">
        <f t="shared" ref="D23:V23" si="3">D22-D21</f>
        <v>-282</v>
      </c>
      <c r="E23" s="16">
        <f t="shared" si="3"/>
        <v>-282</v>
      </c>
      <c r="F23" s="16">
        <f t="shared" si="3"/>
        <v>-282</v>
      </c>
      <c r="G23" s="16">
        <f t="shared" si="3"/>
        <v>-282</v>
      </c>
      <c r="H23" s="16">
        <f t="shared" si="3"/>
        <v>-282</v>
      </c>
      <c r="I23" s="16">
        <f t="shared" si="3"/>
        <v>-282</v>
      </c>
      <c r="J23" s="16">
        <f t="shared" si="3"/>
        <v>-138</v>
      </c>
      <c r="K23" s="16">
        <f t="shared" si="3"/>
        <v>-138</v>
      </c>
      <c r="L23" s="16">
        <f t="shared" si="3"/>
        <v>-138</v>
      </c>
      <c r="M23" s="16">
        <f t="shared" si="3"/>
        <v>-138</v>
      </c>
      <c r="N23" s="16">
        <f t="shared" si="3"/>
        <v>-138</v>
      </c>
      <c r="O23" s="16">
        <f t="shared" si="3"/>
        <v>-138</v>
      </c>
      <c r="P23" s="16">
        <f t="shared" si="3"/>
        <v>-282</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12</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9</v>
      </c>
      <c r="J57" s="8">
        <f t="shared" si="13"/>
        <v>10</v>
      </c>
      <c r="K57" s="8">
        <f t="shared" si="13"/>
        <v>11</v>
      </c>
      <c r="L57" s="8">
        <f t="shared" si="13"/>
        <v>12</v>
      </c>
      <c r="M57" s="8">
        <f t="shared" si="13"/>
        <v>13</v>
      </c>
      <c r="N57" s="8">
        <f t="shared" si="13"/>
        <v>14</v>
      </c>
      <c r="O57" s="8">
        <f t="shared" si="13"/>
        <v>15</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str">
        <f>M16&amp;" I "&amp;(VLOOKUP(M14,Table245810[],6,FALSE))</f>
        <v>Medium/Clay I Grass</v>
      </c>
      <c r="M58" s="13" t="str">
        <f>N16&amp;" I "&amp;(VLOOKUP(N14,Table245810[],6,FALSE))</f>
        <v>Medium/Clay I Grass</v>
      </c>
      <c r="N58" s="13" t="str">
        <f>O16&amp;" I "&amp;(VLOOKUP(O14,Table245810[],6,FALSE))</f>
        <v>Medium/Clay I Grass</v>
      </c>
      <c r="O58" s="13" t="str">
        <f>P16&amp;" I "&amp;(VLOOKUP(P14,Table245810[],6,FALSE))</f>
        <v>Medium/Clay I Grass</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f>VLOOKUP(M$14,Table245810[],5,FALSE)</f>
        <v>6.2</v>
      </c>
      <c r="M59" s="76">
        <f>VLOOKUP(N$14,Table245810[],5,FALSE)</f>
        <v>6.2</v>
      </c>
      <c r="N59" s="76">
        <f>VLOOKUP(O$14,Table245810[],5,FALSE)</f>
        <v>6.2</v>
      </c>
      <c r="O59" s="76">
        <f>VLOOKUP(P$14,Table245810[],5,FALSE)</f>
        <v>6.2</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7.1</v>
      </c>
      <c r="C60" s="76">
        <f t="shared" ref="C60:U60" si="14">D10</f>
        <v>6.6</v>
      </c>
      <c r="D60" s="76">
        <f t="shared" si="14"/>
        <v>6.3</v>
      </c>
      <c r="E60" s="76">
        <f t="shared" si="14"/>
        <v>5.9</v>
      </c>
      <c r="F60" s="76">
        <f t="shared" si="14"/>
        <v>6.2</v>
      </c>
      <c r="G60" s="76">
        <f t="shared" si="14"/>
        <v>6.6</v>
      </c>
      <c r="H60" s="76">
        <f t="shared" si="14"/>
        <v>6.4</v>
      </c>
      <c r="I60" s="76">
        <f t="shared" si="14"/>
        <v>5.9</v>
      </c>
      <c r="J60" s="76">
        <f t="shared" si="14"/>
        <v>5.7</v>
      </c>
      <c r="K60" s="76">
        <f t="shared" si="14"/>
        <v>5.5</v>
      </c>
      <c r="L60" s="76">
        <f t="shared" si="14"/>
        <v>5.8</v>
      </c>
      <c r="M60" s="76">
        <f t="shared" si="14"/>
        <v>5.8</v>
      </c>
      <c r="N60" s="76">
        <f t="shared" si="14"/>
        <v>6.2</v>
      </c>
      <c r="O60" s="76">
        <f t="shared" si="14"/>
        <v>5.8</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-2.3999999999999968</v>
      </c>
      <c r="D64" s="77">
        <f t="shared" si="17"/>
        <v>-0.59999999999999787</v>
      </c>
      <c r="E64" s="77">
        <f t="shared" si="17"/>
        <v>1.7999999999999989</v>
      </c>
      <c r="F64" s="77">
        <f t="shared" si="17"/>
        <v>0</v>
      </c>
      <c r="G64" s="77">
        <f t="shared" si="17"/>
        <v>-2.3999999999999968</v>
      </c>
      <c r="H64" s="77">
        <f t="shared" si="17"/>
        <v>-1.2000000000000011</v>
      </c>
      <c r="I64" s="77">
        <f t="shared" si="17"/>
        <v>1.7999999999999989</v>
      </c>
      <c r="J64" s="77">
        <f t="shared" si="17"/>
        <v>3</v>
      </c>
      <c r="K64" s="77">
        <f t="shared" si="17"/>
        <v>4.2000000000000011</v>
      </c>
      <c r="L64" s="77">
        <f t="shared" si="17"/>
        <v>2.4000000000000021</v>
      </c>
      <c r="M64" s="77">
        <f t="shared" si="17"/>
        <v>2.4000000000000021</v>
      </c>
      <c r="N64" s="77">
        <f t="shared" si="17"/>
        <v>0</v>
      </c>
      <c r="O64" s="77">
        <f t="shared" si="17"/>
        <v>2.4000000000000021</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2.3999999999999968</v>
      </c>
      <c r="D65" s="77">
        <f t="shared" si="18"/>
        <v>0.59999999999999787</v>
      </c>
      <c r="E65" s="77">
        <f t="shared" si="18"/>
        <v>-1.7999999999999989</v>
      </c>
      <c r="F65" s="77">
        <f t="shared" si="18"/>
        <v>0</v>
      </c>
      <c r="G65" s="77">
        <f t="shared" si="18"/>
        <v>2.3999999999999968</v>
      </c>
      <c r="H65" s="77">
        <f t="shared" si="18"/>
        <v>1.2000000000000011</v>
      </c>
      <c r="I65" s="77">
        <f t="shared" si="18"/>
        <v>-1.7999999999999989</v>
      </c>
      <c r="J65" s="77">
        <f t="shared" si="18"/>
        <v>-3</v>
      </c>
      <c r="K65" s="77">
        <f t="shared" si="18"/>
        <v>-4.2000000000000011</v>
      </c>
      <c r="L65" s="77">
        <f t="shared" si="18"/>
        <v>-2.4000000000000021</v>
      </c>
      <c r="M65" s="77">
        <f t="shared" si="18"/>
        <v>-2.4000000000000021</v>
      </c>
      <c r="N65" s="77">
        <f t="shared" si="18"/>
        <v>0</v>
      </c>
      <c r="O65" s="77">
        <f t="shared" si="18"/>
        <v>-2.4000000000000021</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OVER</v>
      </c>
      <c r="G66" s="78" t="str">
        <f t="shared" si="19"/>
        <v>OVER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OVER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PAN-023696</v>
      </c>
      <c r="D1" s="141"/>
      <c r="E1" s="93" t="s">
        <v>45</v>
      </c>
      <c r="F1" s="39">
        <f>'Field data and Waste 1'!F1</f>
        <v>44.6</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AB3891CX</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Stepside</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Penrallteifed, Llechryd, Cardigan, Ceredigion, SA43 2LU</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9</v>
      </c>
      <c r="K8" s="60">
        <f>'Field data and Waste 1'!K8</f>
        <v>10</v>
      </c>
      <c r="L8" s="60">
        <f>'Field data and Waste 1'!L8</f>
        <v>11</v>
      </c>
      <c r="M8" s="60">
        <f>'Field data and Waste 1'!M8</f>
        <v>12</v>
      </c>
      <c r="N8" s="60">
        <f>'Field data and Waste 1'!N8</f>
        <v>13</v>
      </c>
      <c r="O8" s="60">
        <f>'Field data and Waste 1'!O8</f>
        <v>14</v>
      </c>
      <c r="P8" s="60">
        <f>'Field data and Waste 1'!P8</f>
        <v>15</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7.1</v>
      </c>
      <c r="D10" s="60">
        <f>'Field data and Waste 1'!D10</f>
        <v>6.6</v>
      </c>
      <c r="E10" s="60">
        <f>'Field data and Waste 1'!E10</f>
        <v>6.3</v>
      </c>
      <c r="F10" s="60">
        <f>'Field data and Waste 1'!F10</f>
        <v>5.9</v>
      </c>
      <c r="G10" s="60">
        <f>'Field data and Waste 1'!G10</f>
        <v>6.2</v>
      </c>
      <c r="H10" s="60">
        <f>'Field data and Waste 1'!H10</f>
        <v>6.6</v>
      </c>
      <c r="I10" s="60">
        <f>'Field data and Waste 1'!I10</f>
        <v>6.4</v>
      </c>
      <c r="J10" s="60">
        <f>'Field data and Waste 1'!J10</f>
        <v>5.9</v>
      </c>
      <c r="K10" s="60">
        <f>'Field data and Waste 1'!K10</f>
        <v>5.7</v>
      </c>
      <c r="L10" s="60">
        <f>'Field data and Waste 1'!L10</f>
        <v>5.5</v>
      </c>
      <c r="M10" s="60">
        <f>'Field data and Waste 1'!M10</f>
        <v>5.8</v>
      </c>
      <c r="N10" s="60">
        <f>'Field data and Waste 1'!N10</f>
        <v>5.8</v>
      </c>
      <c r="O10" s="60">
        <f>'Field data and Waste 1'!O10</f>
        <v>6.2</v>
      </c>
      <c r="P10" s="60">
        <f>'Field data and Waste 1'!P10</f>
        <v>5.8</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0</v>
      </c>
      <c r="D11" s="60">
        <f>'Field data and Waste 1'!D11</f>
        <v>1</v>
      </c>
      <c r="E11" s="60">
        <f>'Field data and Waste 1'!E11</f>
        <v>0</v>
      </c>
      <c r="F11" s="60">
        <f>'Field data and Waste 1'!F11</f>
        <v>1</v>
      </c>
      <c r="G11" s="60">
        <f>'Field data and Waste 1'!G11</f>
        <v>0</v>
      </c>
      <c r="H11" s="60">
        <f>'Field data and Waste 1'!H11</f>
        <v>0</v>
      </c>
      <c r="I11" s="60">
        <f>'Field data and Waste 1'!I11</f>
        <v>0</v>
      </c>
      <c r="J11" s="60">
        <f>'Field data and Waste 1'!J11</f>
        <v>1</v>
      </c>
      <c r="K11" s="60">
        <f>'Field data and Waste 1'!K11</f>
        <v>1</v>
      </c>
      <c r="L11" s="60">
        <f>'Field data and Waste 1'!L11</f>
        <v>1</v>
      </c>
      <c r="M11" s="60">
        <f>'Field data and Waste 1'!M11</f>
        <v>1</v>
      </c>
      <c r="N11" s="60">
        <f>'Field data and Waste 1'!N11</f>
        <v>0</v>
      </c>
      <c r="O11" s="60">
        <f>'Field data and Waste 1'!O11</f>
        <v>1</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3</v>
      </c>
      <c r="E12" s="60">
        <f>'Field data and Waste 1'!E12</f>
        <v>1</v>
      </c>
      <c r="F12" s="60">
        <f>'Field data and Waste 1'!F12</f>
        <v>1</v>
      </c>
      <c r="G12" s="60">
        <f>'Field data and Waste 1'!G12</f>
        <v>1</v>
      </c>
      <c r="H12" s="60">
        <f>'Field data and Waste 1'!H12</f>
        <v>1</v>
      </c>
      <c r="I12" s="60">
        <f>'Field data and Waste 1'!I12</f>
        <v>0</v>
      </c>
      <c r="J12" s="60">
        <f>'Field data and Waste 1'!J12</f>
        <v>1</v>
      </c>
      <c r="K12" s="60">
        <f>'Field data and Waste 1'!K12</f>
        <v>2</v>
      </c>
      <c r="L12" s="60">
        <f>'Field data and Waste 1'!L12</f>
        <v>1</v>
      </c>
      <c r="M12" s="60">
        <f>'Field data and Waste 1'!M12</f>
        <v>0</v>
      </c>
      <c r="N12" s="60">
        <f>'Field data and Waste 1'!N12</f>
        <v>0</v>
      </c>
      <c r="O12" s="60">
        <f>'Field data and Waste 1'!O12</f>
        <v>1</v>
      </c>
      <c r="P12" s="60">
        <f>'Field data and Waste 1'!P12</f>
        <v>1</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4</v>
      </c>
      <c r="E13" s="60">
        <f>'Field data and Waste 1'!E13</f>
        <v>3</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3</v>
      </c>
      <c r="M13" s="60">
        <f>'Field data and Waste 1'!M13</f>
        <v>3</v>
      </c>
      <c r="N13" s="60">
        <f>'Field data and Waste 1'!N13</f>
        <v>3</v>
      </c>
      <c r="O13" s="60">
        <f>'Field data and Waste 1'!O13</f>
        <v>2</v>
      </c>
      <c r="P13" s="60">
        <f>'Field data and Waste 1'!P13</f>
        <v>2</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47</v>
      </c>
      <c r="D15" s="60">
        <f>'Field data and Waste 1'!D15</f>
        <v>47</v>
      </c>
      <c r="E15" s="60">
        <f>'Field data and Waste 1'!E15</f>
        <v>47</v>
      </c>
      <c r="F15" s="60">
        <f>'Field data and Waste 1'!F15</f>
        <v>47</v>
      </c>
      <c r="G15" s="60">
        <f>'Field data and Waste 1'!G15</f>
        <v>47</v>
      </c>
      <c r="H15" s="60">
        <f>'Field data and Waste 1'!H15</f>
        <v>47</v>
      </c>
      <c r="I15" s="60">
        <f>'Field data and Waste 1'!I15</f>
        <v>47</v>
      </c>
      <c r="J15" s="60">
        <f>'Field data and Waste 1'!J15</f>
        <v>23</v>
      </c>
      <c r="K15" s="60">
        <f>'Field data and Waste 1'!K15</f>
        <v>23</v>
      </c>
      <c r="L15" s="60">
        <f>'Field data and Waste 1'!L15</f>
        <v>23</v>
      </c>
      <c r="M15" s="60">
        <f>'Field data and Waste 1'!M15</f>
        <v>23</v>
      </c>
      <c r="N15" s="60">
        <f>'Field data and Waste 1'!N15</f>
        <v>23</v>
      </c>
      <c r="O15" s="60">
        <f>'Field data and Waste 1'!O15</f>
        <v>23</v>
      </c>
      <c r="P15" s="60">
        <f>'Field data and Waste 1'!P15</f>
        <v>47</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39.1</v>
      </c>
      <c r="K17" s="28">
        <f t="shared" si="0"/>
        <v>39.1</v>
      </c>
      <c r="L17" s="28">
        <f t="shared" si="0"/>
        <v>39.1</v>
      </c>
      <c r="M17" s="28">
        <f t="shared" si="0"/>
        <v>39.1</v>
      </c>
      <c r="N17" s="28">
        <f t="shared" si="0"/>
        <v>39.1</v>
      </c>
      <c r="O17" s="28">
        <f t="shared" si="0"/>
        <v>39.1</v>
      </c>
      <c r="P17" s="28">
        <f t="shared" si="0"/>
        <v>79.899999999999991</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-39.1</v>
      </c>
      <c r="K19" s="16">
        <f t="shared" si="1"/>
        <v>-39.1</v>
      </c>
      <c r="L19" s="16">
        <f t="shared" si="1"/>
        <v>-39.1</v>
      </c>
      <c r="M19" s="16">
        <f t="shared" si="1"/>
        <v>-39.1</v>
      </c>
      <c r="N19" s="16">
        <f t="shared" si="1"/>
        <v>-39.1</v>
      </c>
      <c r="O19" s="16">
        <f t="shared" si="1"/>
        <v>-39.1</v>
      </c>
      <c r="P19" s="16">
        <f t="shared" si="1"/>
        <v>-79.899999999999991</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138</v>
      </c>
      <c r="K21" s="28">
        <f t="shared" si="2"/>
        <v>138</v>
      </c>
      <c r="L21" s="28">
        <f t="shared" si="2"/>
        <v>138</v>
      </c>
      <c r="M21" s="28">
        <f t="shared" si="2"/>
        <v>138</v>
      </c>
      <c r="N21" s="28">
        <f t="shared" si="2"/>
        <v>138</v>
      </c>
      <c r="O21" s="28">
        <f t="shared" si="2"/>
        <v>138</v>
      </c>
      <c r="P21" s="28">
        <f t="shared" si="2"/>
        <v>282</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-282</v>
      </c>
      <c r="D23" s="16">
        <f t="shared" ref="D23:V23" si="3">D22-D21</f>
        <v>-282</v>
      </c>
      <c r="E23" s="16">
        <f t="shared" si="3"/>
        <v>-282</v>
      </c>
      <c r="F23" s="16">
        <f t="shared" si="3"/>
        <v>-282</v>
      </c>
      <c r="G23" s="16">
        <f t="shared" si="3"/>
        <v>-282</v>
      </c>
      <c r="H23" s="16">
        <f t="shared" si="3"/>
        <v>-282</v>
      </c>
      <c r="I23" s="16">
        <f t="shared" si="3"/>
        <v>-282</v>
      </c>
      <c r="J23" s="16">
        <f t="shared" si="3"/>
        <v>-138</v>
      </c>
      <c r="K23" s="16">
        <f t="shared" si="3"/>
        <v>-138</v>
      </c>
      <c r="L23" s="16">
        <f t="shared" si="3"/>
        <v>-138</v>
      </c>
      <c r="M23" s="16">
        <f t="shared" si="3"/>
        <v>-138</v>
      </c>
      <c r="N23" s="16">
        <f t="shared" si="3"/>
        <v>-138</v>
      </c>
      <c r="O23" s="16">
        <f t="shared" si="3"/>
        <v>-138</v>
      </c>
      <c r="P23" s="16">
        <f t="shared" si="3"/>
        <v>-282</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12</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9</v>
      </c>
      <c r="J57" s="8">
        <f t="shared" si="13"/>
        <v>10</v>
      </c>
      <c r="K57" s="8">
        <f t="shared" si="13"/>
        <v>11</v>
      </c>
      <c r="L57" s="8">
        <f t="shared" si="13"/>
        <v>12</v>
      </c>
      <c r="M57" s="8">
        <f t="shared" si="13"/>
        <v>13</v>
      </c>
      <c r="N57" s="8">
        <f t="shared" si="13"/>
        <v>14</v>
      </c>
      <c r="O57" s="8">
        <f t="shared" si="13"/>
        <v>15</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str">
        <f>M16&amp;" I "&amp;(VLOOKUP(M14,Table2458[],6,FALSE))</f>
        <v>Medium/Clay I Grass</v>
      </c>
      <c r="M58" s="13" t="str">
        <f>N16&amp;" I "&amp;(VLOOKUP(N14,Table2458[],6,FALSE))</f>
        <v>Medium/Clay I Grass</v>
      </c>
      <c r="N58" s="13" t="str">
        <f>O16&amp;" I "&amp;(VLOOKUP(O14,Table2458[],6,FALSE))</f>
        <v>Medium/Clay I Grass</v>
      </c>
      <c r="O58" s="13" t="str">
        <f>P16&amp;" I "&amp;(VLOOKUP(P14,Table2458[],6,FALSE))</f>
        <v>Medium/Clay I Grass</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f>VLOOKUP(M$14,Table2458[],5,FALSE)</f>
        <v>6.2</v>
      </c>
      <c r="M59" s="76">
        <f>VLOOKUP(N$14,Table2458[],5,FALSE)</f>
        <v>6.2</v>
      </c>
      <c r="N59" s="76">
        <f>VLOOKUP(O$14,Table2458[],5,FALSE)</f>
        <v>6.2</v>
      </c>
      <c r="O59" s="76">
        <f>VLOOKUP(P$14,Table2458[],5,FALSE)</f>
        <v>6.2</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7.1</v>
      </c>
      <c r="C60" s="76">
        <f t="shared" ref="C60:U60" si="14">D10</f>
        <v>6.6</v>
      </c>
      <c r="D60" s="76">
        <f t="shared" si="14"/>
        <v>6.3</v>
      </c>
      <c r="E60" s="76">
        <f t="shared" si="14"/>
        <v>5.9</v>
      </c>
      <c r="F60" s="76">
        <f t="shared" si="14"/>
        <v>6.2</v>
      </c>
      <c r="G60" s="76">
        <f t="shared" si="14"/>
        <v>6.6</v>
      </c>
      <c r="H60" s="76">
        <f t="shared" si="14"/>
        <v>6.4</v>
      </c>
      <c r="I60" s="76">
        <f t="shared" si="14"/>
        <v>5.9</v>
      </c>
      <c r="J60" s="76">
        <f t="shared" si="14"/>
        <v>5.7</v>
      </c>
      <c r="K60" s="76">
        <f t="shared" si="14"/>
        <v>5.5</v>
      </c>
      <c r="L60" s="76">
        <f t="shared" si="14"/>
        <v>5.8</v>
      </c>
      <c r="M60" s="76">
        <f t="shared" si="14"/>
        <v>5.8</v>
      </c>
      <c r="N60" s="76">
        <f t="shared" si="14"/>
        <v>6.2</v>
      </c>
      <c r="O60" s="76">
        <f t="shared" si="14"/>
        <v>5.8</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-2.3999999999999968</v>
      </c>
      <c r="D64" s="77">
        <f t="shared" si="17"/>
        <v>-0.59999999999999787</v>
      </c>
      <c r="E64" s="77">
        <f t="shared" si="17"/>
        <v>1.7999999999999989</v>
      </c>
      <c r="F64" s="77">
        <f t="shared" si="17"/>
        <v>0</v>
      </c>
      <c r="G64" s="77">
        <f t="shared" si="17"/>
        <v>-2.3999999999999968</v>
      </c>
      <c r="H64" s="77">
        <f t="shared" si="17"/>
        <v>-1.2000000000000011</v>
      </c>
      <c r="I64" s="77">
        <f t="shared" si="17"/>
        <v>1.7999999999999989</v>
      </c>
      <c r="J64" s="77">
        <f t="shared" si="17"/>
        <v>3</v>
      </c>
      <c r="K64" s="77">
        <f t="shared" si="17"/>
        <v>4.2000000000000011</v>
      </c>
      <c r="L64" s="77">
        <f t="shared" si="17"/>
        <v>2.4000000000000021</v>
      </c>
      <c r="M64" s="77">
        <f t="shared" si="17"/>
        <v>2.4000000000000021</v>
      </c>
      <c r="N64" s="77">
        <f t="shared" si="17"/>
        <v>0</v>
      </c>
      <c r="O64" s="77">
        <f t="shared" si="17"/>
        <v>2.4000000000000021</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2.3999999999999968</v>
      </c>
      <c r="D65" s="77">
        <f t="shared" si="18"/>
        <v>0.59999999999999787</v>
      </c>
      <c r="E65" s="77">
        <f t="shared" si="18"/>
        <v>-1.7999999999999989</v>
      </c>
      <c r="F65" s="77">
        <f t="shared" si="18"/>
        <v>0</v>
      </c>
      <c r="G65" s="77">
        <f t="shared" si="18"/>
        <v>2.3999999999999968</v>
      </c>
      <c r="H65" s="77">
        <f t="shared" si="18"/>
        <v>1.2000000000000011</v>
      </c>
      <c r="I65" s="77">
        <f t="shared" si="18"/>
        <v>-1.7999999999999989</v>
      </c>
      <c r="J65" s="77">
        <f t="shared" si="18"/>
        <v>-3</v>
      </c>
      <c r="K65" s="77">
        <f t="shared" si="18"/>
        <v>-4.2000000000000011</v>
      </c>
      <c r="L65" s="77">
        <f t="shared" si="18"/>
        <v>-2.4000000000000021</v>
      </c>
      <c r="M65" s="77">
        <f t="shared" si="18"/>
        <v>-2.4000000000000021</v>
      </c>
      <c r="N65" s="77">
        <f t="shared" si="18"/>
        <v>0</v>
      </c>
      <c r="O65" s="77">
        <f t="shared" si="18"/>
        <v>-2.4000000000000021</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OVER</v>
      </c>
      <c r="G66" s="78" t="str">
        <f t="shared" si="19"/>
        <v>OVER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OVER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PAN-023696</v>
      </c>
      <c r="D1" s="141"/>
      <c r="E1" s="93" t="s">
        <v>45</v>
      </c>
      <c r="F1" s="39">
        <f>'Field data and Waste 1'!F1</f>
        <v>44.6</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AB3891CX</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Stepside</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Penrallteifed, Llechryd, Cardigan, Ceredigion, SA43 2LU</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9</v>
      </c>
      <c r="K8" s="60">
        <f>'Field data and Waste 1'!K8</f>
        <v>10</v>
      </c>
      <c r="L8" s="60">
        <f>'Field data and Waste 1'!L8</f>
        <v>11</v>
      </c>
      <c r="M8" s="60">
        <f>'Field data and Waste 1'!M8</f>
        <v>12</v>
      </c>
      <c r="N8" s="60">
        <f>'Field data and Waste 1'!N8</f>
        <v>13</v>
      </c>
      <c r="O8" s="60">
        <f>'Field data and Waste 1'!O8</f>
        <v>14</v>
      </c>
      <c r="P8" s="60">
        <f>'Field data and Waste 1'!P8</f>
        <v>15</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7.1</v>
      </c>
      <c r="D10" s="60">
        <f>'Field data and Waste 1'!D10</f>
        <v>6.6</v>
      </c>
      <c r="E10" s="60">
        <f>'Field data and Waste 1'!E10</f>
        <v>6.3</v>
      </c>
      <c r="F10" s="60">
        <f>'Field data and Waste 1'!F10</f>
        <v>5.9</v>
      </c>
      <c r="G10" s="60">
        <f>'Field data and Waste 1'!G10</f>
        <v>6.2</v>
      </c>
      <c r="H10" s="60">
        <f>'Field data and Waste 1'!H10</f>
        <v>6.6</v>
      </c>
      <c r="I10" s="60">
        <f>'Field data and Waste 1'!I10</f>
        <v>6.4</v>
      </c>
      <c r="J10" s="60">
        <f>'Field data and Waste 1'!J10</f>
        <v>5.9</v>
      </c>
      <c r="K10" s="60">
        <f>'Field data and Waste 1'!K10</f>
        <v>5.7</v>
      </c>
      <c r="L10" s="60">
        <f>'Field data and Waste 1'!L10</f>
        <v>5.5</v>
      </c>
      <c r="M10" s="60">
        <f>'Field data and Waste 1'!M10</f>
        <v>5.8</v>
      </c>
      <c r="N10" s="60">
        <f>'Field data and Waste 1'!N10</f>
        <v>5.8</v>
      </c>
      <c r="O10" s="60">
        <f>'Field data and Waste 1'!O10</f>
        <v>6.2</v>
      </c>
      <c r="P10" s="60">
        <f>'Field data and Waste 1'!P10</f>
        <v>5.8</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0</v>
      </c>
      <c r="D11" s="60">
        <f>'Field data and Waste 1'!D11</f>
        <v>1</v>
      </c>
      <c r="E11" s="60">
        <f>'Field data and Waste 1'!E11</f>
        <v>0</v>
      </c>
      <c r="F11" s="60">
        <f>'Field data and Waste 1'!F11</f>
        <v>1</v>
      </c>
      <c r="G11" s="60">
        <f>'Field data and Waste 1'!G11</f>
        <v>0</v>
      </c>
      <c r="H11" s="60">
        <f>'Field data and Waste 1'!H11</f>
        <v>0</v>
      </c>
      <c r="I11" s="60">
        <f>'Field data and Waste 1'!I11</f>
        <v>0</v>
      </c>
      <c r="J11" s="60">
        <f>'Field data and Waste 1'!J11</f>
        <v>1</v>
      </c>
      <c r="K11" s="60">
        <f>'Field data and Waste 1'!K11</f>
        <v>1</v>
      </c>
      <c r="L11" s="60">
        <f>'Field data and Waste 1'!L11</f>
        <v>1</v>
      </c>
      <c r="M11" s="60">
        <f>'Field data and Waste 1'!M11</f>
        <v>1</v>
      </c>
      <c r="N11" s="60">
        <f>'Field data and Waste 1'!N11</f>
        <v>0</v>
      </c>
      <c r="O11" s="60">
        <f>'Field data and Waste 1'!O11</f>
        <v>1</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3</v>
      </c>
      <c r="E12" s="60">
        <f>'Field data and Waste 1'!E12</f>
        <v>1</v>
      </c>
      <c r="F12" s="60">
        <f>'Field data and Waste 1'!F12</f>
        <v>1</v>
      </c>
      <c r="G12" s="60">
        <f>'Field data and Waste 1'!G12</f>
        <v>1</v>
      </c>
      <c r="H12" s="60">
        <f>'Field data and Waste 1'!H12</f>
        <v>1</v>
      </c>
      <c r="I12" s="60">
        <f>'Field data and Waste 1'!I12</f>
        <v>0</v>
      </c>
      <c r="J12" s="60">
        <f>'Field data and Waste 1'!J12</f>
        <v>1</v>
      </c>
      <c r="K12" s="60">
        <f>'Field data and Waste 1'!K12</f>
        <v>2</v>
      </c>
      <c r="L12" s="60">
        <f>'Field data and Waste 1'!L12</f>
        <v>1</v>
      </c>
      <c r="M12" s="60">
        <f>'Field data and Waste 1'!M12</f>
        <v>0</v>
      </c>
      <c r="N12" s="60">
        <f>'Field data and Waste 1'!N12</f>
        <v>0</v>
      </c>
      <c r="O12" s="60">
        <f>'Field data and Waste 1'!O12</f>
        <v>1</v>
      </c>
      <c r="P12" s="60">
        <f>'Field data and Waste 1'!P12</f>
        <v>1</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4</v>
      </c>
      <c r="E13" s="60">
        <f>'Field data and Waste 1'!E13</f>
        <v>3</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3</v>
      </c>
      <c r="M13" s="60">
        <f>'Field data and Waste 1'!M13</f>
        <v>3</v>
      </c>
      <c r="N13" s="60">
        <f>'Field data and Waste 1'!N13</f>
        <v>3</v>
      </c>
      <c r="O13" s="60">
        <f>'Field data and Waste 1'!O13</f>
        <v>2</v>
      </c>
      <c r="P13" s="60">
        <f>'Field data and Waste 1'!P13</f>
        <v>2</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47</v>
      </c>
      <c r="D15" s="60">
        <f>'Field data and Waste 1'!D15</f>
        <v>47</v>
      </c>
      <c r="E15" s="60">
        <f>'Field data and Waste 1'!E15</f>
        <v>47</v>
      </c>
      <c r="F15" s="60">
        <f>'Field data and Waste 1'!F15</f>
        <v>47</v>
      </c>
      <c r="G15" s="60">
        <f>'Field data and Waste 1'!G15</f>
        <v>47</v>
      </c>
      <c r="H15" s="60">
        <f>'Field data and Waste 1'!H15</f>
        <v>47</v>
      </c>
      <c r="I15" s="60">
        <f>'Field data and Waste 1'!I15</f>
        <v>47</v>
      </c>
      <c r="J15" s="60">
        <f>'Field data and Waste 1'!J15</f>
        <v>23</v>
      </c>
      <c r="K15" s="60">
        <f>'Field data and Waste 1'!K15</f>
        <v>23</v>
      </c>
      <c r="L15" s="60">
        <f>'Field data and Waste 1'!L15</f>
        <v>23</v>
      </c>
      <c r="M15" s="60">
        <f>'Field data and Waste 1'!M15</f>
        <v>23</v>
      </c>
      <c r="N15" s="60">
        <f>'Field data and Waste 1'!N15</f>
        <v>23</v>
      </c>
      <c r="O15" s="60">
        <f>'Field data and Waste 1'!O15</f>
        <v>23</v>
      </c>
      <c r="P15" s="60">
        <f>'Field data and Waste 1'!P15</f>
        <v>47</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39.1</v>
      </c>
      <c r="K17" s="28">
        <f t="shared" si="0"/>
        <v>39.1</v>
      </c>
      <c r="L17" s="28">
        <f t="shared" si="0"/>
        <v>39.1</v>
      </c>
      <c r="M17" s="28">
        <f t="shared" si="0"/>
        <v>39.1</v>
      </c>
      <c r="N17" s="28">
        <f t="shared" si="0"/>
        <v>39.1</v>
      </c>
      <c r="O17" s="28">
        <f t="shared" si="0"/>
        <v>39.1</v>
      </c>
      <c r="P17" s="28">
        <f t="shared" si="0"/>
        <v>79.899999999999991</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-39.1</v>
      </c>
      <c r="K19" s="16">
        <f t="shared" si="1"/>
        <v>-39.1</v>
      </c>
      <c r="L19" s="16">
        <f t="shared" si="1"/>
        <v>-39.1</v>
      </c>
      <c r="M19" s="16">
        <f t="shared" si="1"/>
        <v>-39.1</v>
      </c>
      <c r="N19" s="16">
        <f t="shared" si="1"/>
        <v>-39.1</v>
      </c>
      <c r="O19" s="16">
        <f t="shared" si="1"/>
        <v>-39.1</v>
      </c>
      <c r="P19" s="16">
        <f t="shared" si="1"/>
        <v>-79.899999999999991</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138</v>
      </c>
      <c r="K21" s="28">
        <f t="shared" si="2"/>
        <v>138</v>
      </c>
      <c r="L21" s="28">
        <f t="shared" si="2"/>
        <v>138</v>
      </c>
      <c r="M21" s="28">
        <f t="shared" si="2"/>
        <v>138</v>
      </c>
      <c r="N21" s="28">
        <f t="shared" si="2"/>
        <v>138</v>
      </c>
      <c r="O21" s="28">
        <f t="shared" si="2"/>
        <v>138</v>
      </c>
      <c r="P21" s="28">
        <f t="shared" si="2"/>
        <v>282</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-282</v>
      </c>
      <c r="D23" s="16">
        <f t="shared" ref="D23:V23" si="3">D22-D21</f>
        <v>-282</v>
      </c>
      <c r="E23" s="16">
        <f t="shared" si="3"/>
        <v>-282</v>
      </c>
      <c r="F23" s="16">
        <f t="shared" si="3"/>
        <v>-282</v>
      </c>
      <c r="G23" s="16">
        <f t="shared" si="3"/>
        <v>-282</v>
      </c>
      <c r="H23" s="16">
        <f t="shared" si="3"/>
        <v>-282</v>
      </c>
      <c r="I23" s="16">
        <f t="shared" si="3"/>
        <v>-282</v>
      </c>
      <c r="J23" s="16">
        <f t="shared" si="3"/>
        <v>-138</v>
      </c>
      <c r="K23" s="16">
        <f t="shared" si="3"/>
        <v>-138</v>
      </c>
      <c r="L23" s="16">
        <f t="shared" si="3"/>
        <v>-138</v>
      </c>
      <c r="M23" s="16">
        <f t="shared" si="3"/>
        <v>-138</v>
      </c>
      <c r="N23" s="16">
        <f t="shared" si="3"/>
        <v>-138</v>
      </c>
      <c r="O23" s="16">
        <f t="shared" si="3"/>
        <v>-138</v>
      </c>
      <c r="P23" s="16">
        <f t="shared" si="3"/>
        <v>-282</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12</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9</v>
      </c>
      <c r="J57" s="8">
        <f t="shared" si="13"/>
        <v>10</v>
      </c>
      <c r="K57" s="8">
        <f t="shared" si="13"/>
        <v>11</v>
      </c>
      <c r="L57" s="8">
        <f t="shared" si="13"/>
        <v>12</v>
      </c>
      <c r="M57" s="8">
        <f t="shared" si="13"/>
        <v>13</v>
      </c>
      <c r="N57" s="8">
        <f t="shared" si="13"/>
        <v>14</v>
      </c>
      <c r="O57" s="8">
        <f t="shared" si="13"/>
        <v>15</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str">
        <f>M16&amp;" I "&amp;(VLOOKUP(M14,Table24581113[],6,FALSE))</f>
        <v>Medium/Clay I Grass</v>
      </c>
      <c r="M58" s="13" t="str">
        <f>N16&amp;" I "&amp;(VLOOKUP(N14,Table24581113[],6,FALSE))</f>
        <v>Medium/Clay I Grass</v>
      </c>
      <c r="N58" s="13" t="str">
        <f>O16&amp;" I "&amp;(VLOOKUP(O14,Table24581113[],6,FALSE))</f>
        <v>Medium/Clay I Grass</v>
      </c>
      <c r="O58" s="13" t="str">
        <f>P16&amp;" I "&amp;(VLOOKUP(P14,Table24581113[],6,FALSE))</f>
        <v>Medium/Clay I Grass</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f>VLOOKUP(M$14,Table24581113[],5,FALSE)</f>
        <v>6.2</v>
      </c>
      <c r="M59" s="76">
        <f>VLOOKUP(N$14,Table24581113[],5,FALSE)</f>
        <v>6.2</v>
      </c>
      <c r="N59" s="76">
        <f>VLOOKUP(O$14,Table24581113[],5,FALSE)</f>
        <v>6.2</v>
      </c>
      <c r="O59" s="76">
        <f>VLOOKUP(P$14,Table24581113[],5,FALSE)</f>
        <v>6.2</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7.1</v>
      </c>
      <c r="C60" s="76">
        <f t="shared" ref="C60:U60" si="14">D10</f>
        <v>6.6</v>
      </c>
      <c r="D60" s="76">
        <f t="shared" si="14"/>
        <v>6.3</v>
      </c>
      <c r="E60" s="76">
        <f t="shared" si="14"/>
        <v>5.9</v>
      </c>
      <c r="F60" s="76">
        <f t="shared" si="14"/>
        <v>6.2</v>
      </c>
      <c r="G60" s="76">
        <f t="shared" si="14"/>
        <v>6.6</v>
      </c>
      <c r="H60" s="76">
        <f t="shared" si="14"/>
        <v>6.4</v>
      </c>
      <c r="I60" s="76">
        <f t="shared" si="14"/>
        <v>5.9</v>
      </c>
      <c r="J60" s="76">
        <f t="shared" si="14"/>
        <v>5.7</v>
      </c>
      <c r="K60" s="76">
        <f t="shared" si="14"/>
        <v>5.5</v>
      </c>
      <c r="L60" s="76">
        <f t="shared" si="14"/>
        <v>5.8</v>
      </c>
      <c r="M60" s="76">
        <f t="shared" si="14"/>
        <v>5.8</v>
      </c>
      <c r="N60" s="76">
        <f t="shared" si="14"/>
        <v>6.2</v>
      </c>
      <c r="O60" s="76">
        <f t="shared" si="14"/>
        <v>5.8</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-2.3999999999999968</v>
      </c>
      <c r="D64" s="77">
        <f t="shared" si="17"/>
        <v>-0.59999999999999787</v>
      </c>
      <c r="E64" s="77">
        <f t="shared" si="17"/>
        <v>1.7999999999999989</v>
      </c>
      <c r="F64" s="77">
        <f t="shared" si="17"/>
        <v>0</v>
      </c>
      <c r="G64" s="77">
        <f t="shared" si="17"/>
        <v>-2.3999999999999968</v>
      </c>
      <c r="H64" s="77">
        <f t="shared" si="17"/>
        <v>-1.2000000000000011</v>
      </c>
      <c r="I64" s="77">
        <f t="shared" si="17"/>
        <v>1.7999999999999989</v>
      </c>
      <c r="J64" s="77">
        <f t="shared" si="17"/>
        <v>3</v>
      </c>
      <c r="K64" s="77">
        <f t="shared" si="17"/>
        <v>4.2000000000000011</v>
      </c>
      <c r="L64" s="77">
        <f t="shared" si="17"/>
        <v>2.4000000000000021</v>
      </c>
      <c r="M64" s="77">
        <f t="shared" si="17"/>
        <v>2.4000000000000021</v>
      </c>
      <c r="N64" s="77">
        <f t="shared" si="17"/>
        <v>0</v>
      </c>
      <c r="O64" s="77">
        <f t="shared" si="17"/>
        <v>2.4000000000000021</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2.3999999999999968</v>
      </c>
      <c r="D65" s="77">
        <f t="shared" si="18"/>
        <v>0.59999999999999787</v>
      </c>
      <c r="E65" s="77">
        <f t="shared" si="18"/>
        <v>-1.7999999999999989</v>
      </c>
      <c r="F65" s="77">
        <f t="shared" si="18"/>
        <v>0</v>
      </c>
      <c r="G65" s="77">
        <f t="shared" si="18"/>
        <v>2.3999999999999968</v>
      </c>
      <c r="H65" s="77">
        <f t="shared" si="18"/>
        <v>1.2000000000000011</v>
      </c>
      <c r="I65" s="77">
        <f t="shared" si="18"/>
        <v>-1.7999999999999989</v>
      </c>
      <c r="J65" s="77">
        <f t="shared" si="18"/>
        <v>-3</v>
      </c>
      <c r="K65" s="77">
        <f t="shared" si="18"/>
        <v>-4.2000000000000011</v>
      </c>
      <c r="L65" s="77">
        <f t="shared" si="18"/>
        <v>-2.4000000000000021</v>
      </c>
      <c r="M65" s="77">
        <f t="shared" si="18"/>
        <v>-2.4000000000000021</v>
      </c>
      <c r="N65" s="77">
        <f t="shared" si="18"/>
        <v>0</v>
      </c>
      <c r="O65" s="77">
        <f t="shared" si="18"/>
        <v>-2.4000000000000021</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OVER</v>
      </c>
      <c r="G66" s="78" t="str">
        <f t="shared" si="19"/>
        <v>OVER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OVER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PAN-023696</v>
      </c>
      <c r="D1" s="141"/>
      <c r="E1" s="93" t="s">
        <v>45</v>
      </c>
      <c r="F1" s="39">
        <f>'Field data and Waste 1'!F1</f>
        <v>44.6</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AB3891CX</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Stepside</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Penrallteifed, Llechryd, Cardigan, Ceredigion, SA43 2LU</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9</v>
      </c>
      <c r="K8" s="60">
        <f>'Field data and Waste 1'!K8</f>
        <v>10</v>
      </c>
      <c r="L8" s="60">
        <f>'Field data and Waste 1'!L8</f>
        <v>11</v>
      </c>
      <c r="M8" s="60">
        <f>'Field data and Waste 1'!M8</f>
        <v>12</v>
      </c>
      <c r="N8" s="60">
        <f>'Field data and Waste 1'!N8</f>
        <v>13</v>
      </c>
      <c r="O8" s="60">
        <f>'Field data and Waste 1'!O8</f>
        <v>14</v>
      </c>
      <c r="P8" s="60">
        <f>'Field data and Waste 1'!P8</f>
        <v>15</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7.1</v>
      </c>
      <c r="D10" s="60">
        <f>'Field data and Waste 1'!D10</f>
        <v>6.6</v>
      </c>
      <c r="E10" s="60">
        <f>'Field data and Waste 1'!E10</f>
        <v>6.3</v>
      </c>
      <c r="F10" s="60">
        <f>'Field data and Waste 1'!F10</f>
        <v>5.9</v>
      </c>
      <c r="G10" s="60">
        <f>'Field data and Waste 1'!G10</f>
        <v>6.2</v>
      </c>
      <c r="H10" s="60">
        <f>'Field data and Waste 1'!H10</f>
        <v>6.6</v>
      </c>
      <c r="I10" s="60">
        <f>'Field data and Waste 1'!I10</f>
        <v>6.4</v>
      </c>
      <c r="J10" s="60">
        <f>'Field data and Waste 1'!J10</f>
        <v>5.9</v>
      </c>
      <c r="K10" s="60">
        <f>'Field data and Waste 1'!K10</f>
        <v>5.7</v>
      </c>
      <c r="L10" s="60">
        <f>'Field data and Waste 1'!L10</f>
        <v>5.5</v>
      </c>
      <c r="M10" s="60">
        <f>'Field data and Waste 1'!M10</f>
        <v>5.8</v>
      </c>
      <c r="N10" s="60">
        <f>'Field data and Waste 1'!N10</f>
        <v>5.8</v>
      </c>
      <c r="O10" s="60">
        <f>'Field data and Waste 1'!O10</f>
        <v>6.2</v>
      </c>
      <c r="P10" s="60">
        <f>'Field data and Waste 1'!P10</f>
        <v>5.8</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0</v>
      </c>
      <c r="D11" s="60">
        <f>'Field data and Waste 1'!D11</f>
        <v>1</v>
      </c>
      <c r="E11" s="60">
        <f>'Field data and Waste 1'!E11</f>
        <v>0</v>
      </c>
      <c r="F11" s="60">
        <f>'Field data and Waste 1'!F11</f>
        <v>1</v>
      </c>
      <c r="G11" s="60">
        <f>'Field data and Waste 1'!G11</f>
        <v>0</v>
      </c>
      <c r="H11" s="60">
        <f>'Field data and Waste 1'!H11</f>
        <v>0</v>
      </c>
      <c r="I11" s="60">
        <f>'Field data and Waste 1'!I11</f>
        <v>0</v>
      </c>
      <c r="J11" s="60">
        <f>'Field data and Waste 1'!J11</f>
        <v>1</v>
      </c>
      <c r="K11" s="60">
        <f>'Field data and Waste 1'!K11</f>
        <v>1</v>
      </c>
      <c r="L11" s="60">
        <f>'Field data and Waste 1'!L11</f>
        <v>1</v>
      </c>
      <c r="M11" s="60">
        <f>'Field data and Waste 1'!M11</f>
        <v>1</v>
      </c>
      <c r="N11" s="60">
        <f>'Field data and Waste 1'!N11</f>
        <v>0</v>
      </c>
      <c r="O11" s="60">
        <f>'Field data and Waste 1'!O11</f>
        <v>1</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3</v>
      </c>
      <c r="E12" s="60">
        <f>'Field data and Waste 1'!E12</f>
        <v>1</v>
      </c>
      <c r="F12" s="60">
        <f>'Field data and Waste 1'!F12</f>
        <v>1</v>
      </c>
      <c r="G12" s="60">
        <f>'Field data and Waste 1'!G12</f>
        <v>1</v>
      </c>
      <c r="H12" s="60">
        <f>'Field data and Waste 1'!H12</f>
        <v>1</v>
      </c>
      <c r="I12" s="60">
        <f>'Field data and Waste 1'!I12</f>
        <v>0</v>
      </c>
      <c r="J12" s="60">
        <f>'Field data and Waste 1'!J12</f>
        <v>1</v>
      </c>
      <c r="K12" s="60">
        <f>'Field data and Waste 1'!K12</f>
        <v>2</v>
      </c>
      <c r="L12" s="60">
        <f>'Field data and Waste 1'!L12</f>
        <v>1</v>
      </c>
      <c r="M12" s="60">
        <f>'Field data and Waste 1'!M12</f>
        <v>0</v>
      </c>
      <c r="N12" s="60">
        <f>'Field data and Waste 1'!N12</f>
        <v>0</v>
      </c>
      <c r="O12" s="60">
        <f>'Field data and Waste 1'!O12</f>
        <v>1</v>
      </c>
      <c r="P12" s="60">
        <f>'Field data and Waste 1'!P12</f>
        <v>1</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4</v>
      </c>
      <c r="E13" s="60">
        <f>'Field data and Waste 1'!E13</f>
        <v>3</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3</v>
      </c>
      <c r="M13" s="60">
        <f>'Field data and Waste 1'!M13</f>
        <v>3</v>
      </c>
      <c r="N13" s="60">
        <f>'Field data and Waste 1'!N13</f>
        <v>3</v>
      </c>
      <c r="O13" s="60">
        <f>'Field data and Waste 1'!O13</f>
        <v>2</v>
      </c>
      <c r="P13" s="60">
        <f>'Field data and Waste 1'!P13</f>
        <v>2</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47</v>
      </c>
      <c r="D15" s="60">
        <f>'Field data and Waste 1'!D15</f>
        <v>47</v>
      </c>
      <c r="E15" s="60">
        <f>'Field data and Waste 1'!E15</f>
        <v>47</v>
      </c>
      <c r="F15" s="60">
        <f>'Field data and Waste 1'!F15</f>
        <v>47</v>
      </c>
      <c r="G15" s="60">
        <f>'Field data and Waste 1'!G15</f>
        <v>47</v>
      </c>
      <c r="H15" s="60">
        <f>'Field data and Waste 1'!H15</f>
        <v>47</v>
      </c>
      <c r="I15" s="60">
        <f>'Field data and Waste 1'!I15</f>
        <v>47</v>
      </c>
      <c r="J15" s="60">
        <f>'Field data and Waste 1'!J15</f>
        <v>23</v>
      </c>
      <c r="K15" s="60">
        <f>'Field data and Waste 1'!K15</f>
        <v>23</v>
      </c>
      <c r="L15" s="60">
        <f>'Field data and Waste 1'!L15</f>
        <v>23</v>
      </c>
      <c r="M15" s="60">
        <f>'Field data and Waste 1'!M15</f>
        <v>23</v>
      </c>
      <c r="N15" s="60">
        <f>'Field data and Waste 1'!N15</f>
        <v>23</v>
      </c>
      <c r="O15" s="60">
        <f>'Field data and Waste 1'!O15</f>
        <v>23</v>
      </c>
      <c r="P15" s="60">
        <f>'Field data and Waste 1'!P15</f>
        <v>47</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39.1</v>
      </c>
      <c r="K17" s="28">
        <f t="shared" si="0"/>
        <v>39.1</v>
      </c>
      <c r="L17" s="28">
        <f t="shared" si="0"/>
        <v>39.1</v>
      </c>
      <c r="M17" s="28">
        <f t="shared" si="0"/>
        <v>39.1</v>
      </c>
      <c r="N17" s="28">
        <f t="shared" si="0"/>
        <v>39.1</v>
      </c>
      <c r="O17" s="28">
        <f t="shared" si="0"/>
        <v>39.1</v>
      </c>
      <c r="P17" s="28">
        <f t="shared" si="0"/>
        <v>79.899999999999991</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-39.1</v>
      </c>
      <c r="K19" s="16">
        <f t="shared" si="1"/>
        <v>-39.1</v>
      </c>
      <c r="L19" s="16">
        <f t="shared" si="1"/>
        <v>-39.1</v>
      </c>
      <c r="M19" s="16">
        <f t="shared" si="1"/>
        <v>-39.1</v>
      </c>
      <c r="N19" s="16">
        <f t="shared" si="1"/>
        <v>-39.1</v>
      </c>
      <c r="O19" s="16">
        <f t="shared" si="1"/>
        <v>-39.1</v>
      </c>
      <c r="P19" s="16">
        <f t="shared" si="1"/>
        <v>-79.899999999999991</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138</v>
      </c>
      <c r="K21" s="28">
        <f t="shared" si="2"/>
        <v>138</v>
      </c>
      <c r="L21" s="28">
        <f t="shared" si="2"/>
        <v>138</v>
      </c>
      <c r="M21" s="28">
        <f t="shared" si="2"/>
        <v>138</v>
      </c>
      <c r="N21" s="28">
        <f t="shared" si="2"/>
        <v>138</v>
      </c>
      <c r="O21" s="28">
        <f t="shared" si="2"/>
        <v>138</v>
      </c>
      <c r="P21" s="28">
        <f t="shared" si="2"/>
        <v>282</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-282</v>
      </c>
      <c r="D23" s="16">
        <f t="shared" ref="D23:V23" si="3">D22-D21</f>
        <v>-282</v>
      </c>
      <c r="E23" s="16">
        <f t="shared" si="3"/>
        <v>-282</v>
      </c>
      <c r="F23" s="16">
        <f t="shared" si="3"/>
        <v>-282</v>
      </c>
      <c r="G23" s="16">
        <f t="shared" si="3"/>
        <v>-282</v>
      </c>
      <c r="H23" s="16">
        <f t="shared" si="3"/>
        <v>-282</v>
      </c>
      <c r="I23" s="16">
        <f t="shared" si="3"/>
        <v>-282</v>
      </c>
      <c r="J23" s="16">
        <f t="shared" si="3"/>
        <v>-138</v>
      </c>
      <c r="K23" s="16">
        <f t="shared" si="3"/>
        <v>-138</v>
      </c>
      <c r="L23" s="16">
        <f t="shared" si="3"/>
        <v>-138</v>
      </c>
      <c r="M23" s="16">
        <f t="shared" si="3"/>
        <v>-138</v>
      </c>
      <c r="N23" s="16">
        <f t="shared" si="3"/>
        <v>-138</v>
      </c>
      <c r="O23" s="16">
        <f t="shared" si="3"/>
        <v>-138</v>
      </c>
      <c r="P23" s="16">
        <f t="shared" si="3"/>
        <v>-282</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12</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9</v>
      </c>
      <c r="J57" s="8">
        <f t="shared" si="13"/>
        <v>10</v>
      </c>
      <c r="K57" s="8">
        <f t="shared" si="13"/>
        <v>11</v>
      </c>
      <c r="L57" s="8">
        <f t="shared" si="13"/>
        <v>12</v>
      </c>
      <c r="M57" s="8">
        <f t="shared" si="13"/>
        <v>13</v>
      </c>
      <c r="N57" s="8">
        <f t="shared" si="13"/>
        <v>14</v>
      </c>
      <c r="O57" s="8">
        <f t="shared" si="13"/>
        <v>15</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str">
        <f>M16&amp;" I "&amp;(VLOOKUP(M14,Table24567[],6,FALSE))</f>
        <v>Medium/Clay I Grass</v>
      </c>
      <c r="M58" s="13" t="str">
        <f>N16&amp;" I "&amp;(VLOOKUP(N14,Table24567[],6,FALSE))</f>
        <v>Medium/Clay I Grass</v>
      </c>
      <c r="N58" s="13" t="str">
        <f>O16&amp;" I "&amp;(VLOOKUP(O14,Table24567[],6,FALSE))</f>
        <v>Medium/Clay I Grass</v>
      </c>
      <c r="O58" s="13" t="str">
        <f>P16&amp;" I "&amp;(VLOOKUP(P14,Table24567[],6,FALSE))</f>
        <v>Medium/Clay I Grass</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6.2</v>
      </c>
      <c r="K59" s="76">
        <f>VLOOKUP(L$14,Table24567[],5,FALSE)</f>
        <v>6.2</v>
      </c>
      <c r="L59" s="76">
        <f>VLOOKUP(M$14,Table24567[],5,FALSE)</f>
        <v>6.2</v>
      </c>
      <c r="M59" s="76">
        <f>VLOOKUP(N$14,Table24567[],5,FALSE)</f>
        <v>6.2</v>
      </c>
      <c r="N59" s="76">
        <f>VLOOKUP(O$14,Table24567[],5,FALSE)</f>
        <v>6.2</v>
      </c>
      <c r="O59" s="76">
        <f>VLOOKUP(P$14,Table24567[],5,FALSE)</f>
        <v>6.2</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7.1</v>
      </c>
      <c r="C60" s="76">
        <f t="shared" ref="C60:U60" si="14">D10</f>
        <v>6.6</v>
      </c>
      <c r="D60" s="76">
        <f t="shared" si="14"/>
        <v>6.3</v>
      </c>
      <c r="E60" s="76">
        <f t="shared" si="14"/>
        <v>5.9</v>
      </c>
      <c r="F60" s="76">
        <f t="shared" si="14"/>
        <v>6.2</v>
      </c>
      <c r="G60" s="76">
        <f t="shared" si="14"/>
        <v>6.6</v>
      </c>
      <c r="H60" s="76">
        <f t="shared" si="14"/>
        <v>6.4</v>
      </c>
      <c r="I60" s="76">
        <f t="shared" si="14"/>
        <v>5.9</v>
      </c>
      <c r="J60" s="76">
        <f t="shared" si="14"/>
        <v>5.7</v>
      </c>
      <c r="K60" s="76">
        <f t="shared" si="14"/>
        <v>5.5</v>
      </c>
      <c r="L60" s="76">
        <f t="shared" si="14"/>
        <v>5.8</v>
      </c>
      <c r="M60" s="76">
        <f t="shared" si="14"/>
        <v>5.8</v>
      </c>
      <c r="N60" s="76">
        <f t="shared" si="14"/>
        <v>6.2</v>
      </c>
      <c r="O60" s="76">
        <f t="shared" si="14"/>
        <v>5.8</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-2.3999999999999968</v>
      </c>
      <c r="D64" s="77">
        <f t="shared" si="17"/>
        <v>-0.59999999999999787</v>
      </c>
      <c r="E64" s="77">
        <f t="shared" si="17"/>
        <v>1.7999999999999989</v>
      </c>
      <c r="F64" s="77">
        <f t="shared" si="17"/>
        <v>0</v>
      </c>
      <c r="G64" s="77">
        <f t="shared" si="17"/>
        <v>-2.3999999999999968</v>
      </c>
      <c r="H64" s="77">
        <f t="shared" si="17"/>
        <v>-1.2000000000000011</v>
      </c>
      <c r="I64" s="77">
        <f t="shared" si="17"/>
        <v>1.7999999999999989</v>
      </c>
      <c r="J64" s="77">
        <f t="shared" si="17"/>
        <v>3</v>
      </c>
      <c r="K64" s="77">
        <f t="shared" si="17"/>
        <v>4.2000000000000011</v>
      </c>
      <c r="L64" s="77">
        <f t="shared" si="17"/>
        <v>2.4000000000000021</v>
      </c>
      <c r="M64" s="77">
        <f t="shared" si="17"/>
        <v>2.4000000000000021</v>
      </c>
      <c r="N64" s="77">
        <f t="shared" si="17"/>
        <v>0</v>
      </c>
      <c r="O64" s="77">
        <f t="shared" si="17"/>
        <v>2.4000000000000021</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2.3999999999999968</v>
      </c>
      <c r="D65" s="77">
        <f t="shared" si="18"/>
        <v>0.59999999999999787</v>
      </c>
      <c r="E65" s="77">
        <f t="shared" si="18"/>
        <v>-1.7999999999999989</v>
      </c>
      <c r="F65" s="77">
        <f t="shared" si="18"/>
        <v>0</v>
      </c>
      <c r="G65" s="77">
        <f t="shared" si="18"/>
        <v>2.3999999999999968</v>
      </c>
      <c r="H65" s="77">
        <f t="shared" si="18"/>
        <v>1.2000000000000011</v>
      </c>
      <c r="I65" s="77">
        <f t="shared" si="18"/>
        <v>-1.7999999999999989</v>
      </c>
      <c r="J65" s="77">
        <f t="shared" si="18"/>
        <v>-3</v>
      </c>
      <c r="K65" s="77">
        <f t="shared" si="18"/>
        <v>-4.2000000000000011</v>
      </c>
      <c r="L65" s="77">
        <f t="shared" si="18"/>
        <v>-2.4000000000000021</v>
      </c>
      <c r="M65" s="77">
        <f t="shared" si="18"/>
        <v>-2.4000000000000021</v>
      </c>
      <c r="N65" s="77">
        <f t="shared" si="18"/>
        <v>0</v>
      </c>
      <c r="O65" s="77">
        <f t="shared" si="18"/>
        <v>-2.4000000000000021</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OVER</v>
      </c>
      <c r="G66" s="78" t="str">
        <f t="shared" si="19"/>
        <v>OVER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OVER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PAN-023696</v>
      </c>
      <c r="D1" s="141"/>
      <c r="E1" s="93" t="s">
        <v>45</v>
      </c>
      <c r="F1" s="39">
        <f>'Field data and Waste 1'!F1</f>
        <v>44.6</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AB3891CX</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Stepside</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Penrallteifed, Llechryd, Cardigan, Ceredigion, SA43 2LU</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9</v>
      </c>
      <c r="K8" s="60">
        <f>'Field data and Waste 1'!K8</f>
        <v>10</v>
      </c>
      <c r="L8" s="60">
        <f>'Field data and Waste 1'!L8</f>
        <v>11</v>
      </c>
      <c r="M8" s="60">
        <f>'Field data and Waste 1'!M8</f>
        <v>12</v>
      </c>
      <c r="N8" s="60">
        <f>'Field data and Waste 1'!N8</f>
        <v>13</v>
      </c>
      <c r="O8" s="60">
        <f>'Field data and Waste 1'!O8</f>
        <v>14</v>
      </c>
      <c r="P8" s="60">
        <f>'Field data and Waste 1'!P8</f>
        <v>15</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7.1</v>
      </c>
      <c r="D10" s="60">
        <f>'Field data and Waste 1'!D10</f>
        <v>6.6</v>
      </c>
      <c r="E10" s="60">
        <f>'Field data and Waste 1'!E10</f>
        <v>6.3</v>
      </c>
      <c r="F10" s="60">
        <f>'Field data and Waste 1'!F10</f>
        <v>5.9</v>
      </c>
      <c r="G10" s="60">
        <f>'Field data and Waste 1'!G10</f>
        <v>6.2</v>
      </c>
      <c r="H10" s="60">
        <f>'Field data and Waste 1'!H10</f>
        <v>6.6</v>
      </c>
      <c r="I10" s="60">
        <f>'Field data and Waste 1'!I10</f>
        <v>6.4</v>
      </c>
      <c r="J10" s="60">
        <f>'Field data and Waste 1'!J10</f>
        <v>5.9</v>
      </c>
      <c r="K10" s="60">
        <f>'Field data and Waste 1'!K10</f>
        <v>5.7</v>
      </c>
      <c r="L10" s="60">
        <f>'Field data and Waste 1'!L10</f>
        <v>5.5</v>
      </c>
      <c r="M10" s="60">
        <f>'Field data and Waste 1'!M10</f>
        <v>5.8</v>
      </c>
      <c r="N10" s="60">
        <f>'Field data and Waste 1'!N10</f>
        <v>5.8</v>
      </c>
      <c r="O10" s="60">
        <f>'Field data and Waste 1'!O10</f>
        <v>6.2</v>
      </c>
      <c r="P10" s="60">
        <f>'Field data and Waste 1'!P10</f>
        <v>5.8</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0</v>
      </c>
      <c r="D11" s="60">
        <f>'Field data and Waste 1'!D11</f>
        <v>1</v>
      </c>
      <c r="E11" s="60">
        <f>'Field data and Waste 1'!E11</f>
        <v>0</v>
      </c>
      <c r="F11" s="60">
        <f>'Field data and Waste 1'!F11</f>
        <v>1</v>
      </c>
      <c r="G11" s="60">
        <f>'Field data and Waste 1'!G11</f>
        <v>0</v>
      </c>
      <c r="H11" s="60">
        <f>'Field data and Waste 1'!H11</f>
        <v>0</v>
      </c>
      <c r="I11" s="60">
        <f>'Field data and Waste 1'!I11</f>
        <v>0</v>
      </c>
      <c r="J11" s="60">
        <f>'Field data and Waste 1'!J11</f>
        <v>1</v>
      </c>
      <c r="K11" s="60">
        <f>'Field data and Waste 1'!K11</f>
        <v>1</v>
      </c>
      <c r="L11" s="60">
        <f>'Field data and Waste 1'!L11</f>
        <v>1</v>
      </c>
      <c r="M11" s="60">
        <f>'Field data and Waste 1'!M11</f>
        <v>1</v>
      </c>
      <c r="N11" s="60">
        <f>'Field data and Waste 1'!N11</f>
        <v>0</v>
      </c>
      <c r="O11" s="60">
        <f>'Field data and Waste 1'!O11</f>
        <v>1</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3</v>
      </c>
      <c r="E12" s="60">
        <f>'Field data and Waste 1'!E12</f>
        <v>1</v>
      </c>
      <c r="F12" s="60">
        <f>'Field data and Waste 1'!F12</f>
        <v>1</v>
      </c>
      <c r="G12" s="60">
        <f>'Field data and Waste 1'!G12</f>
        <v>1</v>
      </c>
      <c r="H12" s="60">
        <f>'Field data and Waste 1'!H12</f>
        <v>1</v>
      </c>
      <c r="I12" s="60">
        <f>'Field data and Waste 1'!I12</f>
        <v>0</v>
      </c>
      <c r="J12" s="60">
        <f>'Field data and Waste 1'!J12</f>
        <v>1</v>
      </c>
      <c r="K12" s="60">
        <f>'Field data and Waste 1'!K12</f>
        <v>2</v>
      </c>
      <c r="L12" s="60">
        <f>'Field data and Waste 1'!L12</f>
        <v>1</v>
      </c>
      <c r="M12" s="60">
        <f>'Field data and Waste 1'!M12</f>
        <v>0</v>
      </c>
      <c r="N12" s="60">
        <f>'Field data and Waste 1'!N12</f>
        <v>0</v>
      </c>
      <c r="O12" s="60">
        <f>'Field data and Waste 1'!O12</f>
        <v>1</v>
      </c>
      <c r="P12" s="60">
        <f>'Field data and Waste 1'!P12</f>
        <v>1</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4</v>
      </c>
      <c r="E13" s="60">
        <f>'Field data and Waste 1'!E13</f>
        <v>3</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3</v>
      </c>
      <c r="M13" s="60">
        <f>'Field data and Waste 1'!M13</f>
        <v>3</v>
      </c>
      <c r="N13" s="60">
        <f>'Field data and Waste 1'!N13</f>
        <v>3</v>
      </c>
      <c r="O13" s="60">
        <f>'Field data and Waste 1'!O13</f>
        <v>2</v>
      </c>
      <c r="P13" s="60">
        <f>'Field data and Waste 1'!P13</f>
        <v>2</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47</v>
      </c>
      <c r="D15" s="60">
        <f>'Field data and Waste 1'!D15</f>
        <v>47</v>
      </c>
      <c r="E15" s="60">
        <f>'Field data and Waste 1'!E15</f>
        <v>47</v>
      </c>
      <c r="F15" s="60">
        <f>'Field data and Waste 1'!F15</f>
        <v>47</v>
      </c>
      <c r="G15" s="60">
        <f>'Field data and Waste 1'!G15</f>
        <v>47</v>
      </c>
      <c r="H15" s="60">
        <f>'Field data and Waste 1'!H15</f>
        <v>47</v>
      </c>
      <c r="I15" s="60">
        <f>'Field data and Waste 1'!I15</f>
        <v>47</v>
      </c>
      <c r="J15" s="60">
        <f>'Field data and Waste 1'!J15</f>
        <v>23</v>
      </c>
      <c r="K15" s="60">
        <f>'Field data and Waste 1'!K15</f>
        <v>23</v>
      </c>
      <c r="L15" s="60">
        <f>'Field data and Waste 1'!L15</f>
        <v>23</v>
      </c>
      <c r="M15" s="60">
        <f>'Field data and Waste 1'!M15</f>
        <v>23</v>
      </c>
      <c r="N15" s="60">
        <f>'Field data and Waste 1'!N15</f>
        <v>23</v>
      </c>
      <c r="O15" s="60">
        <f>'Field data and Waste 1'!O15</f>
        <v>23</v>
      </c>
      <c r="P15" s="60">
        <f>'Field data and Waste 1'!P15</f>
        <v>47</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39.1</v>
      </c>
      <c r="K17" s="28">
        <f t="shared" si="0"/>
        <v>39.1</v>
      </c>
      <c r="L17" s="28">
        <f t="shared" si="0"/>
        <v>39.1</v>
      </c>
      <c r="M17" s="28">
        <f t="shared" si="0"/>
        <v>39.1</v>
      </c>
      <c r="N17" s="28">
        <f t="shared" si="0"/>
        <v>39.1</v>
      </c>
      <c r="O17" s="28">
        <f t="shared" si="0"/>
        <v>39.1</v>
      </c>
      <c r="P17" s="28">
        <f t="shared" si="0"/>
        <v>79.899999999999991</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-39.1</v>
      </c>
      <c r="K19" s="16">
        <f t="shared" si="1"/>
        <v>-39.1</v>
      </c>
      <c r="L19" s="16">
        <f t="shared" si="1"/>
        <v>-39.1</v>
      </c>
      <c r="M19" s="16">
        <f t="shared" si="1"/>
        <v>-39.1</v>
      </c>
      <c r="N19" s="16">
        <f t="shared" si="1"/>
        <v>-39.1</v>
      </c>
      <c r="O19" s="16">
        <f t="shared" si="1"/>
        <v>-39.1</v>
      </c>
      <c r="P19" s="16">
        <f t="shared" si="1"/>
        <v>-79.899999999999991</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138</v>
      </c>
      <c r="K21" s="28">
        <f t="shared" si="2"/>
        <v>138</v>
      </c>
      <c r="L21" s="28">
        <f t="shared" si="2"/>
        <v>138</v>
      </c>
      <c r="M21" s="28">
        <f t="shared" si="2"/>
        <v>138</v>
      </c>
      <c r="N21" s="28">
        <f t="shared" si="2"/>
        <v>138</v>
      </c>
      <c r="O21" s="28">
        <f t="shared" si="2"/>
        <v>138</v>
      </c>
      <c r="P21" s="28">
        <f t="shared" si="2"/>
        <v>282</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-282</v>
      </c>
      <c r="D23" s="16">
        <f t="shared" ref="D23:V23" si="3">D22-D21</f>
        <v>-282</v>
      </c>
      <c r="E23" s="16">
        <f t="shared" si="3"/>
        <v>-282</v>
      </c>
      <c r="F23" s="16">
        <f t="shared" si="3"/>
        <v>-282</v>
      </c>
      <c r="G23" s="16">
        <f t="shared" si="3"/>
        <v>-282</v>
      </c>
      <c r="H23" s="16">
        <f t="shared" si="3"/>
        <v>-282</v>
      </c>
      <c r="I23" s="16">
        <f t="shared" si="3"/>
        <v>-282</v>
      </c>
      <c r="J23" s="16">
        <f t="shared" si="3"/>
        <v>-138</v>
      </c>
      <c r="K23" s="16">
        <f t="shared" si="3"/>
        <v>-138</v>
      </c>
      <c r="L23" s="16">
        <f t="shared" si="3"/>
        <v>-138</v>
      </c>
      <c r="M23" s="16">
        <f t="shared" si="3"/>
        <v>-138</v>
      </c>
      <c r="N23" s="16">
        <f t="shared" si="3"/>
        <v>-138</v>
      </c>
      <c r="O23" s="16">
        <f t="shared" si="3"/>
        <v>-138</v>
      </c>
      <c r="P23" s="16">
        <f t="shared" si="3"/>
        <v>-282</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12</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9</v>
      </c>
      <c r="J57" s="8">
        <f t="shared" si="13"/>
        <v>10</v>
      </c>
      <c r="K57" s="8">
        <f t="shared" si="13"/>
        <v>11</v>
      </c>
      <c r="L57" s="8">
        <f t="shared" si="13"/>
        <v>12</v>
      </c>
      <c r="M57" s="8">
        <f t="shared" si="13"/>
        <v>13</v>
      </c>
      <c r="N57" s="8">
        <f t="shared" si="13"/>
        <v>14</v>
      </c>
      <c r="O57" s="8">
        <f t="shared" si="13"/>
        <v>15</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str">
        <f>L16&amp;" I "&amp;(VLOOKUP(L14,Table2456[],6,FALSE))</f>
        <v>Medium/Clay I Grass</v>
      </c>
      <c r="L58" s="13" t="str">
        <f>M16&amp;" I "&amp;(VLOOKUP(M14,Table2456[],6,FALSE))</f>
        <v>Medium/Clay I Grass</v>
      </c>
      <c r="M58" s="13" t="str">
        <f>N16&amp;" I "&amp;(VLOOKUP(N14,Table2456[],6,FALSE))</f>
        <v>Medium/Clay I Grass</v>
      </c>
      <c r="N58" s="13" t="str">
        <f>O16&amp;" I "&amp;(VLOOKUP(O14,Table2456[],6,FALSE))</f>
        <v>Medium/Clay I Grass</v>
      </c>
      <c r="O58" s="13" t="str">
        <f>P16&amp;" I "&amp;(VLOOKUP(P14,Table2456[],6,FALSE))</f>
        <v>Medium/Clay I Grass</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f>VLOOKUP(K$14,Table2456[],5,FALSE)</f>
        <v>6.2</v>
      </c>
      <c r="K59" s="76">
        <f>VLOOKUP(L$14,Table2456[],5,FALSE)</f>
        <v>6.2</v>
      </c>
      <c r="L59" s="76">
        <f>VLOOKUP(M$14,Table2456[],5,FALSE)</f>
        <v>6.2</v>
      </c>
      <c r="M59" s="76">
        <f>VLOOKUP(N$14,Table2456[],5,FALSE)</f>
        <v>6.2</v>
      </c>
      <c r="N59" s="76">
        <f>VLOOKUP(O$14,Table2456[],5,FALSE)</f>
        <v>6.2</v>
      </c>
      <c r="O59" s="76">
        <f>VLOOKUP(P$14,Table2456[],5,FALSE)</f>
        <v>6.2</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7.1</v>
      </c>
      <c r="C60" s="76">
        <f t="shared" ref="C60:U60" si="14">D10</f>
        <v>6.6</v>
      </c>
      <c r="D60" s="76">
        <f t="shared" si="14"/>
        <v>6.3</v>
      </c>
      <c r="E60" s="76">
        <f t="shared" si="14"/>
        <v>5.9</v>
      </c>
      <c r="F60" s="76">
        <f t="shared" si="14"/>
        <v>6.2</v>
      </c>
      <c r="G60" s="76">
        <f t="shared" si="14"/>
        <v>6.6</v>
      </c>
      <c r="H60" s="76">
        <f t="shared" si="14"/>
        <v>6.4</v>
      </c>
      <c r="I60" s="76">
        <f t="shared" si="14"/>
        <v>5.9</v>
      </c>
      <c r="J60" s="76">
        <f t="shared" si="14"/>
        <v>5.7</v>
      </c>
      <c r="K60" s="76">
        <f t="shared" si="14"/>
        <v>5.5</v>
      </c>
      <c r="L60" s="76">
        <f t="shared" si="14"/>
        <v>5.8</v>
      </c>
      <c r="M60" s="76">
        <f t="shared" si="14"/>
        <v>5.8</v>
      </c>
      <c r="N60" s="76">
        <f t="shared" si="14"/>
        <v>6.2</v>
      </c>
      <c r="O60" s="76">
        <f t="shared" si="14"/>
        <v>5.8</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-2.3999999999999968</v>
      </c>
      <c r="D64" s="77">
        <f t="shared" si="17"/>
        <v>-0.59999999999999787</v>
      </c>
      <c r="E64" s="77">
        <f t="shared" si="17"/>
        <v>1.7999999999999989</v>
      </c>
      <c r="F64" s="77">
        <f t="shared" si="17"/>
        <v>0</v>
      </c>
      <c r="G64" s="77">
        <f t="shared" si="17"/>
        <v>-2.3999999999999968</v>
      </c>
      <c r="H64" s="77">
        <f t="shared" si="17"/>
        <v>-1.2000000000000011</v>
      </c>
      <c r="I64" s="77">
        <f t="shared" si="17"/>
        <v>1.7999999999999989</v>
      </c>
      <c r="J64" s="77">
        <f t="shared" si="17"/>
        <v>3</v>
      </c>
      <c r="K64" s="77">
        <f t="shared" si="17"/>
        <v>4.2000000000000011</v>
      </c>
      <c r="L64" s="77">
        <f t="shared" si="17"/>
        <v>2.4000000000000021</v>
      </c>
      <c r="M64" s="77">
        <f t="shared" si="17"/>
        <v>2.4000000000000021</v>
      </c>
      <c r="N64" s="77">
        <f t="shared" si="17"/>
        <v>0</v>
      </c>
      <c r="O64" s="77">
        <f t="shared" si="17"/>
        <v>2.4000000000000021</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2.3999999999999968</v>
      </c>
      <c r="D65" s="77">
        <f t="shared" si="18"/>
        <v>0.59999999999999787</v>
      </c>
      <c r="E65" s="77">
        <f t="shared" si="18"/>
        <v>-1.7999999999999989</v>
      </c>
      <c r="F65" s="77">
        <f t="shared" si="18"/>
        <v>0</v>
      </c>
      <c r="G65" s="77">
        <f t="shared" si="18"/>
        <v>2.3999999999999968</v>
      </c>
      <c r="H65" s="77">
        <f t="shared" si="18"/>
        <v>1.2000000000000011</v>
      </c>
      <c r="I65" s="77">
        <f t="shared" si="18"/>
        <v>-1.7999999999999989</v>
      </c>
      <c r="J65" s="77">
        <f t="shared" si="18"/>
        <v>-3</v>
      </c>
      <c r="K65" s="77">
        <f t="shared" si="18"/>
        <v>-4.2000000000000011</v>
      </c>
      <c r="L65" s="77">
        <f t="shared" si="18"/>
        <v>-2.4000000000000021</v>
      </c>
      <c r="M65" s="77">
        <f t="shared" si="18"/>
        <v>-2.4000000000000021</v>
      </c>
      <c r="N65" s="77">
        <f t="shared" si="18"/>
        <v>0</v>
      </c>
      <c r="O65" s="77">
        <f t="shared" si="18"/>
        <v>-2.4000000000000021</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OVER</v>
      </c>
      <c r="G66" s="78" t="str">
        <f t="shared" si="19"/>
        <v>OVER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OVER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104</v>
      </c>
      <c r="C3" s="33">
        <f>'Field data and Waste 1'!C31</f>
        <v>197.6</v>
      </c>
      <c r="D3" s="33">
        <f>'Field data and Waste 1'!D31</f>
        <v>97.926503999999994</v>
      </c>
      <c r="E3" s="33">
        <f>'Field data and Waste 1'!E31</f>
        <v>28.071680000000001</v>
      </c>
      <c r="F3" s="33">
        <f>'Field data and Waste 1'!F31</f>
        <v>7.0524687999999989</v>
      </c>
      <c r="G3" s="33">
        <f>'Field data and Waste 1'!G31</f>
        <v>2.0800000000000003E-2</v>
      </c>
      <c r="H3" s="33">
        <f>'Field data and Waste 1'!H31</f>
        <v>0.13728000000000001</v>
      </c>
      <c r="I3" s="33">
        <f>'Field data and Waste 1'!I31</f>
        <v>5.2000000000000005E-2</v>
      </c>
      <c r="J3" s="33">
        <f>'Field data and Waste 1'!J31</f>
        <v>1.0400000000000001E-3</v>
      </c>
      <c r="K3" s="33">
        <f>'Field data and Waste 1'!K31</f>
        <v>5.2000000000000006E-3</v>
      </c>
      <c r="L3" s="33">
        <f>'Field data and Waste 1'!L31</f>
        <v>2.0800000000000003E-2</v>
      </c>
      <c r="M3" s="33">
        <f>'Field data and Waste 1'!M31</f>
        <v>3.1199999999999999E-2</v>
      </c>
      <c r="N3" s="33">
        <f>'Field data and Waste 1'!N31</f>
        <v>0</v>
      </c>
      <c r="O3" s="33">
        <f>'Field data and Waste 1'!O31</f>
        <v>0</v>
      </c>
      <c r="P3" s="33">
        <f>'Field data and Waste 1'!P31</f>
        <v>35.256</v>
      </c>
      <c r="Q3" s="33">
        <f>'Field data and Waste 1'!Q31</f>
        <v>38.479999999999997</v>
      </c>
      <c r="R3" s="33">
        <f>'Field data and Waste 1'!R31</f>
        <v>0</v>
      </c>
      <c r="S3" s="33">
        <f>'Field data and Waste 1'!S31</f>
        <v>0</v>
      </c>
      <c r="T3" s="33">
        <f>'Field data and Waste 1'!T31</f>
        <v>0</v>
      </c>
      <c r="U3" s="33">
        <f>'Field data and Waste 1'!U31</f>
        <v>0</v>
      </c>
    </row>
    <row r="4" spans="1:21" x14ac:dyDescent="0.25">
      <c r="A4" s="36">
        <v>2</v>
      </c>
      <c r="B4" s="33">
        <f>'Waste 2'!B31</f>
        <v>116</v>
      </c>
      <c r="C4" s="33">
        <f>'Waste 2'!C31</f>
        <v>127.60000000000001</v>
      </c>
      <c r="D4" s="33">
        <f>'Waste 2'!D31</f>
        <v>232.802256</v>
      </c>
      <c r="E4" s="33">
        <f>'Waste 2'!E31</f>
        <v>67.513739999999999</v>
      </c>
      <c r="F4" s="33">
        <f>'Waste 2'!F31</f>
        <v>11.193489599999999</v>
      </c>
      <c r="G4" s="33">
        <f>'Waste 2'!G31</f>
        <v>2.3200000000000002E-2</v>
      </c>
      <c r="H4" s="33">
        <f>'Waste 2'!H31</f>
        <v>0.25752000000000003</v>
      </c>
      <c r="I4" s="33">
        <f>'Waste 2'!I31</f>
        <v>5.8000000000000003E-2</v>
      </c>
      <c r="J4" s="33">
        <f>'Waste 2'!J31</f>
        <v>1.16E-3</v>
      </c>
      <c r="K4" s="33">
        <f>'Waste 2'!K31</f>
        <v>5.8000000000000005E-3</v>
      </c>
      <c r="L4" s="33">
        <f>'Waste 2'!L31</f>
        <v>2.3200000000000002E-2</v>
      </c>
      <c r="M4" s="33">
        <f>'Waste 2'!M31</f>
        <v>2.784E-2</v>
      </c>
      <c r="N4" s="33">
        <f>'Waste 2'!N31</f>
        <v>0</v>
      </c>
      <c r="O4" s="33">
        <f>'Waste 2'!O31</f>
        <v>0</v>
      </c>
      <c r="P4" s="33">
        <f>'Waste 2'!P31</f>
        <v>29.812000000000001</v>
      </c>
      <c r="Q4" s="33">
        <f>'Waste 2'!Q31</f>
        <v>31.61</v>
      </c>
      <c r="R4" s="33">
        <f>'Waste 2'!R31</f>
        <v>0</v>
      </c>
      <c r="S4" s="33">
        <f>'Waste 2'!S31</f>
        <v>0</v>
      </c>
      <c r="T4" s="33">
        <f>'Waste 2'!T31</f>
        <v>0</v>
      </c>
      <c r="U4" s="33">
        <f>'Waste 2'!U31</f>
        <v>0</v>
      </c>
    </row>
    <row r="5" spans="1:21" x14ac:dyDescent="0.25">
      <c r="A5" s="36">
        <v>3</v>
      </c>
      <c r="B5" s="33">
        <f>'Waste 3'!B31</f>
        <v>72</v>
      </c>
      <c r="C5" s="33">
        <f>'Waste 3'!C31</f>
        <v>180</v>
      </c>
      <c r="D5" s="33">
        <f>'Waste 3'!D31</f>
        <v>230.43794399999999</v>
      </c>
      <c r="E5" s="33">
        <f>'Waste 3'!E31</f>
        <v>40.516920000000006</v>
      </c>
      <c r="F5" s="33">
        <f>'Waste 3'!F31</f>
        <v>6.9118703999999997</v>
      </c>
      <c r="G5" s="33">
        <f>'Waste 3'!G31</f>
        <v>1.6704000000000004E-2</v>
      </c>
      <c r="H5" s="33">
        <f>'Waste 3'!H31</f>
        <v>0.22824</v>
      </c>
      <c r="I5" s="33">
        <f>'Waste 3'!I31</f>
        <v>0.22824</v>
      </c>
      <c r="J5" s="33">
        <f>'Waste 3'!J31</f>
        <v>7.2000000000000005E-4</v>
      </c>
      <c r="K5" s="33">
        <f>'Waste 3'!K31</f>
        <v>3.6000000000000003E-3</v>
      </c>
      <c r="L5" s="33">
        <f>'Waste 3'!L31</f>
        <v>1.4400000000000001E-2</v>
      </c>
      <c r="M5" s="33">
        <f>'Waste 3'!M31</f>
        <v>2.2967999999999999E-2</v>
      </c>
      <c r="N5" s="33">
        <f>'Waste 3'!N31</f>
        <v>0</v>
      </c>
      <c r="O5" s="33">
        <f>'Waste 3'!O31</f>
        <v>0</v>
      </c>
      <c r="P5" s="33">
        <f>'Waste 3'!P31</f>
        <v>81.575999999999993</v>
      </c>
      <c r="Q5" s="33">
        <f>'Waste 3'!Q31</f>
        <v>29.700000000000003</v>
      </c>
      <c r="R5" s="33">
        <f>'Waste 3'!R31</f>
        <v>0</v>
      </c>
      <c r="S5" s="33">
        <f>'Waste 3'!S31</f>
        <v>0</v>
      </c>
      <c r="T5" s="33">
        <f>'Waste 3'!T31</f>
        <v>0</v>
      </c>
      <c r="U5" s="33">
        <f>'Waste 3'!U31</f>
        <v>0</v>
      </c>
    </row>
    <row r="6" spans="1:21" x14ac:dyDescent="0.25">
      <c r="A6" s="36">
        <v>4</v>
      </c>
      <c r="B6" s="33">
        <f>'Waste 4'!B31</f>
        <v>0</v>
      </c>
      <c r="C6" s="33">
        <f>'Waste 4'!C31</f>
        <v>0</v>
      </c>
      <c r="D6" s="33">
        <f>'Waste 4'!D31</f>
        <v>0</v>
      </c>
      <c r="E6" s="33">
        <f>'Waste 4'!E31</f>
        <v>0</v>
      </c>
      <c r="F6" s="33">
        <f>'Waste 4'!F31</f>
        <v>0</v>
      </c>
      <c r="G6" s="33">
        <f>'Waste 4'!G31</f>
        <v>0</v>
      </c>
      <c r="H6" s="33">
        <f>'Waste 4'!H31</f>
        <v>0</v>
      </c>
      <c r="I6" s="33">
        <f>'Waste 4'!I31</f>
        <v>0</v>
      </c>
      <c r="J6" s="33">
        <f>'Waste 4'!J31</f>
        <v>0</v>
      </c>
      <c r="K6" s="33">
        <f>'Waste 4'!K31</f>
        <v>0</v>
      </c>
      <c r="L6" s="33">
        <f>'Waste 4'!L31</f>
        <v>0</v>
      </c>
      <c r="M6" s="33">
        <f>'Waste 4'!M31</f>
        <v>0</v>
      </c>
      <c r="N6" s="33">
        <f>'Waste 4'!N31</f>
        <v>0</v>
      </c>
      <c r="O6" s="33">
        <f>'Waste 4'!O31</f>
        <v>0</v>
      </c>
      <c r="P6" s="33">
        <f>'Waste 4'!P31</f>
        <v>0</v>
      </c>
      <c r="Q6" s="33">
        <f>'Waste 4'!Q31</f>
        <v>0</v>
      </c>
      <c r="R6" s="33">
        <f>'Waste 4'!R31</f>
        <v>0</v>
      </c>
      <c r="S6" s="33">
        <f>'Waste 4'!S31</f>
        <v>0</v>
      </c>
      <c r="T6" s="33">
        <f>'Waste 4'!T31</f>
        <v>0</v>
      </c>
      <c r="U6" s="33">
        <f>'Waste 4'!U31</f>
        <v>0</v>
      </c>
    </row>
    <row r="7" spans="1:21" x14ac:dyDescent="0.25">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5">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292</v>
      </c>
      <c r="C13" s="81">
        <f t="shared" ref="C13:U13" si="0">SUM(C3:C12)</f>
        <v>505.2</v>
      </c>
      <c r="D13" s="81">
        <f t="shared" si="0"/>
        <v>561.16670399999998</v>
      </c>
      <c r="E13" s="81">
        <f t="shared" si="0"/>
        <v>136.10234</v>
      </c>
      <c r="F13" s="81">
        <f t="shared" si="0"/>
        <v>25.157828799999997</v>
      </c>
      <c r="G13" s="81">
        <f t="shared" si="0"/>
        <v>6.0704000000000008E-2</v>
      </c>
      <c r="H13" s="81">
        <f t="shared" si="0"/>
        <v>0.62304000000000004</v>
      </c>
      <c r="I13" s="81">
        <f t="shared" si="0"/>
        <v>0.33823999999999999</v>
      </c>
      <c r="J13" s="81">
        <f t="shared" si="0"/>
        <v>2.9200000000000003E-3</v>
      </c>
      <c r="K13" s="81">
        <f t="shared" si="0"/>
        <v>1.4600000000000002E-2</v>
      </c>
      <c r="L13" s="81">
        <f t="shared" si="0"/>
        <v>5.8400000000000007E-2</v>
      </c>
      <c r="M13" s="81">
        <f t="shared" si="0"/>
        <v>8.2007999999999998E-2</v>
      </c>
      <c r="N13" s="81">
        <f t="shared" si="0"/>
        <v>0</v>
      </c>
      <c r="O13" s="81">
        <f t="shared" si="0"/>
        <v>0</v>
      </c>
      <c r="P13" s="81">
        <f t="shared" si="0"/>
        <v>146.64400000000001</v>
      </c>
      <c r="Q13" s="81">
        <f t="shared" si="0"/>
        <v>99.79</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104</v>
      </c>
      <c r="D3" s="33">
        <f>'Field data and Waste 1'!C31</f>
        <v>197.6</v>
      </c>
      <c r="E3" s="33">
        <f>'Field data and Waste 1'!D31</f>
        <v>97.926503999999994</v>
      </c>
      <c r="F3" s="33">
        <f>'Field data and Waste 1'!E31</f>
        <v>28.071680000000001</v>
      </c>
      <c r="G3" s="33">
        <f>'Field data and Waste 1'!F31</f>
        <v>7.0524687999999989</v>
      </c>
      <c r="H3" s="33">
        <f>'Field data and Waste 1'!G31</f>
        <v>2.0800000000000003E-2</v>
      </c>
      <c r="I3" s="33">
        <f>'Field data and Waste 1'!H31</f>
        <v>0.13728000000000001</v>
      </c>
      <c r="J3" s="33">
        <f>'Field data and Waste 1'!I31</f>
        <v>5.2000000000000005E-2</v>
      </c>
      <c r="K3" s="33">
        <f>'Field data and Waste 1'!J31</f>
        <v>1.0400000000000001E-3</v>
      </c>
      <c r="L3" s="33">
        <f>'Field data and Waste 1'!K31</f>
        <v>5.2000000000000006E-3</v>
      </c>
      <c r="M3" s="33">
        <f>'Field data and Waste 1'!L31</f>
        <v>2.0800000000000003E-2</v>
      </c>
      <c r="N3" s="33">
        <f>'Field data and Waste 1'!M31</f>
        <v>3.1199999999999999E-2</v>
      </c>
      <c r="O3" s="33">
        <f>'Field data and Waste 1'!N31</f>
        <v>0</v>
      </c>
      <c r="P3" s="33">
        <f>'Field data and Waste 1'!O31</f>
        <v>0</v>
      </c>
      <c r="Q3" s="33">
        <f>'Field data and Waste 1'!P31</f>
        <v>35.256</v>
      </c>
      <c r="R3" s="33">
        <f>'Field data and Waste 1'!Q31</f>
        <v>38.479999999999997</v>
      </c>
      <c r="S3" s="33">
        <f>'Field data and Waste 1'!R31</f>
        <v>0</v>
      </c>
      <c r="T3" s="33">
        <f>'Field data and Waste 1'!S31</f>
        <v>0</v>
      </c>
      <c r="U3" s="33">
        <f>'Field data and Waste 1'!T31</f>
        <v>0</v>
      </c>
      <c r="V3" s="33">
        <f>'Field data and Waste 1'!U31</f>
        <v>0</v>
      </c>
    </row>
    <row r="4" spans="1:22" x14ac:dyDescent="0.25">
      <c r="A4" s="36">
        <v>2</v>
      </c>
      <c r="B4" s="91"/>
      <c r="C4" s="33">
        <f>'Waste 2'!B31</f>
        <v>116</v>
      </c>
      <c r="D4" s="33">
        <f>'Waste 2'!C31</f>
        <v>127.60000000000001</v>
      </c>
      <c r="E4" s="33">
        <f>'Waste 2'!D31</f>
        <v>232.802256</v>
      </c>
      <c r="F4" s="33">
        <f>'Waste 2'!E31</f>
        <v>67.513739999999999</v>
      </c>
      <c r="G4" s="33">
        <f>'Waste 2'!F31</f>
        <v>11.193489599999999</v>
      </c>
      <c r="H4" s="33">
        <f>'Waste 2'!G31</f>
        <v>2.3200000000000002E-2</v>
      </c>
      <c r="I4" s="33">
        <f>'Waste 2'!H31</f>
        <v>0.25752000000000003</v>
      </c>
      <c r="J4" s="33">
        <f>'Waste 2'!I31</f>
        <v>5.8000000000000003E-2</v>
      </c>
      <c r="K4" s="33">
        <f>'Waste 2'!J31</f>
        <v>1.16E-3</v>
      </c>
      <c r="L4" s="33">
        <f>'Waste 2'!K31</f>
        <v>5.8000000000000005E-3</v>
      </c>
      <c r="M4" s="33">
        <f>'Waste 2'!L31</f>
        <v>2.3200000000000002E-2</v>
      </c>
      <c r="N4" s="33">
        <f>'Waste 2'!M31</f>
        <v>2.784E-2</v>
      </c>
      <c r="O4" s="33">
        <f>'Waste 2'!N31</f>
        <v>0</v>
      </c>
      <c r="P4" s="33">
        <f>'Waste 2'!O31</f>
        <v>0</v>
      </c>
      <c r="Q4" s="33">
        <f>'Waste 2'!P31</f>
        <v>29.812000000000001</v>
      </c>
      <c r="R4" s="33">
        <f>'Waste 2'!Q31</f>
        <v>31.61</v>
      </c>
      <c r="S4" s="33">
        <f>'Waste 2'!R31</f>
        <v>0</v>
      </c>
      <c r="T4" s="33">
        <f>'Waste 2'!S31</f>
        <v>0</v>
      </c>
      <c r="U4" s="33">
        <f>'Waste 2'!T31</f>
        <v>0</v>
      </c>
      <c r="V4" s="33">
        <f>'Waste 2'!U31</f>
        <v>0</v>
      </c>
    </row>
    <row r="5" spans="1:22" x14ac:dyDescent="0.25">
      <c r="A5" s="36">
        <v>3</v>
      </c>
      <c r="B5" s="91"/>
      <c r="C5" s="33">
        <f>'Waste 3'!B31</f>
        <v>72</v>
      </c>
      <c r="D5" s="33">
        <f>'Waste 3'!C31</f>
        <v>180</v>
      </c>
      <c r="E5" s="33">
        <f>'Waste 3'!D31</f>
        <v>230.43794399999999</v>
      </c>
      <c r="F5" s="33">
        <f>'Waste 3'!E31</f>
        <v>40.516920000000006</v>
      </c>
      <c r="G5" s="33">
        <f>'Waste 3'!F31</f>
        <v>6.9118703999999997</v>
      </c>
      <c r="H5" s="33">
        <f>'Waste 3'!G31</f>
        <v>1.6704000000000004E-2</v>
      </c>
      <c r="I5" s="33">
        <f>'Waste 3'!H31</f>
        <v>0.22824</v>
      </c>
      <c r="J5" s="33">
        <f>'Waste 3'!I31</f>
        <v>0.22824</v>
      </c>
      <c r="K5" s="33">
        <f>'Waste 3'!J31</f>
        <v>7.2000000000000005E-4</v>
      </c>
      <c r="L5" s="33">
        <f>'Waste 3'!K31</f>
        <v>3.6000000000000003E-3</v>
      </c>
      <c r="M5" s="33">
        <f>'Waste 3'!L31</f>
        <v>1.4400000000000001E-2</v>
      </c>
      <c r="N5" s="33">
        <f>'Waste 3'!M31</f>
        <v>2.2967999999999999E-2</v>
      </c>
      <c r="O5" s="33">
        <f>'Waste 3'!N31</f>
        <v>0</v>
      </c>
      <c r="P5" s="33">
        <f>'Waste 3'!O31</f>
        <v>0</v>
      </c>
      <c r="Q5" s="33">
        <f>'Waste 3'!P31</f>
        <v>81.575999999999993</v>
      </c>
      <c r="R5" s="33">
        <f>'Waste 3'!Q31</f>
        <v>29.700000000000003</v>
      </c>
      <c r="S5" s="33">
        <f>'Waste 3'!R31</f>
        <v>0</v>
      </c>
      <c r="T5" s="33">
        <f>'Waste 3'!S31</f>
        <v>0</v>
      </c>
      <c r="U5" s="33">
        <f>'Waste 3'!T31</f>
        <v>0</v>
      </c>
      <c r="V5" s="33">
        <f>'Waste 3'!U31</f>
        <v>0</v>
      </c>
    </row>
    <row r="6" spans="1:22" x14ac:dyDescent="0.25">
      <c r="A6" s="36">
        <v>4</v>
      </c>
      <c r="B6" s="91"/>
      <c r="C6" s="33">
        <f>'Waste 4'!B31</f>
        <v>0</v>
      </c>
      <c r="D6" s="33">
        <f>'Waste 4'!C31</f>
        <v>0</v>
      </c>
      <c r="E6" s="33">
        <f>'Waste 4'!D31</f>
        <v>0</v>
      </c>
      <c r="F6" s="33">
        <f>'Waste 4'!E31</f>
        <v>0</v>
      </c>
      <c r="G6" s="33">
        <f>'Waste 4'!F31</f>
        <v>0</v>
      </c>
      <c r="H6" s="33">
        <f>'Waste 4'!G31</f>
        <v>0</v>
      </c>
      <c r="I6" s="33">
        <f>'Waste 4'!H31</f>
        <v>0</v>
      </c>
      <c r="J6" s="33">
        <f>'Waste 4'!I31</f>
        <v>0</v>
      </c>
      <c r="K6" s="33">
        <f>'Waste 4'!J31</f>
        <v>0</v>
      </c>
      <c r="L6" s="33">
        <f>'Waste 4'!K31</f>
        <v>0</v>
      </c>
      <c r="M6" s="33">
        <f>'Waste 4'!L31</f>
        <v>0</v>
      </c>
      <c r="N6" s="33">
        <f>'Waste 4'!M31</f>
        <v>0</v>
      </c>
      <c r="O6" s="33">
        <f>'Waste 4'!N31</f>
        <v>0</v>
      </c>
      <c r="P6" s="33">
        <f>'Waste 4'!O31</f>
        <v>0</v>
      </c>
      <c r="Q6" s="33">
        <f>'Waste 4'!P31</f>
        <v>0</v>
      </c>
      <c r="R6" s="33">
        <f>'Waste 4'!Q31</f>
        <v>0</v>
      </c>
      <c r="S6" s="33">
        <f>'Waste 4'!R31</f>
        <v>0</v>
      </c>
      <c r="T6" s="33">
        <f>'Waste 4'!S31</f>
        <v>0</v>
      </c>
      <c r="U6" s="33">
        <f>'Waste 4'!T31</f>
        <v>0</v>
      </c>
      <c r="V6" s="33">
        <f>'Waste 4'!U31</f>
        <v>0</v>
      </c>
    </row>
    <row r="7" spans="1:22" x14ac:dyDescent="0.25">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5">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Waste 1'!B43</f>
        <v>104</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Waste 1'!B44</f>
        <v>104</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104</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116</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72</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REGU-195-6525759</_dlc_DocId>
    <_dlc_DocIdUrl xmlns="9be56660-2c31-41ef-bc00-23e72f632f2a">
      <Url>https://cyfoethnaturiolcymru.sharepoint.com/teams/Regulatory/Permitting/_layouts/15/DocIdRedir.aspx?ID=REGU-195-6525759</Url>
      <Description>REGU-195-6525759</Description>
    </_dlc_DocIdUrl>
    <Site_x0020_Name xmlns="859f7ad6-93f6-4205-b62b-a17f28acbbac">Stepside Agri 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2024-01-11T00:00:00+00:00</Document_x0020_Date>
    <Facility_x0020_Address xmlns="859f7ad6-93f6-4205-b62b-a17f28acbbac">Mobile Plant</Facility_x0020_Address>
    <lcf76f155ced4ddcb4097134ff3c332f xmlns="0a3f541d-ab69-4573-98e7-35881639f867">
      <Terms xmlns="http://schemas.microsoft.com/office/infopath/2007/PartnerControls"/>
    </lcf76f155ced4ddcb4097134ff3c332f>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82" ma:contentTypeDescription="Permitting &amp; Compliance Word Document" ma:contentTypeScope="" ma:versionID="e431386f76c31407f27919025ac844a5">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5ce431996211967840af05ce04e3e8c7"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element ref="ns4:MediaServiceAutoTags" minOccurs="0"/>
                <xsd:element ref="ns4:MediaServiceOCR" minOccurs="0"/>
                <xsd:element ref="ns4:MediaServiceGenerationTime" minOccurs="0"/>
                <xsd:element ref="ns4:MediaServiceEventHashCode" minOccurs="0"/>
                <xsd:element ref="ns4:lcf76f155ced4ddcb4097134ff3c332f" minOccurs="0"/>
                <xsd:element ref="ns2:TaxCatchAll" minOccurs="0"/>
                <xsd:element ref="ns4:MediaServiceObjectDetectorVersions" minOccurs="0"/>
                <xsd:element ref="ns4:MediaServiceDateTaken"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7"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31" nillable="true" ma:displayName="Tags"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36"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DateTaken" ma:index="39" nillable="true" ma:displayName="MediaServiceDateTaken" ma:hidden="true" ma:indexed="true" ma:internalName="MediaServiceDateTaken"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386BE9F-E9B3-4F89-8209-B3074DCF515B}"/>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documentManagement/types"/>
    <ds:schemaRef ds:uri="9be56660-2c31-41ef-bc00-23e72f632f2a"/>
    <ds:schemaRef ds:uri="http://schemas.microsoft.com/office/2006/metadata/properties"/>
    <ds:schemaRef ds:uri="http://www.w3.org/XML/1998/namespace"/>
  </ds:schemaRefs>
</ds:datastoreItem>
</file>

<file path=customXml/itemProps5.xml><?xml version="1.0" encoding="utf-8"?>
<ds:datastoreItem xmlns:ds="http://schemas.openxmlformats.org/officeDocument/2006/customXml" ds:itemID="{09FAC1AB-959D-4662-BBFC-3CD148B5A29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Ethan Banfield</cp:lastModifiedBy>
  <dcterms:created xsi:type="dcterms:W3CDTF">2016-09-26T10:07:59Z</dcterms:created>
  <dcterms:modified xsi:type="dcterms:W3CDTF">2024-01-08T14:00:06Z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f17c27a0-a6cf-4825-8c03-de8d054bf560</vt:lpwstr>
  </property>
  <property fmtid="{D5CDD505-2E9C-101B-9397-08002B2CF9AE}" pid="4" name="Order">
    <vt:r8>652575900</vt:r8>
  </property>
  <property fmtid="{D5CDD505-2E9C-101B-9397-08002B2CF9AE}" pid="5" name="MediaServiceImageTags">
    <vt:lpwstr/>
  </property>
</Properties>
</file>