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3907 ByProduct med/Issue/"/>
    </mc:Choice>
  </mc:AlternateContent>
  <xr:revisionPtr revIDLastSave="0" documentId="8_{EFA663F2-D117-41AE-A94F-8B048B9788AD}" xr6:coauthVersionLast="47" xr6:coauthVersionMax="47" xr10:uidLastSave="{00000000-0000-0000-0000-000000000000}"/>
  <bookViews>
    <workbookView xWindow="28680" yWindow="-120" windowWidth="29040" windowHeight="15840" tabRatio="633" xr2:uid="{00000000-000D-0000-FFFF-FFFF00000000}"/>
  </bookViews>
  <sheets>
    <sheet name="Field data and Bryngwyn" sheetId="1" r:id="rId1"/>
    <sheet name="Bontgoch" sheetId="21" r:id="rId2"/>
    <sheet name="Cefn Dryscoed" sheetId="27" r:id="rId3"/>
    <sheet name="Crai liquid" sheetId="28" r:id="rId4"/>
    <sheet name="Elan" sheetId="30" r:id="rId5"/>
    <sheet name="Preselli" sheetId="26" r:id="rId6"/>
    <sheet name="Strata Florida" sheetId="24" r:id="rId7"/>
    <sheet name="Talybont" sheetId="29" r:id="rId8"/>
    <sheet name="Capel Dewi" sheetId="23" r:id="rId9"/>
    <sheet name="Additions" sheetId="20" r:id="rId10"/>
    <sheet name="Ratios" sheetId="19"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3" l="1"/>
  <c r="L3" i="29"/>
  <c r="L3" i="24"/>
  <c r="L3" i="26"/>
  <c r="L3" i="30"/>
  <c r="L3" i="28"/>
  <c r="L3" i="27"/>
  <c r="L3" i="21"/>
  <c r="L3" i="1"/>
  <c r="N65" i="1" l="1"/>
  <c r="O65" i="1"/>
  <c r="P65" i="1"/>
  <c r="Q65" i="1"/>
  <c r="R65" i="1"/>
  <c r="S65" i="1"/>
  <c r="T65" i="1"/>
  <c r="U65" i="1"/>
  <c r="N65" i="21"/>
  <c r="O65" i="21"/>
  <c r="P65" i="21"/>
  <c r="Q65" i="21"/>
  <c r="R65" i="21"/>
  <c r="S65" i="21"/>
  <c r="T65" i="21"/>
  <c r="U65" i="21"/>
  <c r="N65" i="27"/>
  <c r="O65" i="27"/>
  <c r="P65" i="27"/>
  <c r="Q65" i="27"/>
  <c r="R65" i="27"/>
  <c r="S65" i="27"/>
  <c r="T65" i="27"/>
  <c r="U65" i="27"/>
  <c r="N65" i="28"/>
  <c r="O65" i="28"/>
  <c r="P65" i="28"/>
  <c r="Q65" i="28"/>
  <c r="R65" i="28"/>
  <c r="S65" i="28"/>
  <c r="T65" i="28"/>
  <c r="U65" i="28"/>
  <c r="N65" i="30"/>
  <c r="O65" i="30"/>
  <c r="P65" i="30"/>
  <c r="Q65" i="30"/>
  <c r="R65" i="30"/>
  <c r="S65" i="30"/>
  <c r="T65" i="30"/>
  <c r="U65" i="30"/>
  <c r="O65" i="26"/>
  <c r="P65" i="26"/>
  <c r="Q65" i="26"/>
  <c r="R65" i="26"/>
  <c r="S65" i="26"/>
  <c r="T65" i="26"/>
  <c r="U65" i="26"/>
  <c r="O65" i="24"/>
  <c r="P65" i="24"/>
  <c r="Q65" i="24"/>
  <c r="R65" i="24"/>
  <c r="S65" i="24"/>
  <c r="T65" i="24"/>
  <c r="U65" i="24"/>
  <c r="N65" i="29"/>
  <c r="O65" i="29"/>
  <c r="P65" i="29"/>
  <c r="Q65" i="29"/>
  <c r="R65" i="29"/>
  <c r="S65" i="29"/>
  <c r="T65" i="29"/>
  <c r="U65" i="29"/>
  <c r="N65" i="23"/>
  <c r="O65" i="23"/>
  <c r="P65" i="23"/>
  <c r="Q65" i="23"/>
  <c r="R65" i="23"/>
  <c r="S65" i="23"/>
  <c r="T65" i="23"/>
  <c r="U65" i="23"/>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3" l="1"/>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Q22" i="30"/>
  <c r="I22" i="30"/>
  <c r="V20" i="30"/>
  <c r="U20" i="30"/>
  <c r="T20" i="30"/>
  <c r="S20" i="30"/>
  <c r="R20" i="30"/>
  <c r="Q20" i="30"/>
  <c r="P20" i="30"/>
  <c r="O20" i="30"/>
  <c r="V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R22" i="29"/>
  <c r="J22" i="29"/>
  <c r="V20" i="29"/>
  <c r="U20" i="29"/>
  <c r="T20" i="29"/>
  <c r="S20" i="29"/>
  <c r="R20" i="29"/>
  <c r="Q20" i="29"/>
  <c r="P20" i="29"/>
  <c r="O20" i="29"/>
  <c r="U18" i="29"/>
  <c r="T18" i="29"/>
  <c r="P18" i="29"/>
  <c r="M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V20" i="28"/>
  <c r="U20" i="28"/>
  <c r="T20" i="28"/>
  <c r="S20" i="28"/>
  <c r="R20" i="28"/>
  <c r="Q20" i="28"/>
  <c r="P20" i="28"/>
  <c r="O20" i="28"/>
  <c r="U18" i="28"/>
  <c r="R18" i="28"/>
  <c r="P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U18" i="27"/>
  <c r="T18" i="27"/>
  <c r="O18" i="27"/>
  <c r="L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Q22" i="26"/>
  <c r="O22" i="26"/>
  <c r="V20" i="26"/>
  <c r="U20" i="26"/>
  <c r="T20" i="26"/>
  <c r="S20" i="26"/>
  <c r="R20" i="26"/>
  <c r="Q20" i="26"/>
  <c r="P20" i="26"/>
  <c r="O20" i="26"/>
  <c r="L20" i="26"/>
  <c r="T18" i="26"/>
  <c r="S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V20" i="24"/>
  <c r="U20" i="24"/>
  <c r="T20" i="24"/>
  <c r="S20" i="24"/>
  <c r="R20" i="24"/>
  <c r="Q20" i="24"/>
  <c r="P20" i="24"/>
  <c r="O20" i="24"/>
  <c r="V18" i="24"/>
  <c r="P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M22" i="23"/>
  <c r="V20" i="23"/>
  <c r="U20" i="23"/>
  <c r="T20" i="23"/>
  <c r="S20" i="23"/>
  <c r="R20" i="23"/>
  <c r="Q20" i="23"/>
  <c r="P20" i="23"/>
  <c r="O20" i="23"/>
  <c r="Q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19" i="26" s="1"/>
  <c r="N20" i="26" s="1"/>
  <c r="N21" i="26"/>
  <c r="N23" i="26" s="1"/>
  <c r="U59" i="26"/>
  <c r="V21" i="26"/>
  <c r="V17" i="26"/>
  <c r="V19" i="26" s="1"/>
  <c r="C8" i="20"/>
  <c r="D8" i="19"/>
  <c r="D22" i="19" s="1"/>
  <c r="K8" i="20"/>
  <c r="L8" i="19"/>
  <c r="L22" i="19" s="1"/>
  <c r="S8" i="20"/>
  <c r="T8" i="19"/>
  <c r="T22" i="19" s="1"/>
  <c r="C59" i="29"/>
  <c r="D21" i="29"/>
  <c r="D23" i="29" s="1"/>
  <c r="D17" i="29"/>
  <c r="D19" i="29" s="1"/>
  <c r="D20" i="29" s="1"/>
  <c r="K59" i="29"/>
  <c r="L21" i="29"/>
  <c r="L17" i="29"/>
  <c r="L19" i="29" s="1"/>
  <c r="L20"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N65" i="24" s="1"/>
  <c r="D59" i="28"/>
  <c r="E17" i="28"/>
  <c r="E19" i="28" s="1"/>
  <c r="E20" i="28" s="1"/>
  <c r="E21" i="28"/>
  <c r="E23" i="28" s="1"/>
  <c r="E24" i="28" s="1"/>
  <c r="L59" i="28"/>
  <c r="M17" i="28"/>
  <c r="M19" i="28" s="1"/>
  <c r="M20" i="28" s="1"/>
  <c r="M21" i="28"/>
  <c r="T59" i="28"/>
  <c r="U17" i="28"/>
  <c r="U21" i="28"/>
  <c r="U23" i="28" s="1"/>
  <c r="I4" i="20"/>
  <c r="J4" i="19"/>
  <c r="J18" i="19" s="1"/>
  <c r="I59" i="21"/>
  <c r="J17" i="21"/>
  <c r="J19" i="21" s="1"/>
  <c r="J20" i="21" s="1"/>
  <c r="J21" i="21"/>
  <c r="O12" i="20"/>
  <c r="P12" i="19"/>
  <c r="P26" i="19" s="1"/>
  <c r="O21" i="23"/>
  <c r="O23" i="23" s="1"/>
  <c r="O17" i="23"/>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M20" i="27" s="1"/>
  <c r="T59" i="27"/>
  <c r="U17" i="27"/>
  <c r="G21" i="23"/>
  <c r="G23"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K59" i="23"/>
  <c r="L17" i="23"/>
  <c r="L21" i="23"/>
  <c r="L23" i="23" s="1"/>
  <c r="M57" i="21"/>
  <c r="R59" i="21"/>
  <c r="S21" i="21"/>
  <c r="S23" i="21" s="1"/>
  <c r="S24" i="21" s="1"/>
  <c r="S17" i="21"/>
  <c r="J59" i="21"/>
  <c r="K21" i="21"/>
  <c r="K23" i="21" s="1"/>
  <c r="K24" i="21" s="1"/>
  <c r="K17" i="21"/>
  <c r="D59" i="23"/>
  <c r="E17" i="23"/>
  <c r="E21" i="23"/>
  <c r="L59" i="23"/>
  <c r="M17" i="23"/>
  <c r="M21" i="23"/>
  <c r="T59" i="23"/>
  <c r="U17" i="23"/>
  <c r="U19" i="23" s="1"/>
  <c r="U21" i="23"/>
  <c r="U23" i="23" s="1"/>
  <c r="H21" i="24"/>
  <c r="H17" i="24"/>
  <c r="H19" i="24" s="1"/>
  <c r="H20" i="24" s="1"/>
  <c r="P17" i="24"/>
  <c r="P21" i="24"/>
  <c r="C59" i="26"/>
  <c r="D21" i="26"/>
  <c r="D23" i="26" s="1"/>
  <c r="D24" i="26" s="1"/>
  <c r="D17" i="26"/>
  <c r="D19" i="26" s="1"/>
  <c r="D20" i="26" s="1"/>
  <c r="K59" i="26"/>
  <c r="L21" i="26"/>
  <c r="L17" i="26"/>
  <c r="L19" i="26" s="1"/>
  <c r="S59" i="26"/>
  <c r="T21" i="26"/>
  <c r="T17" i="26"/>
  <c r="N63" i="26"/>
  <c r="N65" i="26" s="1"/>
  <c r="J59" i="27"/>
  <c r="K17" i="27"/>
  <c r="K19" i="27" s="1"/>
  <c r="K20" i="27" s="1"/>
  <c r="R59" i="27"/>
  <c r="S17" i="27"/>
  <c r="S19" i="27" s="1"/>
  <c r="J59" i="28"/>
  <c r="K17" i="28"/>
  <c r="K21" i="28"/>
  <c r="K23" i="28" s="1"/>
  <c r="K24" i="28" s="1"/>
  <c r="R59" i="28"/>
  <c r="S17" i="28"/>
  <c r="S21" i="28"/>
  <c r="S23"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N20" i="23" s="1"/>
  <c r="U59" i="23"/>
  <c r="V21" i="23"/>
  <c r="V23" i="23" s="1"/>
  <c r="V17" i="23"/>
  <c r="I17" i="24"/>
  <c r="I19" i="24" s="1"/>
  <c r="I20" i="24" s="1"/>
  <c r="I21" i="24"/>
  <c r="I23" i="24" s="1"/>
  <c r="Q17" i="24"/>
  <c r="Q19" i="24" s="1"/>
  <c r="Q21" i="24"/>
  <c r="Q23" i="24" s="1"/>
  <c r="D59" i="26"/>
  <c r="E21" i="26"/>
  <c r="E17" i="26"/>
  <c r="E19" i="26" s="1"/>
  <c r="E20" i="26" s="1"/>
  <c r="L59" i="26"/>
  <c r="M21" i="26"/>
  <c r="M17" i="26"/>
  <c r="T59" i="26"/>
  <c r="U21" i="26"/>
  <c r="U23" i="26" s="1"/>
  <c r="U17" i="26"/>
  <c r="U19" i="26" s="1"/>
  <c r="C59" i="27"/>
  <c r="D17" i="27"/>
  <c r="D19" i="27" s="1"/>
  <c r="D20" i="27" s="1"/>
  <c r="K59" i="27"/>
  <c r="L17" i="27"/>
  <c r="S59" i="27"/>
  <c r="T17" i="27"/>
  <c r="T19" i="27" s="1"/>
  <c r="C59" i="28"/>
  <c r="D21" i="28"/>
  <c r="D23" i="28" s="1"/>
  <c r="D24" i="28" s="1"/>
  <c r="D17" i="28"/>
  <c r="D19" i="28" s="1"/>
  <c r="D20" i="28" s="1"/>
  <c r="K59" i="28"/>
  <c r="L21" i="28"/>
  <c r="L23" i="28" s="1"/>
  <c r="L24" i="28" s="1"/>
  <c r="L17" i="28"/>
  <c r="S59" i="28"/>
  <c r="T21" i="28"/>
  <c r="T17" i="28"/>
  <c r="T19" i="28" s="1"/>
  <c r="J59" i="29"/>
  <c r="K17" i="29"/>
  <c r="K21" i="29"/>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H21" i="23"/>
  <c r="H23" i="23" s="1"/>
  <c r="H17" i="23"/>
  <c r="P17" i="23"/>
  <c r="P19" i="23" s="1"/>
  <c r="P21" i="23"/>
  <c r="J59" i="24"/>
  <c r="K21" i="24"/>
  <c r="K17" i="24"/>
  <c r="K19" i="24" s="1"/>
  <c r="K20" i="24" s="1"/>
  <c r="R59" i="24"/>
  <c r="S21" i="24"/>
  <c r="S23" i="24" s="1"/>
  <c r="S17" i="24"/>
  <c r="G21" i="26"/>
  <c r="G23" i="26" s="1"/>
  <c r="G24" i="26" s="1"/>
  <c r="G17" i="26"/>
  <c r="O17" i="26"/>
  <c r="O21" i="26"/>
  <c r="E59" i="27"/>
  <c r="F17" i="27"/>
  <c r="F19" i="27" s="1"/>
  <c r="F20" i="27" s="1"/>
  <c r="M59" i="27"/>
  <c r="N17" i="27"/>
  <c r="N19" i="27" s="1"/>
  <c r="N20" i="27" s="1"/>
  <c r="U59" i="27"/>
  <c r="V17" i="27"/>
  <c r="E59" i="28"/>
  <c r="F17" i="28"/>
  <c r="F19" i="28" s="1"/>
  <c r="F20" i="28" s="1"/>
  <c r="F21" i="28"/>
  <c r="F23" i="28" s="1"/>
  <c r="F24" i="28" s="1"/>
  <c r="M59" i="28"/>
  <c r="N17" i="28"/>
  <c r="N19" i="28" s="1"/>
  <c r="N20" i="28" s="1"/>
  <c r="N21" i="28"/>
  <c r="U59" i="28"/>
  <c r="V17" i="28"/>
  <c r="V21" i="28"/>
  <c r="D59" i="29"/>
  <c r="E17" i="29"/>
  <c r="E19" i="29" s="1"/>
  <c r="E20" i="29" s="1"/>
  <c r="E21" i="29"/>
  <c r="L59" i="29"/>
  <c r="M17" i="29"/>
  <c r="M19" i="29" s="1"/>
  <c r="M20" i="29" s="1"/>
  <c r="M21" i="29"/>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H59" i="23"/>
  <c r="I21" i="23"/>
  <c r="I23" i="23" s="1"/>
  <c r="I17" i="23"/>
  <c r="P59" i="23"/>
  <c r="Q17" i="23"/>
  <c r="Q21" i="23"/>
  <c r="Q23" i="23" s="1"/>
  <c r="C59" i="24"/>
  <c r="D17" i="24"/>
  <c r="D19" i="24" s="1"/>
  <c r="D20" i="24" s="1"/>
  <c r="D21" i="24"/>
  <c r="D23" i="24" s="1"/>
  <c r="K59" i="24"/>
  <c r="L21" i="24"/>
  <c r="L23" i="24" s="1"/>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19" i="29" s="1"/>
  <c r="F20" i="29" s="1"/>
  <c r="F21" i="29"/>
  <c r="M59" i="29"/>
  <c r="N17" i="29"/>
  <c r="N21" i="29"/>
  <c r="N23" i="29" s="1"/>
  <c r="U59" i="29"/>
  <c r="V17" i="29"/>
  <c r="V21" i="29"/>
  <c r="V23" i="29" s="1"/>
  <c r="D59" i="30"/>
  <c r="E17" i="30"/>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I59" i="23"/>
  <c r="J21" i="23"/>
  <c r="J23" i="23" s="1"/>
  <c r="J17" i="23"/>
  <c r="J19" i="23" s="1"/>
  <c r="J20" i="23" s="1"/>
  <c r="Q59" i="23"/>
  <c r="R21" i="23"/>
  <c r="R17" i="23"/>
  <c r="D59" i="24"/>
  <c r="E17" i="24"/>
  <c r="E21" i="24"/>
  <c r="E23" i="24" s="1"/>
  <c r="L59" i="24"/>
  <c r="M17" i="24"/>
  <c r="M19" i="24" s="1"/>
  <c r="M20" i="24" s="1"/>
  <c r="M21" i="24"/>
  <c r="M23" i="24" s="1"/>
  <c r="T59" i="24"/>
  <c r="U21" i="24"/>
  <c r="U17" i="24"/>
  <c r="H59" i="26"/>
  <c r="I17" i="26"/>
  <c r="I19" i="26" s="1"/>
  <c r="I20" i="26" s="1"/>
  <c r="I21" i="26"/>
  <c r="I23" i="26" s="1"/>
  <c r="I24" i="26" s="1"/>
  <c r="P59" i="26"/>
  <c r="Q17" i="26"/>
  <c r="Q19" i="26" s="1"/>
  <c r="Q21" i="26"/>
  <c r="E63" i="26"/>
  <c r="H17" i="27"/>
  <c r="H19" i="27" s="1"/>
  <c r="H20" i="27" s="1"/>
  <c r="P17" i="27"/>
  <c r="P19" i="27" s="1"/>
  <c r="H21" i="28"/>
  <c r="H23" i="28" s="1"/>
  <c r="H24" i="28" s="1"/>
  <c r="H17" i="28"/>
  <c r="H19" i="28" s="1"/>
  <c r="H20" i="28" s="1"/>
  <c r="P21" i="28"/>
  <c r="P17" i="28"/>
  <c r="P19" i="28" s="1"/>
  <c r="G17" i="29"/>
  <c r="G21" i="29"/>
  <c r="G23" i="29" s="1"/>
  <c r="O17" i="29"/>
  <c r="O21" i="29"/>
  <c r="E59" i="30"/>
  <c r="F21" i="30"/>
  <c r="F23" i="30" s="1"/>
  <c r="F24" i="30" s="1"/>
  <c r="F17" i="30"/>
  <c r="F19" i="30" s="1"/>
  <c r="F20" i="30" s="1"/>
  <c r="M59" i="30"/>
  <c r="N21" i="30"/>
  <c r="N17" i="30"/>
  <c r="N19" i="30" s="1"/>
  <c r="N20"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19" i="21" s="1"/>
  <c r="M20" i="21" s="1"/>
  <c r="M21" i="21"/>
  <c r="M23" i="21" s="1"/>
  <c r="M24" i="21" s="1"/>
  <c r="E17" i="21"/>
  <c r="E21" i="21"/>
  <c r="E23" i="21" s="1"/>
  <c r="E24" i="21" s="1"/>
  <c r="J59" i="23"/>
  <c r="K17" i="23"/>
  <c r="K19" i="23" s="1"/>
  <c r="K20" i="23" s="1"/>
  <c r="K21" i="23"/>
  <c r="K23" i="23" s="1"/>
  <c r="R59" i="23"/>
  <c r="S17" i="23"/>
  <c r="S19" i="23" s="1"/>
  <c r="S21" i="23"/>
  <c r="E59" i="24"/>
  <c r="F21" i="24"/>
  <c r="F17" i="24"/>
  <c r="M59" i="24"/>
  <c r="N21" i="24"/>
  <c r="N23" i="24" s="1"/>
  <c r="N17" i="24"/>
  <c r="N19" i="24" s="1"/>
  <c r="N20" i="24" s="1"/>
  <c r="U59" i="24"/>
  <c r="V21" i="24"/>
  <c r="V17" i="24"/>
  <c r="V19" i="24" s="1"/>
  <c r="I58" i="26"/>
  <c r="I61" i="26" s="1"/>
  <c r="J17" i="26"/>
  <c r="J19" i="26" s="1"/>
  <c r="J20" i="26" s="1"/>
  <c r="J21" i="26"/>
  <c r="Q58" i="26"/>
  <c r="Q61" i="26" s="1"/>
  <c r="R21" i="26"/>
  <c r="R23" i="26" s="1"/>
  <c r="R17" i="26"/>
  <c r="R19" i="26" s="1"/>
  <c r="F63" i="26"/>
  <c r="I17" i="27"/>
  <c r="I19" i="27" s="1"/>
  <c r="I20" i="27" s="1"/>
  <c r="Q17" i="27"/>
  <c r="I21" i="28"/>
  <c r="I23" i="28" s="1"/>
  <c r="I24" i="28" s="1"/>
  <c r="I17" i="28"/>
  <c r="I19" i="28" s="1"/>
  <c r="I20" i="28" s="1"/>
  <c r="Q21" i="28"/>
  <c r="Q23"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C59" i="23"/>
  <c r="D17" i="23"/>
  <c r="D19" i="23" s="1"/>
  <c r="D20" i="23" s="1"/>
  <c r="D21" i="23"/>
  <c r="D23" i="23" s="1"/>
  <c r="S59" i="23"/>
  <c r="T17" i="23"/>
  <c r="T21" i="23"/>
  <c r="G17" i="24"/>
  <c r="G19" i="24" s="1"/>
  <c r="G20" i="24" s="1"/>
  <c r="G21" i="24"/>
  <c r="G23" i="24" s="1"/>
  <c r="O17" i="24"/>
  <c r="O21" i="24"/>
  <c r="J59" i="26"/>
  <c r="K17" i="26"/>
  <c r="K19" i="26" s="1"/>
  <c r="K20" i="26" s="1"/>
  <c r="K21" i="26"/>
  <c r="K23" i="26" s="1"/>
  <c r="R59" i="26"/>
  <c r="S17" i="26"/>
  <c r="S19" i="26" s="1"/>
  <c r="S21" i="26"/>
  <c r="S23" i="26" s="1"/>
  <c r="M63" i="26"/>
  <c r="I59" i="27"/>
  <c r="J17" i="27"/>
  <c r="J19" i="27" s="1"/>
  <c r="J20" i="27" s="1"/>
  <c r="Q59" i="27"/>
  <c r="R17" i="27"/>
  <c r="I59" i="28"/>
  <c r="J17" i="28"/>
  <c r="J19" i="28" s="1"/>
  <c r="J20" i="28" s="1"/>
  <c r="J21" i="28"/>
  <c r="J23" i="28" s="1"/>
  <c r="J24" i="28" s="1"/>
  <c r="Q59" i="28"/>
  <c r="R21" i="28"/>
  <c r="R23" i="28" s="1"/>
  <c r="R17" i="28"/>
  <c r="I21" i="29"/>
  <c r="I23" i="29" s="1"/>
  <c r="I17" i="29"/>
  <c r="I19" i="29" s="1"/>
  <c r="I20" i="29" s="1"/>
  <c r="Q21" i="29"/>
  <c r="Q17" i="29"/>
  <c r="Q19" i="29" s="1"/>
  <c r="H17" i="30"/>
  <c r="H19" i="30" s="1"/>
  <c r="H20" i="30" s="1"/>
  <c r="H21" i="30"/>
  <c r="H23" i="30" s="1"/>
  <c r="H24"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K58" i="21"/>
  <c r="K61" i="21" s="1"/>
  <c r="K64" i="21" s="1"/>
  <c r="R19" i="24"/>
  <c r="I21" i="27"/>
  <c r="I23" i="27" s="1"/>
  <c r="Q21" i="27"/>
  <c r="R58" i="21"/>
  <c r="R61" i="21" s="1"/>
  <c r="R64" i="21" s="1"/>
  <c r="O57" i="21"/>
  <c r="A43" i="21"/>
  <c r="J58" i="21"/>
  <c r="J61" i="21" s="1"/>
  <c r="E19" i="21"/>
  <c r="E20" i="21" s="1"/>
  <c r="D58" i="29"/>
  <c r="D61" i="29" s="1"/>
  <c r="P23" i="26"/>
  <c r="G21" i="27"/>
  <c r="G23" i="27" s="1"/>
  <c r="O21" i="27"/>
  <c r="O23" i="27" s="1"/>
  <c r="D58" i="30"/>
  <c r="D61" i="30" s="1"/>
  <c r="L58" i="30"/>
  <c r="L61" i="30" s="1"/>
  <c r="L64" i="30" s="1"/>
  <c r="R58" i="23"/>
  <c r="R61" i="23" s="1"/>
  <c r="H21" i="27"/>
  <c r="H23" i="27" s="1"/>
  <c r="P21" i="27"/>
  <c r="J58" i="26"/>
  <c r="J61" i="26" s="1"/>
  <c r="R19" i="23"/>
  <c r="J58" i="27"/>
  <c r="J61" i="27" s="1"/>
  <c r="J64" i="27" s="1"/>
  <c r="R58" i="27"/>
  <c r="R61" i="27" s="1"/>
  <c r="R64" i="27" s="1"/>
  <c r="R58" i="28"/>
  <c r="R61" i="28" s="1"/>
  <c r="R64" i="28" s="1"/>
  <c r="F58" i="23"/>
  <c r="F61" i="23" s="1"/>
  <c r="N58" i="23"/>
  <c r="N61" i="23" s="1"/>
  <c r="L21" i="27"/>
  <c r="L23" i="27" s="1"/>
  <c r="T21" i="27"/>
  <c r="H57" i="29"/>
  <c r="P58" i="21"/>
  <c r="P61" i="21" s="1"/>
  <c r="H58" i="21"/>
  <c r="H61" i="21" s="1"/>
  <c r="N59" i="23"/>
  <c r="R58" i="26"/>
  <c r="R61" i="26" s="1"/>
  <c r="R57" i="21"/>
  <c r="K58" i="29"/>
  <c r="K61" i="29" s="1"/>
  <c r="F19" i="23"/>
  <c r="F20" i="23" s="1"/>
  <c r="I58" i="23"/>
  <c r="I61" i="23" s="1"/>
  <c r="I64" i="23" s="1"/>
  <c r="Q58" i="23"/>
  <c r="Q61" i="23" s="1"/>
  <c r="L58" i="29"/>
  <c r="L61" i="29" s="1"/>
  <c r="T58" i="29"/>
  <c r="T61" i="29" s="1"/>
  <c r="T64" i="29" s="1"/>
  <c r="I23" i="30"/>
  <c r="I24" i="30" s="1"/>
  <c r="Q23" i="30"/>
  <c r="U23" i="30"/>
  <c r="J58" i="28"/>
  <c r="J61" i="28" s="1"/>
  <c r="J64" i="28"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R58" i="30"/>
  <c r="R61" i="30" s="1"/>
  <c r="R64" i="30" s="1"/>
  <c r="P57" i="30"/>
  <c r="J57" i="21"/>
  <c r="H59" i="21"/>
  <c r="R21" i="27"/>
  <c r="R23" i="27" s="1"/>
  <c r="E58" i="27"/>
  <c r="E61" i="27" s="1"/>
  <c r="M58" i="27"/>
  <c r="M61" i="27" s="1"/>
  <c r="U58" i="27"/>
  <c r="U61" i="27" s="1"/>
  <c r="I58" i="29"/>
  <c r="I61" i="29" s="1"/>
  <c r="I64" i="29" s="1"/>
  <c r="I65" i="29" s="1"/>
  <c r="Q58" i="29"/>
  <c r="Q61" i="29" s="1"/>
  <c r="Q64" i="29" s="1"/>
  <c r="F58" i="30"/>
  <c r="F61" i="30" s="1"/>
  <c r="N58" i="30"/>
  <c r="N61" i="30" s="1"/>
  <c r="G59" i="2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T23" i="30"/>
  <c r="G58" i="30"/>
  <c r="G61" i="30" s="1"/>
  <c r="O58" i="30"/>
  <c r="O61" i="30" s="1"/>
  <c r="Q57" i="30"/>
  <c r="G58" i="27"/>
  <c r="G61" i="27" s="1"/>
  <c r="T58" i="28"/>
  <c r="T61" i="28" s="1"/>
  <c r="T64" i="28" s="1"/>
  <c r="C58" i="29"/>
  <c r="C61" i="29" s="1"/>
  <c r="H58" i="30"/>
  <c r="H61" i="30" s="1"/>
  <c r="N59" i="30"/>
  <c r="K19" i="21"/>
  <c r="K20" i="21" s="1"/>
  <c r="Q57" i="21"/>
  <c r="B58" i="21"/>
  <c r="B61" i="21"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O58" i="27"/>
  <c r="O61" i="27" s="1"/>
  <c r="A38" i="21"/>
  <c r="E58" i="23"/>
  <c r="E61" i="23" s="1"/>
  <c r="E64"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F57" i="23"/>
  <c r="T23" i="24"/>
  <c r="G58" i="24"/>
  <c r="G61" i="24" s="1"/>
  <c r="O58" i="24"/>
  <c r="O61" i="24" s="1"/>
  <c r="N59" i="24"/>
  <c r="C58" i="26"/>
  <c r="C61"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65" i="24" s="1"/>
  <c r="D58" i="28"/>
  <c r="D61" i="28" s="1"/>
  <c r="D64" i="28" s="1"/>
  <c r="P58" i="30"/>
  <c r="P61" i="30" s="1"/>
  <c r="Q58" i="21"/>
  <c r="Q61" i="21" s="1"/>
  <c r="Q64" i="21" s="1"/>
  <c r="I58" i="21"/>
  <c r="I61" i="21" s="1"/>
  <c r="G58" i="23"/>
  <c r="G61" i="23" s="1"/>
  <c r="O58" i="23"/>
  <c r="O61" i="23" s="1"/>
  <c r="N57" i="23"/>
  <c r="H58" i="24"/>
  <c r="H61" i="24" s="1"/>
  <c r="P58" i="24"/>
  <c r="P61" i="24" s="1"/>
  <c r="Q23" i="26"/>
  <c r="D58" i="26"/>
  <c r="D61" i="26" s="1"/>
  <c r="L58" i="26"/>
  <c r="L61" i="26" s="1"/>
  <c r="T58" i="26"/>
  <c r="T61" i="26" s="1"/>
  <c r="F57" i="26"/>
  <c r="C58" i="27"/>
  <c r="C61" i="27" s="1"/>
  <c r="K58" i="27"/>
  <c r="K61" i="27" s="1"/>
  <c r="K64" i="27" s="1"/>
  <c r="S58" i="27"/>
  <c r="S61" i="27" s="1"/>
  <c r="S64" i="27" s="1"/>
  <c r="P57" i="27"/>
  <c r="N59" i="27"/>
  <c r="H58" i="28"/>
  <c r="H61" i="28" s="1"/>
  <c r="P58" i="28"/>
  <c r="P61" i="28" s="1"/>
  <c r="N57" i="28"/>
  <c r="L23" i="29"/>
  <c r="T23" i="29"/>
  <c r="G58" i="29"/>
  <c r="G61" i="29" s="1"/>
  <c r="O58" i="29"/>
  <c r="O61" i="29" s="1"/>
  <c r="P59" i="29"/>
  <c r="D64" i="30"/>
  <c r="D65" i="30" s="1"/>
  <c r="I57" i="30"/>
  <c r="G57" i="21"/>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58" i="24"/>
  <c r="B61" i="24" s="1"/>
  <c r="B58" i="26"/>
  <c r="B61" i="26" s="1"/>
  <c r="B58" i="27"/>
  <c r="B61" i="27" s="1"/>
  <c r="B58" i="23"/>
  <c r="B61" i="23" s="1"/>
  <c r="B58" i="28"/>
  <c r="B61" i="28" s="1"/>
  <c r="B58" i="29"/>
  <c r="B61" i="29" s="1"/>
  <c r="D5" i="20"/>
  <c r="D6" i="20"/>
  <c r="D4" i="20"/>
  <c r="E9" i="20"/>
  <c r="D9" i="20"/>
  <c r="E11" i="20"/>
  <c r="D11" i="20"/>
  <c r="E8" i="20"/>
  <c r="D8" i="20"/>
  <c r="E10" i="20"/>
  <c r="D10" i="20"/>
  <c r="E7" i="20"/>
  <c r="D7" i="20"/>
  <c r="E6" i="20"/>
  <c r="E5" i="20"/>
  <c r="E4" i="20"/>
  <c r="H64" i="30"/>
  <c r="O23" i="30"/>
  <c r="G23" i="30"/>
  <c r="G24" i="30" s="1"/>
  <c r="R19" i="30"/>
  <c r="F63" i="30"/>
  <c r="N63" i="30"/>
  <c r="K19" i="30"/>
  <c r="K20" i="30" s="1"/>
  <c r="S19" i="30"/>
  <c r="S23" i="30"/>
  <c r="A31" i="30"/>
  <c r="A33" i="30"/>
  <c r="A39" i="30"/>
  <c r="A41" i="30"/>
  <c r="A47" i="30"/>
  <c r="A49" i="30"/>
  <c r="G57" i="30"/>
  <c r="O57" i="30"/>
  <c r="G59" i="30"/>
  <c r="O59" i="30"/>
  <c r="G63" i="30"/>
  <c r="O63" i="30"/>
  <c r="P63" i="30"/>
  <c r="I63" i="30"/>
  <c r="Q63" i="30"/>
  <c r="T19" i="30"/>
  <c r="E19" i="30"/>
  <c r="E20" i="30" s="1"/>
  <c r="V19" i="30"/>
  <c r="N23" i="30"/>
  <c r="N24" i="30" s="1"/>
  <c r="B63" i="30"/>
  <c r="J63" i="30"/>
  <c r="R63" i="30"/>
  <c r="G19" i="30"/>
  <c r="G20" i="30" s="1"/>
  <c r="A32" i="30"/>
  <c r="A34" i="30"/>
  <c r="A40" i="30"/>
  <c r="A42" i="30"/>
  <c r="A48" i="30"/>
  <c r="A50" i="30"/>
  <c r="C63" i="30"/>
  <c r="K63" i="30"/>
  <c r="S63" i="30"/>
  <c r="P19" i="30"/>
  <c r="D63" i="30"/>
  <c r="L63" i="30"/>
  <c r="T63" i="30"/>
  <c r="H63" i="30"/>
  <c r="Q19" i="30"/>
  <c r="E63" i="30"/>
  <c r="M63" i="30"/>
  <c r="Q23" i="29"/>
  <c r="O23" i="29"/>
  <c r="T19" i="29"/>
  <c r="P63" i="29"/>
  <c r="J19" i="29"/>
  <c r="J20" i="29" s="1"/>
  <c r="R19" i="29"/>
  <c r="J23" i="29"/>
  <c r="F57" i="29"/>
  <c r="N57" i="29"/>
  <c r="F59" i="29"/>
  <c r="N59" i="29"/>
  <c r="F63" i="29"/>
  <c r="N63" i="29"/>
  <c r="H63" i="29"/>
  <c r="K19" i="29"/>
  <c r="K20" i="29" s="1"/>
  <c r="S19" i="29"/>
  <c r="K23" i="29"/>
  <c r="S23" i="29"/>
  <c r="A31" i="29"/>
  <c r="A33" i="29"/>
  <c r="A39" i="29"/>
  <c r="A41" i="29"/>
  <c r="A47" i="29"/>
  <c r="A49" i="29"/>
  <c r="G57" i="29"/>
  <c r="O57" i="29"/>
  <c r="G59" i="29"/>
  <c r="O59" i="29"/>
  <c r="G63" i="29"/>
  <c r="O63" i="29"/>
  <c r="U19" i="29"/>
  <c r="E23" i="29"/>
  <c r="M23" i="29"/>
  <c r="U23" i="29"/>
  <c r="I57" i="29"/>
  <c r="Q57" i="29"/>
  <c r="I63" i="29"/>
  <c r="Q63" i="29"/>
  <c r="N19" i="29"/>
  <c r="N20" i="29" s="1"/>
  <c r="V19" i="29"/>
  <c r="F23" i="29"/>
  <c r="B63" i="29"/>
  <c r="J63" i="29"/>
  <c r="R63" i="29"/>
  <c r="G19" i="29"/>
  <c r="G20" i="29" s="1"/>
  <c r="O19" i="29"/>
  <c r="A32" i="29"/>
  <c r="A34" i="29"/>
  <c r="A40" i="29"/>
  <c r="A42" i="29"/>
  <c r="A48" i="29"/>
  <c r="A50" i="29"/>
  <c r="C63" i="29"/>
  <c r="K63" i="29"/>
  <c r="S63" i="29"/>
  <c r="H19" i="29"/>
  <c r="H20" i="29" s="1"/>
  <c r="P19" i="29"/>
  <c r="D63" i="29"/>
  <c r="L63" i="29"/>
  <c r="T63" i="29"/>
  <c r="E63" i="29"/>
  <c r="M63" i="29"/>
  <c r="K19" i="28"/>
  <c r="K20" i="28" s="1"/>
  <c r="S19" i="28"/>
  <c r="A31" i="28"/>
  <c r="A33" i="28"/>
  <c r="A37" i="28"/>
  <c r="A39" i="28"/>
  <c r="A41" i="28"/>
  <c r="A45" i="28"/>
  <c r="A47" i="28"/>
  <c r="A49" i="28"/>
  <c r="G57" i="28"/>
  <c r="O57" i="28"/>
  <c r="G59" i="28"/>
  <c r="O59" i="28"/>
  <c r="G63" i="28"/>
  <c r="O63" i="28"/>
  <c r="L19" i="28"/>
  <c r="L20" i="28" s="1"/>
  <c r="T23" i="28"/>
  <c r="H59" i="28"/>
  <c r="P59" i="28"/>
  <c r="H63" i="28"/>
  <c r="P63" i="28"/>
  <c r="U19" i="28"/>
  <c r="M23" i="28"/>
  <c r="M24" i="28" s="1"/>
  <c r="I57" i="28"/>
  <c r="Q57" i="28"/>
  <c r="I63" i="28"/>
  <c r="Q63" i="28"/>
  <c r="R19" i="28"/>
  <c r="V19" i="28"/>
  <c r="N23" i="28"/>
  <c r="N24" i="28" s="1"/>
  <c r="V23" i="28"/>
  <c r="B63" i="28"/>
  <c r="J63" i="28"/>
  <c r="R63" i="28"/>
  <c r="A32" i="28"/>
  <c r="A34" i="28"/>
  <c r="A40" i="28"/>
  <c r="A42" i="28"/>
  <c r="A48" i="28"/>
  <c r="A50" i="28"/>
  <c r="C63" i="28"/>
  <c r="K63" i="28"/>
  <c r="S63" i="28"/>
  <c r="D63" i="28"/>
  <c r="L63" i="28"/>
  <c r="T63"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V19" i="27"/>
  <c r="F21" i="27"/>
  <c r="F23" i="27" s="1"/>
  <c r="N21" i="27"/>
  <c r="N23" i="27" s="1"/>
  <c r="V21" i="27"/>
  <c r="V23" i="27" s="1"/>
  <c r="B63" i="27"/>
  <c r="J63" i="27"/>
  <c r="R63" i="27"/>
  <c r="G19" i="27"/>
  <c r="G20" i="27" s="1"/>
  <c r="A32" i="27"/>
  <c r="A34" i="27"/>
  <c r="A40" i="27"/>
  <c r="A42" i="27"/>
  <c r="A48" i="27"/>
  <c r="A50" i="27"/>
  <c r="C63" i="27"/>
  <c r="K63" i="27"/>
  <c r="S63" i="27"/>
  <c r="L19" i="27"/>
  <c r="L20" i="27" s="1"/>
  <c r="D63" i="27"/>
  <c r="L63" i="27"/>
  <c r="T63" i="27"/>
  <c r="H63" i="27"/>
  <c r="Q19" i="27"/>
  <c r="E63" i="27"/>
  <c r="M63" i="27"/>
  <c r="U64" i="26"/>
  <c r="U66" i="26" s="1"/>
  <c r="O23" i="26"/>
  <c r="J23" i="26"/>
  <c r="J24" i="26" s="1"/>
  <c r="A31" i="26"/>
  <c r="A33" i="26"/>
  <c r="A37" i="26"/>
  <c r="A39" i="26"/>
  <c r="A41" i="26"/>
  <c r="A45" i="26"/>
  <c r="A47" i="26"/>
  <c r="A49" i="26"/>
  <c r="G57" i="26"/>
  <c r="O57" i="26"/>
  <c r="G59" i="26"/>
  <c r="O59" i="26"/>
  <c r="G63" i="26"/>
  <c r="O63" i="26"/>
  <c r="T19" i="26"/>
  <c r="L23" i="26"/>
  <c r="T23" i="26"/>
  <c r="H63" i="26"/>
  <c r="P63" i="26"/>
  <c r="M19" i="26"/>
  <c r="M20" i="26" s="1"/>
  <c r="E23" i="26"/>
  <c r="E24" i="26" s="1"/>
  <c r="M23" i="26"/>
  <c r="I57" i="26"/>
  <c r="Q57" i="26"/>
  <c r="I59" i="26"/>
  <c r="I64" i="26" s="1"/>
  <c r="Q59" i="26"/>
  <c r="Q64" i="26" s="1"/>
  <c r="I63" i="26"/>
  <c r="Q63" i="26"/>
  <c r="V23" i="26"/>
  <c r="B63" i="26"/>
  <c r="J63" i="26"/>
  <c r="R63" i="26"/>
  <c r="G19" i="26"/>
  <c r="G20" i="26" s="1"/>
  <c r="O19" i="26"/>
  <c r="A32" i="26"/>
  <c r="A34" i="26"/>
  <c r="A40" i="26"/>
  <c r="A42" i="26"/>
  <c r="A48" i="26"/>
  <c r="A50" i="26"/>
  <c r="C63" i="26"/>
  <c r="K63" i="26"/>
  <c r="S63" i="26"/>
  <c r="H19" i="26"/>
  <c r="H20" i="26" s="1"/>
  <c r="P19" i="26"/>
  <c r="D63" i="26"/>
  <c r="L63" i="26"/>
  <c r="J23" i="24"/>
  <c r="H23" i="24"/>
  <c r="P23" i="24"/>
  <c r="S19" i="24"/>
  <c r="K23" i="24"/>
  <c r="A31" i="24"/>
  <c r="A33" i="24"/>
  <c r="A37" i="24"/>
  <c r="A39" i="24"/>
  <c r="A41" i="24"/>
  <c r="A45" i="24"/>
  <c r="A47" i="24"/>
  <c r="A49" i="24"/>
  <c r="G57" i="24"/>
  <c r="O57" i="24"/>
  <c r="G59" i="24"/>
  <c r="O59" i="24"/>
  <c r="G63" i="24"/>
  <c r="O63" i="24"/>
  <c r="H59" i="24"/>
  <c r="P59" i="24"/>
  <c r="H63" i="24"/>
  <c r="P63" i="24"/>
  <c r="E19" i="24"/>
  <c r="E20" i="24" s="1"/>
  <c r="U19" i="24"/>
  <c r="U23" i="24"/>
  <c r="I57" i="24"/>
  <c r="Q57" i="24"/>
  <c r="I63" i="24"/>
  <c r="Q63" i="24"/>
  <c r="F19" i="24"/>
  <c r="F20" i="24" s="1"/>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L20" i="23" s="1"/>
  <c r="T19" i="23"/>
  <c r="T23" i="23"/>
  <c r="E19" i="23"/>
  <c r="E20" i="23" s="1"/>
  <c r="M19" i="23"/>
  <c r="M20" i="23" s="1"/>
  <c r="E23" i="23"/>
  <c r="M23" i="23"/>
  <c r="I57" i="23"/>
  <c r="Q57" i="23"/>
  <c r="F23" i="23"/>
  <c r="N23" i="23"/>
  <c r="G19" i="23"/>
  <c r="G20" i="23" s="1"/>
  <c r="O19" i="23"/>
  <c r="A32" i="23"/>
  <c r="A34" i="23"/>
  <c r="A40" i="23"/>
  <c r="A42" i="23"/>
  <c r="A48" i="23"/>
  <c r="A50" i="23"/>
  <c r="H19" i="23"/>
  <c r="H20" i="23" s="1"/>
  <c r="I19" i="23"/>
  <c r="I20" i="23" s="1"/>
  <c r="Q19" i="23"/>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C57" i="21"/>
  <c r="K57" i="21"/>
  <c r="S57" i="21"/>
  <c r="G19" i="21"/>
  <c r="G20" i="21" s="1"/>
  <c r="Q19" i="21"/>
  <c r="J23" i="21"/>
  <c r="J24" i="21" s="1"/>
  <c r="R23" i="21"/>
  <c r="R24" i="21" s="1"/>
  <c r="I19" i="21"/>
  <c r="I20" i="21" s="1"/>
  <c r="R19" i="21"/>
  <c r="A31" i="21"/>
  <c r="D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B64" i="30" l="1"/>
  <c r="C19" i="29"/>
  <c r="C20" i="29" s="1"/>
  <c r="C64" i="27"/>
  <c r="C65" i="27" s="1"/>
  <c r="C64" i="29"/>
  <c r="C65" i="29" s="1"/>
  <c r="C64" i="26"/>
  <c r="C65" i="26" s="1"/>
  <c r="B64" i="24"/>
  <c r="B65" i="24" s="1"/>
  <c r="E65" i="23"/>
  <c r="J65" i="23"/>
  <c r="I65" i="23"/>
  <c r="L65" i="24"/>
  <c r="J65" i="24"/>
  <c r="I65" i="26"/>
  <c r="H65" i="26"/>
  <c r="K65" i="30"/>
  <c r="L65" i="30"/>
  <c r="H65" i="30"/>
  <c r="I65" i="30"/>
  <c r="B65" i="30"/>
  <c r="I65" i="28"/>
  <c r="D65" i="28"/>
  <c r="K65" i="28"/>
  <c r="J65" i="28"/>
  <c r="K65" i="27"/>
  <c r="I65" i="27"/>
  <c r="J65" i="27"/>
  <c r="D65" i="27"/>
  <c r="D65" i="21"/>
  <c r="M66" i="26"/>
  <c r="M65" i="26"/>
  <c r="L64" i="23"/>
  <c r="L65" i="23" s="1"/>
  <c r="L64" i="26"/>
  <c r="L65" i="26" s="1"/>
  <c r="L64" i="28"/>
  <c r="L65" i="28" s="1"/>
  <c r="L65" i="21"/>
  <c r="K65" i="21"/>
  <c r="C23" i="21"/>
  <c r="C24" i="21" s="1"/>
  <c r="C64" i="21"/>
  <c r="C65" i="21" s="1"/>
  <c r="C64" i="30"/>
  <c r="C65" i="30" s="1"/>
  <c r="C64" i="23"/>
  <c r="C65" i="23" s="1"/>
  <c r="E64" i="27"/>
  <c r="E65" i="27" s="1"/>
  <c r="J64" i="30"/>
  <c r="J65" i="30" s="1"/>
  <c r="G64" i="30"/>
  <c r="G65" i="30" s="1"/>
  <c r="F66" i="26"/>
  <c r="F65" i="26"/>
  <c r="S64" i="23"/>
  <c r="M64" i="23"/>
  <c r="R64" i="23"/>
  <c r="R66" i="23" s="1"/>
  <c r="M64" i="29"/>
  <c r="M65" i="29" s="1"/>
  <c r="D64" i="29"/>
  <c r="D65" i="29" s="1"/>
  <c r="O64" i="24"/>
  <c r="O66" i="24" s="1"/>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H64" i="21"/>
  <c r="H65" i="21" s="1"/>
  <c r="H64" i="28"/>
  <c r="G64" i="28"/>
  <c r="P64" i="26"/>
  <c r="E64" i="28"/>
  <c r="N64" i="23"/>
  <c r="J64" i="26"/>
  <c r="J65" i="26" s="1"/>
  <c r="B64" i="23"/>
  <c r="M64" i="27"/>
  <c r="H64" i="27"/>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S66" i="27"/>
  <c r="D66" i="30"/>
  <c r="Q66" i="30"/>
  <c r="B64" i="29"/>
  <c r="B64" i="28"/>
  <c r="B64" i="27"/>
  <c r="B64" i="26"/>
  <c r="B64" i="21"/>
  <c r="T66" i="29"/>
  <c r="O64" i="27"/>
  <c r="O66" i="27" s="1"/>
  <c r="O64" i="28"/>
  <c r="O66" i="28" s="1"/>
  <c r="N64" i="27"/>
  <c r="N66" i="27" s="1"/>
  <c r="N64" i="30"/>
  <c r="N66" i="30" s="1"/>
  <c r="L66" i="30"/>
  <c r="J66" i="28"/>
  <c r="G64" i="26"/>
  <c r="G64" i="29"/>
  <c r="O64" i="26"/>
  <c r="O66" i="26" s="1"/>
  <c r="T66" i="24"/>
  <c r="U66" i="23"/>
  <c r="P64" i="30"/>
  <c r="P66" i="30" s="1"/>
  <c r="P66" i="23"/>
  <c r="T66" i="23"/>
  <c r="Q66" i="21"/>
  <c r="P66" i="21"/>
  <c r="K66" i="27"/>
  <c r="G64" i="23"/>
  <c r="Q66" i="24"/>
  <c r="R66" i="27"/>
  <c r="H66" i="23"/>
  <c r="J66" i="27"/>
  <c r="G64" i="27"/>
  <c r="F64" i="27"/>
  <c r="T66" i="27"/>
  <c r="J66" i="26"/>
  <c r="T66" i="21"/>
  <c r="S66" i="23"/>
  <c r="H66" i="30"/>
  <c r="E66" i="30"/>
  <c r="S66" i="24"/>
  <c r="L66" i="21"/>
  <c r="S66" i="26"/>
  <c r="T66" i="30"/>
  <c r="R66" i="28"/>
  <c r="N64" i="26"/>
  <c r="N66" i="26" s="1"/>
  <c r="O64" i="29"/>
  <c r="O66" i="29" s="1"/>
  <c r="P64" i="29"/>
  <c r="P66" i="29" s="1"/>
  <c r="S64" i="1"/>
  <c r="R66" i="26"/>
  <c r="D66" i="27"/>
  <c r="N64" i="29"/>
  <c r="N66" i="29" s="1"/>
  <c r="R66" i="30"/>
  <c r="D66" i="23"/>
  <c r="R64" i="1"/>
  <c r="J66" i="23"/>
  <c r="Q64" i="1"/>
  <c r="U64" i="1"/>
  <c r="P64" i="1"/>
  <c r="E66" i="27"/>
  <c r="J66" i="24"/>
  <c r="Q66" i="29"/>
  <c r="F64" i="29"/>
  <c r="O64" i="23"/>
  <c r="O66" i="23" s="1"/>
  <c r="O64" i="30"/>
  <c r="O66" i="30" s="1"/>
  <c r="N64" i="24"/>
  <c r="N66" i="24" s="1"/>
  <c r="B66" i="30"/>
  <c r="K66" i="30"/>
  <c r="I66" i="30"/>
  <c r="R66" i="29"/>
  <c r="I66" i="29"/>
  <c r="S66" i="29"/>
  <c r="T66" i="28"/>
  <c r="D66" i="28"/>
  <c r="Q66" i="28"/>
  <c r="I66" i="28"/>
  <c r="S66" i="28"/>
  <c r="K66" i="28"/>
  <c r="Q66" i="27"/>
  <c r="I66" i="27"/>
  <c r="P66" i="27"/>
  <c r="Q66" i="26"/>
  <c r="P66" i="26"/>
  <c r="I66" i="26"/>
  <c r="H66" i="26"/>
  <c r="D66" i="26"/>
  <c r="L66" i="24"/>
  <c r="P66" i="24"/>
  <c r="D66" i="24"/>
  <c r="I66" i="23"/>
  <c r="N66" i="23"/>
  <c r="E66" i="23"/>
  <c r="H66" i="21"/>
  <c r="K66" i="21"/>
  <c r="D66" i="21"/>
  <c r="R66" i="21"/>
  <c r="N64" i="1"/>
  <c r="M64" i="1"/>
  <c r="T64" i="1"/>
  <c r="L64" i="1"/>
  <c r="L65" i="1" s="1"/>
  <c r="J64" i="1"/>
  <c r="J65" i="1" s="1"/>
  <c r="K64" i="1"/>
  <c r="K65" i="1" s="1"/>
  <c r="O64" i="1"/>
  <c r="C64" i="1"/>
  <c r="I64" i="1"/>
  <c r="H64" i="1"/>
  <c r="G64" i="1"/>
  <c r="G65" i="1" s="1"/>
  <c r="F64" i="1"/>
  <c r="F65" i="1" s="1"/>
  <c r="E64" i="1"/>
  <c r="E65" i="1" s="1"/>
  <c r="D64" i="1"/>
  <c r="B64" i="1"/>
  <c r="D63" i="1"/>
  <c r="L63" i="1"/>
  <c r="F63" i="1"/>
  <c r="R63" i="1"/>
  <c r="J63" i="1"/>
  <c r="Q63" i="1"/>
  <c r="Q66" i="1" s="1"/>
  <c r="I63" i="1"/>
  <c r="C63" i="1"/>
  <c r="K63" i="1"/>
  <c r="P63" i="1"/>
  <c r="H63" i="1"/>
  <c r="T63" i="1"/>
  <c r="T66" i="1" s="1"/>
  <c r="S63" i="1"/>
  <c r="O63" i="1"/>
  <c r="G63" i="1"/>
  <c r="N63" i="1"/>
  <c r="E63" i="1"/>
  <c r="B63" i="1"/>
  <c r="U63" i="1"/>
  <c r="M63" i="1"/>
  <c r="C66" i="23" l="1"/>
  <c r="C65" i="1"/>
  <c r="C66" i="27"/>
  <c r="C66" i="29"/>
  <c r="C66" i="26"/>
  <c r="C66" i="30"/>
  <c r="B66" i="24"/>
  <c r="M65" i="1"/>
  <c r="M66" i="28"/>
  <c r="M66" i="24"/>
  <c r="M66" i="29"/>
  <c r="M66" i="30"/>
  <c r="M65" i="30"/>
  <c r="M66" i="23"/>
  <c r="M65" i="23"/>
  <c r="M66" i="21"/>
  <c r="M66" i="27"/>
  <c r="M65" i="27"/>
  <c r="L66" i="29"/>
  <c r="L66" i="28"/>
  <c r="L66" i="23"/>
  <c r="L66" i="26"/>
  <c r="L66" i="27"/>
  <c r="L65" i="27"/>
  <c r="K66" i="24"/>
  <c r="K66" i="26"/>
  <c r="K65" i="26"/>
  <c r="K66" i="23"/>
  <c r="K65" i="23"/>
  <c r="K66" i="29"/>
  <c r="K65" i="29"/>
  <c r="H65" i="1"/>
  <c r="I65" i="1"/>
  <c r="D65" i="1"/>
  <c r="B65" i="1"/>
  <c r="G66" i="30"/>
  <c r="C66" i="21"/>
  <c r="D66" i="29"/>
  <c r="J66" i="30"/>
  <c r="J66" i="21"/>
  <c r="J65" i="21"/>
  <c r="J66" i="29"/>
  <c r="J65" i="29"/>
  <c r="I66" i="21"/>
  <c r="I65" i="21"/>
  <c r="I66" i="24"/>
  <c r="H66" i="24"/>
  <c r="H65" i="24"/>
  <c r="H66" i="27"/>
  <c r="H65" i="27"/>
  <c r="H66" i="28"/>
  <c r="H65" i="28"/>
  <c r="H66" i="29"/>
  <c r="H65" i="29"/>
  <c r="G66" i="24"/>
  <c r="G65" i="24"/>
  <c r="G66" i="28"/>
  <c r="G65" i="28"/>
  <c r="G66" i="23"/>
  <c r="G65" i="23"/>
  <c r="G66" i="29"/>
  <c r="G65" i="29"/>
  <c r="G66" i="21"/>
  <c r="G65" i="21"/>
  <c r="G66" i="27"/>
  <c r="G65" i="27"/>
  <c r="G66" i="26"/>
  <c r="G65" i="26"/>
  <c r="F66" i="24"/>
  <c r="F65" i="24"/>
  <c r="F66" i="30"/>
  <c r="F65" i="30"/>
  <c r="F66" i="21"/>
  <c r="F65" i="21"/>
  <c r="F66" i="23"/>
  <c r="F65" i="23"/>
  <c r="F66" i="27"/>
  <c r="F65" i="27"/>
  <c r="F66" i="29"/>
  <c r="F65" i="29"/>
  <c r="F66" i="28"/>
  <c r="F65" i="28"/>
  <c r="E66" i="24"/>
  <c r="E65" i="24"/>
  <c r="E66" i="28"/>
  <c r="E65" i="28"/>
  <c r="E66" i="29"/>
  <c r="E65" i="29"/>
  <c r="E66" i="26"/>
  <c r="E65" i="26"/>
  <c r="E66" i="21"/>
  <c r="E65" i="21"/>
  <c r="C66" i="24"/>
  <c r="C65" i="24"/>
  <c r="C66" i="28"/>
  <c r="C65" i="28"/>
  <c r="B66" i="27"/>
  <c r="B65" i="27"/>
  <c r="B66" i="28"/>
  <c r="B65" i="28"/>
  <c r="B66" i="21"/>
  <c r="B65" i="21"/>
  <c r="B66" i="29"/>
  <c r="B65" i="29"/>
  <c r="B66" i="26"/>
  <c r="B65" i="26"/>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<sst xmlns="http://schemas.openxmlformats.org/spreadsheetml/2006/main" count="2018" uniqueCount="177">
  <si>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</si>
  <si>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</si>
  <si>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</si>
  <si>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</si>
  <si>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</si>
  <si>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</si>
  <si>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</si>
  <si>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</si>
  <si>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</si>
  <si>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</si>
  <si>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</si>
  <si>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</si>
  <si>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</si>
  <si>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</si>
  <si>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</si>
  <si>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</si>
  <si>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</si>
  <si>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</si>
  <si>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</si>
  <si>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</si>
  <si>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</si>
  <si>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</si>
  <si>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</si>
  <si>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</si>
  <si>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</si>
  <si>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</si>
  <si>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</si>
  <si>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</si>
  <si>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</si>
  <si>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</si>
  <si>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</si>
  <si>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</si>
  <si>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</si>
  <si>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</si>
  <si>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</si>
  <si>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</si>
  <si>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</si>
  <si>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</si>
  <si>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</si>
  <si>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</si>
  <si>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</si>
  <si>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</si>
  <si>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</si>
  <si>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</si>
  <si>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</si>
  <si>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</si>
  <si>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</si>
  <si>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</si>
  <si>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</si>
  <si>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</si>
  <si>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</si>
  <si>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</si>
  <si>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</si>
  <si>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</si>
  <si>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</si>
  <si>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</si>
  <si>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</si>
  <si>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</si>
  <si>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</si>
  <si>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</si>
  <si>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</si>
  <si>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</si>
  <si>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</si>
  <si>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</si>
  <si>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</si>
  <si>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</si>
  <si>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</si>
  <si>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</si>
  <si>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</si>
  <si>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</si>
  <si>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</si>
  <si>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</si>
  <si>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</si>
  <si>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</si>
  <si>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</si>
  <si>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</si>
  <si>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</si>
  <si>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</si>
  <si>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</si>
  <si>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</si>
  <si>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</si>
  <si>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</si>
  <si>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</si>
  <si>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</si>
  <si>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</si>
  <si>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</si>
  <si>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</si>
  <si>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</si>
  <si>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</si>
  <si>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</si>
  <si>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</si>
  <si>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</si>
  <si>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</si>
  <si>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</si>
  <si>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</si>
  <si>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</si>
  <si>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</si>
  <si>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</si>
  <si>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</si>
  <si>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</si>
  <si>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</si>
  <si>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</si>
  <si>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</si>
  <si>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</si>
  <si>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</si>
  <si>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</si>
  <si>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</si>
  <si>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</si>
  <si>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</si>
  <si>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</si>
  <si>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</si>
  <si>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</si>
  <si>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</si>
  <si>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</si>
  <si>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</si>
  <si>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</si>
  <si>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</si>
  <si>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</si>
  <si>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</si>
  <si>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</si>
  <si>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</si>
  <si>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</si>
  <si>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</si>
  <si>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</si>
  <si>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</si>
  <si>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</si>
  <si>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</si>
  <si>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</si>
  <si>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</si>
  <si>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</si>
  <si>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</si>
  <si>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</si>
  <si>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</si>
  <si>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</si>
  <si>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</si>
  <si>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</si>
  <si>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</si>
  <si>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</si>
  <si>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</si>
  <si>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</si>
  <si>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</si>
  <si>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</si>
  <si>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</si>
  <si>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</si>
  <si>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</si>
  <si>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</si>
  <si>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</si>
  <si>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</si>
  <si>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</si>
  <si>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</si>
  <si>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</si>
  <si>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</si>
  <si>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</si>
  <si>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</si>
  <si>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</si>
  <si>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</si>
  <si>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</si>
  <si>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</si>
  <si>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</si>
  <si>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</si>
  <si>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PAN-023907</t>
  </si>
  <si>
    <t>EPR/GP3792SK</t>
  </si>
  <si>
    <t>ByProduct Recovery Limited</t>
  </si>
  <si>
    <t>Tyncwm, B4337, Llansawel, Llandeilo, Carmarthenshire. SA19 7PQ</t>
  </si>
  <si>
    <t>Bryan Burn</t>
  </si>
  <si>
    <t>5A</t>
  </si>
  <si>
    <t>5B</t>
  </si>
  <si>
    <t>M</t>
  </si>
  <si>
    <t>Bryngwyn</t>
  </si>
  <si>
    <t>Bontgoch</t>
  </si>
  <si>
    <t>Cefn Dryscoed</t>
  </si>
  <si>
    <t>Crai Liquid</t>
  </si>
  <si>
    <t>Elan</t>
  </si>
  <si>
    <t>Preselli</t>
  </si>
  <si>
    <t>Strata Florida</t>
  </si>
  <si>
    <t>Talybont</t>
  </si>
  <si>
    <t>Capel Dewi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</si>
</sst>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7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360F44E4-7249-415F-8D5E-41D249F9A162}" name="Crop" dataDxfId="341"/>
    <tableColumn id="2" xr3:uid="{55E07717-B4EC-4E8A-B9A9-34F3CF85E32D}" name="P Offtake" dataDxfId="340"/>
    <tableColumn id="3" xr3:uid="{7B25FA52-8104-4FE3-AED4-B53CBFDF89B2}" name="K Offtake" dataDxfId="339"/>
    <tableColumn id="4" xr3:uid="{0DBAE461-2D09-43C8-9342-3980D552AE4D}" name="Order" dataDxfId="338"/>
    <tableColumn id="5" xr3:uid="{52CACE7B-0CBA-46FC-9F24-02CBD6100239}" name="Lime pH requirement" dataDxfId="337"/>
    <tableColumn id="6" xr3:uid="{F1432630-9B16-4266-8147-CE754A715307}" name="Column1" dataDxfId="33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7E96A84B-948F-445F-BD6E-30CC8E6E6DD1}" name="Crop" dataDxfId="299"/>
    <tableColumn id="2" xr3:uid="{12657DDB-F680-47DE-ABB1-8675D5F91E41}" name="P Offtake" dataDxfId="298"/>
    <tableColumn id="3" xr3:uid="{DEB99109-D325-4F98-8A71-E70C03433437}" name="K Offtake" dataDxfId="297"/>
    <tableColumn id="4" xr3:uid="{E96A561F-7E7F-4FB3-97AA-0B35D8C8E93A}" name="Order" dataDxfId="296"/>
    <tableColumn id="5" xr3:uid="{181DD475-0A71-4C52-AF1A-8BFF46F5A827}" name="Lime pH requirement" dataDxfId="295"/>
    <tableColumn id="6" xr3:uid="{AC3FA7E8-D76B-43A3-B715-04446DFF63C6}" name="Column1" dataDxfId="29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06008BA1-A1E9-4286-B67A-352533C06A26}" name="Crop" dataDxfId="257"/>
    <tableColumn id="2" xr3:uid="{2AEB5EEB-C9D1-41DC-913E-953A33D1A4AF}" name="P Offtake" dataDxfId="256"/>
    <tableColumn id="3" xr3:uid="{8FA16A0B-1017-4CEE-862E-0A8CBD8EB3D3}" name="K Offtake" dataDxfId="255"/>
    <tableColumn id="4" xr3:uid="{E7A3B8CD-4036-47F4-B818-C3F22E80C749}" name="Order" dataDxfId="254"/>
    <tableColumn id="5" xr3:uid="{8F3EBD84-7904-4559-9B5C-63088B792C98}" name="Lime pH requirement" dataDxfId="253"/>
    <tableColumn id="6" xr3:uid="{A21DD95A-C955-4510-9114-E3F1CB645370}" name="Column1" dataDxfId="25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11579FCC-3D9F-49AD-888D-5D79B801F6AE}" name="Crop" dataDxfId="215"/>
    <tableColumn id="2" xr3:uid="{05C08116-56D5-4CC6-A649-B06AF891B931}" name="P Offtake" dataDxfId="214"/>
    <tableColumn id="3" xr3:uid="{59CDE959-192B-4757-9203-A0F691CF0F96}" name="K Offtake" dataDxfId="213"/>
    <tableColumn id="4" xr3:uid="{9FB8E4F7-B91F-4CE0-AF39-D4895D0ECF2F}" name="Order" dataDxfId="212"/>
    <tableColumn id="5" xr3:uid="{688FF2A4-D7C6-4425-A915-A9ADD700A9EE}" name="Lime pH requirement" dataDxfId="211"/>
    <tableColumn id="6" xr3:uid="{05FC5CFF-3D81-4B5F-87C7-2364076F2714}" name="Column1" dataDxfId="21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973D7FFB-D248-4199-9B2E-B3C6CC09D382}" name="Crop" dataDxfId="173"/>
    <tableColumn id="2" xr3:uid="{7F2A3986-EC86-4CF9-BD10-791170BA6682}" name="P Offtake" dataDxfId="172"/>
    <tableColumn id="3" xr3:uid="{D6129C35-9DC6-42E5-AE3F-EA3A083168E6}" name="K Offtake" dataDxfId="171"/>
    <tableColumn id="4" xr3:uid="{C1CC42B5-564A-4DE7-B817-B7D686FE9A11}" name="Order" dataDxfId="170"/>
    <tableColumn id="5" xr3:uid="{620F3ABD-564C-411A-8DEA-CE1A34F9FC36}" name="Lime pH requirement" dataDxfId="169"/>
    <tableColumn id="6" xr3:uid="{76C9BC4F-4FF3-4AFB-8E7B-16DC0CC3E97C}" name="Column1" dataDxfId="16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D13A12FC-EAE6-4280-A219-C2622262E5F4}" name="Crop" dataDxfId="131"/>
    <tableColumn id="2" xr3:uid="{FD06C4A3-4B75-490D-88CF-232C7DC3EFC6}" name="P Offtake" dataDxfId="130"/>
    <tableColumn id="3" xr3:uid="{B043BEFF-10D4-4840-989B-BB13A502ECDF}" name="K Offtake" dataDxfId="129"/>
    <tableColumn id="4" xr3:uid="{48481FDC-5D20-466C-B554-D45886EA366A}" name="Order" dataDxfId="128"/>
    <tableColumn id="5" xr3:uid="{9E0852D2-9D0D-44AB-98B7-FBA51F331ACF}" name="Lime pH requirement" dataDxfId="127"/>
    <tableColumn id="6" xr3:uid="{29F9C4A5-6854-4F37-8BD1-0DD9B6024A55}" name="Column1" dataDxfId="12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1B554ED3-7AAF-4192-827C-B071945474B8}" name="Crop" dataDxfId="89"/>
    <tableColumn id="2" xr3:uid="{35F435E0-8D8E-44D1-84BD-C2FF51C3F944}" name="P Offtake" dataDxfId="88"/>
    <tableColumn id="3" xr3:uid="{38465C9D-AA8F-443A-80F5-96D1F6258317}" name="K Offtake" dataDxfId="87"/>
    <tableColumn id="4" xr3:uid="{E0C0E6AF-5628-4BC3-9625-81A87B93D279}" name="Order" dataDxfId="86"/>
    <tableColumn id="5" xr3:uid="{ACDE1D9A-7F94-4404-BDDC-1235C32C758F}" name="Lime pH requirement" dataDxfId="85"/>
    <tableColumn id="6" xr3:uid="{B093C9DF-C4CF-4906-9658-89F446EB9C12}" name="Column1" dataDxfId="8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C4B2E6E9-5990-417D-9E04-7933BDF1FC69}" name="Crop" dataDxfId="47"/>
    <tableColumn id="2" xr3:uid="{E74EF8D0-6C68-49B8-AE52-40C276CA5FC9}" name="P Offtake" dataDxfId="46"/>
    <tableColumn id="3" xr3:uid="{9E0A7857-36E3-482D-B4B2-65B90760417F}" name="K Offtake" dataDxfId="45"/>
    <tableColumn id="4" xr3:uid="{A78867D2-7566-4070-AF99-15EE4CEB1699}" name="Order" dataDxfId="44"/>
    <tableColumn id="5" xr3:uid="{240FD5FA-5659-468E-8544-C93086800EC9}" name="Lime pH requirement" dataDxfId="43"/>
    <tableColumn id="6" xr3:uid="{D5C8E9C3-9076-473B-AE62-DA32692BAABC}" name="Column1" dataDxfId="4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82F1A1D2-F5AA-4D76-98E8-3C18592FB8CF}" name="Crop" dataDxfId="5"/>
    <tableColumn id="2" xr3:uid="{17F60BEE-3BBA-4198-AA21-518EC4696EB6}" name="P Offtake" dataDxfId="4"/>
    <tableColumn id="3" xr3:uid="{95D820EB-2583-433A-A070-6E8356E186E7}" name="K Offtake" dataDxfId="3"/>
    <tableColumn id="4" xr3:uid="{F3AE1839-F59F-4A70-B11A-A32E3FDD1A00}" name="Order" dataDxfId="2"/>
    <tableColumn id="5" xr3:uid="{C52880C5-B266-4CF0-9A11-778ABC47F9F0}" name="Lime pH requirement" dataDxfId="1"/>
    <tableColumn id="6" xr3:uid="{233F7657-9414-44B1-9E43-A91A69CB9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D14" sqref="D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39.78</v>
      </c>
      <c r="G1" s="120" t="s">
        <v>43</v>
      </c>
      <c r="H1" s="121"/>
      <c r="I1" s="96">
        <v>6.4</v>
      </c>
      <c r="J1" s="119" t="s">
        <v>153</v>
      </c>
      <c r="K1" s="119"/>
      <c r="L1" s="96">
        <v>366</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v>190902</v>
      </c>
      <c r="G2" s="138" t="s">
        <v>110</v>
      </c>
      <c r="H2" s="139"/>
      <c r="I2" s="96"/>
      <c r="J2" s="119" t="s">
        <v>158</v>
      </c>
      <c r="K2" s="119"/>
      <c r="L2" s="96">
        <v>0.63</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162</v>
      </c>
      <c r="D3" s="134"/>
      <c r="E3" s="93" t="s">
        <v>108</v>
      </c>
      <c r="F3" s="31" t="s">
        <v>78</v>
      </c>
      <c r="G3" s="119" t="s">
        <v>159</v>
      </c>
      <c r="H3" s="119"/>
      <c r="I3" s="96"/>
      <c r="J3" s="120" t="s">
        <v>154</v>
      </c>
      <c r="K3" s="121"/>
      <c r="L3" s="96">
        <f>(L1/(L2*10000))*100</f>
        <v>5.8095238095238093</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163</v>
      </c>
      <c r="D4" s="136"/>
      <c r="E4" s="94" t="s">
        <v>1</v>
      </c>
      <c r="F4" s="95" t="s">
        <v>168</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c r="D8" s="15"/>
      <c r="E8" s="15">
        <v>3</v>
      </c>
      <c r="F8" s="15">
        <v>4</v>
      </c>
      <c r="G8" s="15" t="s">
        <v>165</v>
      </c>
      <c r="H8" s="15" t="s">
        <v>166</v>
      </c>
      <c r="I8" s="15">
        <v>6</v>
      </c>
      <c r="J8" s="15">
        <v>7</v>
      </c>
      <c r="K8" s="15">
        <v>9</v>
      </c>
      <c r="L8" s="15">
        <v>10</v>
      </c>
      <c r="M8" s="15">
        <v>11</v>
      </c>
      <c r="N8" s="15">
        <v>12</v>
      </c>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c r="D9" s="15"/>
      <c r="E9" s="15" t="s">
        <v>167</v>
      </c>
      <c r="F9" s="15" t="s">
        <v>167</v>
      </c>
      <c r="G9" s="15" t="s">
        <v>167</v>
      </c>
      <c r="H9" s="15" t="s">
        <v>167</v>
      </c>
      <c r="I9" s="15" t="s">
        <v>167</v>
      </c>
      <c r="J9" s="15" t="s">
        <v>167</v>
      </c>
      <c r="K9" s="15" t="s">
        <v>167</v>
      </c>
      <c r="L9" s="15" t="s">
        <v>167</v>
      </c>
      <c r="M9" s="15" t="s">
        <v>167</v>
      </c>
      <c r="N9" s="15" t="s">
        <v>167</v>
      </c>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c r="D10" s="15"/>
      <c r="E10" s="15">
        <v>6.8</v>
      </c>
      <c r="F10" s="15">
        <v>7</v>
      </c>
      <c r="G10" s="15">
        <v>6.9</v>
      </c>
      <c r="H10" s="15">
        <v>6.7</v>
      </c>
      <c r="I10" s="15">
        <v>6.9</v>
      </c>
      <c r="J10" s="15">
        <v>6.6</v>
      </c>
      <c r="K10" s="15">
        <v>6.7</v>
      </c>
      <c r="L10" s="15">
        <v>5.5</v>
      </c>
      <c r="M10" s="15">
        <v>6</v>
      </c>
      <c r="N10" s="15">
        <v>6</v>
      </c>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c r="D11" s="15"/>
      <c r="E11" s="15">
        <v>2</v>
      </c>
      <c r="F11" s="15">
        <v>3</v>
      </c>
      <c r="G11" s="15">
        <v>2</v>
      </c>
      <c r="H11" s="15">
        <v>3</v>
      </c>
      <c r="I11" s="15">
        <v>3</v>
      </c>
      <c r="J11" s="15">
        <v>2</v>
      </c>
      <c r="K11" s="15">
        <v>1</v>
      </c>
      <c r="L11" s="15">
        <v>2</v>
      </c>
      <c r="M11" s="15">
        <v>1</v>
      </c>
      <c r="N11" s="15">
        <v>2</v>
      </c>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c r="D12" s="15"/>
      <c r="E12" s="15">
        <v>0</v>
      </c>
      <c r="F12" s="15">
        <v>3</v>
      </c>
      <c r="G12" s="15">
        <v>0</v>
      </c>
      <c r="H12" s="15">
        <v>0</v>
      </c>
      <c r="I12" s="15">
        <v>1</v>
      </c>
      <c r="J12" s="15">
        <v>1</v>
      </c>
      <c r="K12" s="15">
        <v>1</v>
      </c>
      <c r="L12" s="15">
        <v>0</v>
      </c>
      <c r="M12" s="15">
        <v>1</v>
      </c>
      <c r="N12" s="15">
        <v>3</v>
      </c>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c r="D13" s="15"/>
      <c r="E13" s="15">
        <v>5</v>
      </c>
      <c r="F13" s="15">
        <v>3</v>
      </c>
      <c r="G13" s="15">
        <v>2</v>
      </c>
      <c r="H13" s="15">
        <v>2</v>
      </c>
      <c r="I13" s="15">
        <v>3</v>
      </c>
      <c r="J13" s="15">
        <v>2</v>
      </c>
      <c r="K13" s="15">
        <v>2</v>
      </c>
      <c r="L13" s="15">
        <v>2</v>
      </c>
      <c r="M13" s="15">
        <v>2</v>
      </c>
      <c r="N13" s="15">
        <v>3</v>
      </c>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c r="D14" s="100"/>
      <c r="E14" s="100" t="s">
        <v>113</v>
      </c>
      <c r="F14" s="100" t="s">
        <v>113</v>
      </c>
      <c r="G14" s="100" t="s">
        <v>113</v>
      </c>
      <c r="H14" s="100" t="s">
        <v>113</v>
      </c>
      <c r="I14" s="100" t="s">
        <v>113</v>
      </c>
      <c r="J14" s="100" t="s">
        <v>113</v>
      </c>
      <c r="K14" s="100" t="s">
        <v>113</v>
      </c>
      <c r="L14" s="100" t="s">
        <v>113</v>
      </c>
      <c r="M14" s="100" t="s">
        <v>113</v>
      </c>
      <c r="N14" s="100" t="s">
        <v>113</v>
      </c>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c r="D15" s="15"/>
      <c r="E15" s="15">
        <v>38</v>
      </c>
      <c r="F15" s="15">
        <v>38</v>
      </c>
      <c r="G15" s="15">
        <v>38</v>
      </c>
      <c r="H15" s="15">
        <v>38</v>
      </c>
      <c r="I15" s="15">
        <v>38</v>
      </c>
      <c r="J15" s="15">
        <v>38</v>
      </c>
      <c r="K15" s="15">
        <v>38</v>
      </c>
      <c r="L15" s="15">
        <v>38</v>
      </c>
      <c r="M15" s="15">
        <v>38</v>
      </c>
      <c r="N15" s="15">
        <v>38</v>
      </c>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c r="D16" s="101"/>
      <c r="E16" s="101" t="s">
        <v>72</v>
      </c>
      <c r="F16" s="101" t="s">
        <v>72</v>
      </c>
      <c r="G16" s="101" t="s">
        <v>72</v>
      </c>
      <c r="H16" s="101" t="s">
        <v>72</v>
      </c>
      <c r="I16" s="101" t="s">
        <v>72</v>
      </c>
      <c r="J16" s="101" t="s">
        <v>72</v>
      </c>
      <c r="K16" s="101" t="s">
        <v>72</v>
      </c>
      <c r="L16" s="101" t="s">
        <v>72</v>
      </c>
      <c r="M16" s="101" t="s">
        <v>72</v>
      </c>
      <c r="N16" s="101" t="s">
        <v>72</v>
      </c>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t="e">
        <f>(VLOOKUP(C$14,$AI2:$AK26,2,FALSE))*C$15</f>
        <v>#N/A</v>
      </c>
      <c r="D17" s="28" t="e">
        <f t="shared" ref="D17:V17" si="0">(VLOOKUP(D$14,$AI2:$AK26,2,FALSE))*D$15</f>
        <v>#N/A</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2.3147118499999999E-4</v>
      </c>
      <c r="F18" s="16">
        <f>$D34</f>
        <v>2.3147118499999999E-4</v>
      </c>
      <c r="G18" s="16">
        <f>$D35</f>
        <v>2.3147118499999999E-4</v>
      </c>
      <c r="H18" s="16">
        <f>$D36</f>
        <v>2.3147118499999999E-4</v>
      </c>
      <c r="I18" s="16">
        <f>$D37</f>
        <v>2.3147118499999999E-4</v>
      </c>
      <c r="J18" s="16">
        <f>$D38</f>
        <v>2.3147118499999999E-4</v>
      </c>
      <c r="K18" s="16">
        <f>$D39</f>
        <v>2.3147118499999999E-4</v>
      </c>
      <c r="L18" s="16">
        <f>$D40</f>
        <v>2.3147118499999999E-4</v>
      </c>
      <c r="M18" s="16">
        <f>$D41</f>
        <v>2.3147118499999999E-4</v>
      </c>
      <c r="N18" s="16">
        <f>$D42</f>
        <v>2.3147118499999999E-4</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t="e">
        <f>C18-C17</f>
        <v>#N/A</v>
      </c>
      <c r="D19" s="16" t="e">
        <f t="shared" ref="D19:V19" si="1">D18-D17</f>
        <v>#N/A</v>
      </c>
      <c r="E19" s="16">
        <f t="shared" si="1"/>
        <v>-64.599768528814991</v>
      </c>
      <c r="F19" s="16">
        <f t="shared" si="1"/>
        <v>-64.599768528814991</v>
      </c>
      <c r="G19" s="16">
        <f t="shared" si="1"/>
        <v>-64.599768528814991</v>
      </c>
      <c r="H19" s="16">
        <f t="shared" si="1"/>
        <v>-64.599768528814991</v>
      </c>
      <c r="I19" s="16">
        <f t="shared" si="1"/>
        <v>-64.599768528814991</v>
      </c>
      <c r="J19" s="16">
        <f t="shared" si="1"/>
        <v>-64.599768528814991</v>
      </c>
      <c r="K19" s="16">
        <f t="shared" si="1"/>
        <v>-64.599768528814991</v>
      </c>
      <c r="L19" s="16">
        <f t="shared" si="1"/>
        <v>-64.599768528814991</v>
      </c>
      <c r="M19" s="16">
        <f t="shared" si="1"/>
        <v>-64.599768528814991</v>
      </c>
      <c r="N19" s="16">
        <f t="shared" si="1"/>
        <v>-64.599768528814991</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t="e">
        <f>(VLOOKUP(C$14,$AI2:$AK26,3,FALSE))*C$15</f>
        <v>#N/A</v>
      </c>
      <c r="D21" s="28" t="e">
        <f t="shared" ref="D21:V21" si="2">(VLOOKUP(D$14,$AI2:$AK26,3,FALSE))*D$15</f>
        <v>#N/A</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2.7066107500000003</v>
      </c>
      <c r="F22" s="16">
        <f>$E34</f>
        <v>2.7066107500000003</v>
      </c>
      <c r="G22" s="16">
        <f>$E35</f>
        <v>2.7066107500000003</v>
      </c>
      <c r="H22" s="16">
        <f>$E36</f>
        <v>2.7066107500000003</v>
      </c>
      <c r="I22" s="16">
        <f>$E37</f>
        <v>2.7066107500000003</v>
      </c>
      <c r="J22" s="16">
        <f>$E38</f>
        <v>2.7066107500000003</v>
      </c>
      <c r="K22" s="16">
        <f>$E39</f>
        <v>2.7066107500000003</v>
      </c>
      <c r="L22" s="16">
        <f>$E40</f>
        <v>2.7066107500000003</v>
      </c>
      <c r="M22" s="16">
        <f>$E41</f>
        <v>2.7066107500000003</v>
      </c>
      <c r="N22" s="16">
        <f>$E42</f>
        <v>2.7066107500000003</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t="e">
        <f>C22-C21</f>
        <v>#N/A</v>
      </c>
      <c r="D23" s="16" t="e">
        <f t="shared" ref="D23:V23" si="3">D22-D21</f>
        <v>#N/A</v>
      </c>
      <c r="E23" s="16">
        <f t="shared" si="3"/>
        <v>-225.29338924999999</v>
      </c>
      <c r="F23" s="16">
        <f t="shared" si="3"/>
        <v>-225.29338924999999</v>
      </c>
      <c r="G23" s="16">
        <f t="shared" si="3"/>
        <v>-225.29338924999999</v>
      </c>
      <c r="H23" s="16">
        <f t="shared" si="3"/>
        <v>-225.29338924999999</v>
      </c>
      <c r="I23" s="16">
        <f t="shared" si="3"/>
        <v>-225.29338924999999</v>
      </c>
      <c r="J23" s="16">
        <f t="shared" si="3"/>
        <v>-225.29338924999999</v>
      </c>
      <c r="K23" s="16">
        <f t="shared" si="3"/>
        <v>-225.29338924999999</v>
      </c>
      <c r="L23" s="16">
        <f t="shared" si="3"/>
        <v>-225.29338924999999</v>
      </c>
      <c r="M23" s="16">
        <f t="shared" si="3"/>
        <v>-225.29338924999999</v>
      </c>
      <c r="N23" s="16">
        <f t="shared" si="3"/>
        <v>-225.29338924999999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55</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1.67</v>
      </c>
      <c r="C28" s="15">
        <v>0.63</v>
      </c>
      <c r="D28" s="15">
        <v>2.4199999999999999E-2</v>
      </c>
      <c r="E28" s="15">
        <v>5.3800000000000001E-2</v>
      </c>
      <c r="F28" s="15">
        <v>966</v>
      </c>
      <c r="G28" s="15">
        <v>31</v>
      </c>
      <c r="H28" s="15">
        <v>197</v>
      </c>
      <c r="I28" s="15">
        <v>13</v>
      </c>
      <c r="J28" s="15">
        <v>0.71</v>
      </c>
      <c r="K28" s="23">
        <v>1.21</v>
      </c>
      <c r="L28" s="15">
        <v>5.19</v>
      </c>
      <c r="M28" s="15">
        <v>9.4600000000000009</v>
      </c>
      <c r="N28" s="15">
        <v>3640</v>
      </c>
      <c r="O28" s="15">
        <v>478000</v>
      </c>
      <c r="P28" s="15"/>
      <c r="Q28" s="15">
        <v>4740</v>
      </c>
      <c r="R28" s="15"/>
      <c r="S28" s="15">
        <v>32.5</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31"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ref="G32:P50" si="10">IF(G$27="%w/w SAR",((G$28*10)*$B32),IF(G$27="%w/w DM",(((G$28*10)*($B$28/100))*$B32),IF(G$27="kg/t SAR",(G$28*$B32),IF(G$27="kg/t DM",((G$28*($B$28/100))*$B32),IF(G$27="mg/kg SAR",((G$28*0.001)*$B32),IF(G$27="mg/kg DM",(((G$28*0.001)*($B$28/100))*$B32),0))))))</f>
        <v>0</v>
      </c>
      <c r="H32" s="77">
        <f t="shared" si="10"/>
        <v>0</v>
      </c>
      <c r="I32" s="77">
        <f t="shared" si="10"/>
        <v>0</v>
      </c>
      <c r="J32" s="77">
        <f t="shared" si="10"/>
        <v>0</v>
      </c>
      <c r="K32" s="77">
        <f t="shared" si="10"/>
        <v>0</v>
      </c>
      <c r="L32" s="77">
        <f t="shared" si="10"/>
        <v>0</v>
      </c>
      <c r="M32" s="77">
        <f t="shared" si="10"/>
        <v>0</v>
      </c>
      <c r="N32" s="77">
        <f t="shared" si="10"/>
        <v>0</v>
      </c>
      <c r="O32" s="77">
        <f t="shared" si="10"/>
        <v>0</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250</v>
      </c>
      <c r="C33" s="77">
        <f t="shared" si="6"/>
        <v>26.302499999999998</v>
      </c>
      <c r="D33" s="77">
        <f t="shared" si="7"/>
        <v>2.3147118499999999E-4</v>
      </c>
      <c r="E33" s="77">
        <f t="shared" si="8"/>
        <v>2.7066107500000003</v>
      </c>
      <c r="F33" s="77">
        <f t="shared" si="9"/>
        <v>6.6867969</v>
      </c>
      <c r="G33" s="77">
        <f t="shared" si="10"/>
        <v>0.12942499999999998</v>
      </c>
      <c r="H33" s="77">
        <f t="shared" si="10"/>
        <v>0.82247500000000007</v>
      </c>
      <c r="I33" s="77">
        <f t="shared" si="10"/>
        <v>5.4275000000000004E-2</v>
      </c>
      <c r="J33" s="77">
        <f t="shared" si="10"/>
        <v>2.9642499999999999E-3</v>
      </c>
      <c r="K33" s="77">
        <f t="shared" si="10"/>
        <v>5.0517499999999998E-3</v>
      </c>
      <c r="L33" s="77">
        <f t="shared" si="10"/>
        <v>2.166825E-2</v>
      </c>
      <c r="M33" s="77">
        <f t="shared" si="10"/>
        <v>3.9495500000000003E-2</v>
      </c>
      <c r="N33" s="77">
        <f t="shared" si="10"/>
        <v>15.197000000000001</v>
      </c>
      <c r="O33" s="77">
        <f t="shared" si="10"/>
        <v>1995.6499999999999</v>
      </c>
      <c r="P33" s="77">
        <f t="shared" si="10"/>
        <v>0</v>
      </c>
      <c r="Q33" s="77">
        <f t="shared" si="11"/>
        <v>49.473750000000003</v>
      </c>
      <c r="R33" s="77">
        <f t="shared" si="12"/>
        <v>0</v>
      </c>
      <c r="S33" s="77">
        <f t="shared" si="12"/>
        <v>0.13568750000000002</v>
      </c>
      <c r="T33" s="77">
        <f t="shared" si="12"/>
        <v>0</v>
      </c>
      <c r="U33" s="77">
        <f t="shared" si="12"/>
        <v>0</v>
      </c>
      <c r="AB33" s="59"/>
      <c r="AC33" s="59"/>
      <c r="AD33" s="59"/>
      <c r="AE33" s="59"/>
      <c r="AF33" s="59"/>
      <c r="AG33" s="59"/>
      <c r="AH33" s="59"/>
      <c r="AI33" s="59"/>
    </row>
    <row r="34" spans="1:35" s="72" customFormat="1" ht="13" x14ac:dyDescent="0.35">
      <c r="A34" s="13">
        <f>F8</f>
        <v>4</v>
      </c>
      <c r="B34" s="15">
        <v>250</v>
      </c>
      <c r="C34" s="77">
        <f t="shared" si="6"/>
        <v>26.302499999999998</v>
      </c>
      <c r="D34" s="77">
        <f t="shared" si="7"/>
        <v>2.3147118499999999E-4</v>
      </c>
      <c r="E34" s="77">
        <f t="shared" si="8"/>
        <v>2.7066107500000003</v>
      </c>
      <c r="F34" s="77">
        <f t="shared" si="9"/>
        <v>6.6867969</v>
      </c>
      <c r="G34" s="77">
        <f t="shared" si="10"/>
        <v>0.12942499999999998</v>
      </c>
      <c r="H34" s="77">
        <f t="shared" si="10"/>
        <v>0.82247500000000007</v>
      </c>
      <c r="I34" s="77">
        <f t="shared" si="10"/>
        <v>5.4275000000000004E-2</v>
      </c>
      <c r="J34" s="77">
        <f t="shared" si="10"/>
        <v>2.9642499999999999E-3</v>
      </c>
      <c r="K34" s="77">
        <f t="shared" si="10"/>
        <v>5.0517499999999998E-3</v>
      </c>
      <c r="L34" s="77">
        <f t="shared" si="10"/>
        <v>2.166825E-2</v>
      </c>
      <c r="M34" s="77">
        <f t="shared" si="10"/>
        <v>3.9495500000000003E-2</v>
      </c>
      <c r="N34" s="77">
        <f t="shared" si="10"/>
        <v>15.197000000000001</v>
      </c>
      <c r="O34" s="77">
        <f t="shared" si="10"/>
        <v>1995.6499999999999</v>
      </c>
      <c r="P34" s="77">
        <f t="shared" si="10"/>
        <v>0</v>
      </c>
      <c r="Q34" s="77">
        <f t="shared" si="11"/>
        <v>49.473750000000003</v>
      </c>
      <c r="R34" s="77">
        <f t="shared" si="12"/>
        <v>0</v>
      </c>
      <c r="S34" s="77">
        <f t="shared" si="12"/>
        <v>0.13568750000000002</v>
      </c>
      <c r="T34" s="77">
        <f t="shared" si="12"/>
        <v>0</v>
      </c>
      <c r="U34" s="77">
        <f t="shared" si="12"/>
        <v>0</v>
      </c>
      <c r="AB34" s="59"/>
      <c r="AC34" s="59"/>
      <c r="AD34" s="59"/>
      <c r="AE34" s="59"/>
      <c r="AF34" s="59"/>
      <c r="AG34" s="59"/>
      <c r="AH34" s="59"/>
      <c r="AI34" s="59"/>
    </row>
    <row r="35" spans="1:35" s="72" customFormat="1" ht="13" x14ac:dyDescent="0.35">
      <c r="A35" s="13" t="str">
        <f>G8</f>
        <v>5A</v>
      </c>
      <c r="B35" s="15">
        <v>250</v>
      </c>
      <c r="C35" s="77">
        <f t="shared" si="6"/>
        <v>26.302499999999998</v>
      </c>
      <c r="D35" s="77">
        <f t="shared" si="7"/>
        <v>2.3147118499999999E-4</v>
      </c>
      <c r="E35" s="77">
        <f t="shared" si="8"/>
        <v>2.7066107500000003</v>
      </c>
      <c r="F35" s="77">
        <f t="shared" si="9"/>
        <v>6.6867969</v>
      </c>
      <c r="G35" s="77">
        <f t="shared" si="10"/>
        <v>0.12942499999999998</v>
      </c>
      <c r="H35" s="77">
        <f t="shared" si="10"/>
        <v>0.82247500000000007</v>
      </c>
      <c r="I35" s="77">
        <f t="shared" si="10"/>
        <v>5.4275000000000004E-2</v>
      </c>
      <c r="J35" s="77">
        <f t="shared" si="10"/>
        <v>2.9642499999999999E-3</v>
      </c>
      <c r="K35" s="77">
        <f t="shared" si="10"/>
        <v>5.0517499999999998E-3</v>
      </c>
      <c r="L35" s="77">
        <f t="shared" si="10"/>
        <v>2.166825E-2</v>
      </c>
      <c r="M35" s="77">
        <f t="shared" si="10"/>
        <v>3.9495500000000003E-2</v>
      </c>
      <c r="N35" s="77">
        <f t="shared" si="10"/>
        <v>15.197000000000001</v>
      </c>
      <c r="O35" s="77">
        <f t="shared" si="10"/>
        <v>1995.6499999999999</v>
      </c>
      <c r="P35" s="77">
        <f t="shared" si="10"/>
        <v>0</v>
      </c>
      <c r="Q35" s="77">
        <f t="shared" si="11"/>
        <v>49.473750000000003</v>
      </c>
      <c r="R35" s="77">
        <f t="shared" si="12"/>
        <v>0</v>
      </c>
      <c r="S35" s="77">
        <f t="shared" si="12"/>
        <v>0.13568750000000002</v>
      </c>
      <c r="T35" s="77">
        <f t="shared" si="12"/>
        <v>0</v>
      </c>
      <c r="U35" s="77">
        <f t="shared" si="12"/>
        <v>0</v>
      </c>
      <c r="AB35" s="59"/>
      <c r="AC35" s="59"/>
      <c r="AD35" s="59"/>
      <c r="AE35" s="59"/>
      <c r="AF35" s="59"/>
      <c r="AG35" s="59"/>
      <c r="AH35" s="59"/>
      <c r="AI35" s="59"/>
    </row>
    <row r="36" spans="1:35" s="72" customFormat="1" ht="13" x14ac:dyDescent="0.35">
      <c r="A36" s="13" t="str">
        <f>H8</f>
        <v>5B</v>
      </c>
      <c r="B36" s="15">
        <v>250</v>
      </c>
      <c r="C36" s="77">
        <f t="shared" si="6"/>
        <v>26.302499999999998</v>
      </c>
      <c r="D36" s="77">
        <f t="shared" si="7"/>
        <v>2.3147118499999999E-4</v>
      </c>
      <c r="E36" s="77">
        <f t="shared" si="8"/>
        <v>2.7066107500000003</v>
      </c>
      <c r="F36" s="77">
        <f t="shared" si="9"/>
        <v>6.6867969</v>
      </c>
      <c r="G36" s="77">
        <f t="shared" si="10"/>
        <v>0.12942499999999998</v>
      </c>
      <c r="H36" s="77">
        <f t="shared" si="10"/>
        <v>0.82247500000000007</v>
      </c>
      <c r="I36" s="77">
        <f t="shared" si="10"/>
        <v>5.4275000000000004E-2</v>
      </c>
      <c r="J36" s="77">
        <f t="shared" si="10"/>
        <v>2.9642499999999999E-3</v>
      </c>
      <c r="K36" s="77">
        <f t="shared" si="10"/>
        <v>5.0517499999999998E-3</v>
      </c>
      <c r="L36" s="77">
        <f t="shared" si="10"/>
        <v>2.166825E-2</v>
      </c>
      <c r="M36" s="77">
        <f t="shared" si="10"/>
        <v>3.9495500000000003E-2</v>
      </c>
      <c r="N36" s="77">
        <f t="shared" si="10"/>
        <v>15.197000000000001</v>
      </c>
      <c r="O36" s="77">
        <f t="shared" si="10"/>
        <v>1995.6499999999999</v>
      </c>
      <c r="P36" s="77">
        <f t="shared" si="10"/>
        <v>0</v>
      </c>
      <c r="Q36" s="77">
        <f t="shared" si="11"/>
        <v>49.473750000000003</v>
      </c>
      <c r="R36" s="77">
        <f t="shared" si="12"/>
        <v>0</v>
      </c>
      <c r="S36" s="77">
        <f t="shared" si="12"/>
        <v>0.13568750000000002</v>
      </c>
      <c r="T36" s="77">
        <f t="shared" si="12"/>
        <v>0</v>
      </c>
      <c r="U36" s="77">
        <f t="shared" si="12"/>
        <v>0</v>
      </c>
      <c r="AB36" s="59"/>
      <c r="AC36" s="59"/>
      <c r="AD36" s="59"/>
      <c r="AE36" s="59"/>
      <c r="AF36" s="59"/>
      <c r="AG36" s="59"/>
      <c r="AH36" s="59"/>
      <c r="AI36" s="59"/>
    </row>
    <row r="37" spans="1:35" s="72" customFormat="1" ht="13" x14ac:dyDescent="0.35">
      <c r="A37" s="13">
        <f>I8</f>
        <v>6</v>
      </c>
      <c r="B37" s="15">
        <v>250</v>
      </c>
      <c r="C37" s="77">
        <f t="shared" si="6"/>
        <v>26.302499999999998</v>
      </c>
      <c r="D37" s="77">
        <f t="shared" si="7"/>
        <v>2.3147118499999999E-4</v>
      </c>
      <c r="E37" s="77">
        <f t="shared" si="8"/>
        <v>2.7066107500000003</v>
      </c>
      <c r="F37" s="77">
        <f t="shared" si="9"/>
        <v>6.6867969</v>
      </c>
      <c r="G37" s="77">
        <f t="shared" si="10"/>
        <v>0.12942499999999998</v>
      </c>
      <c r="H37" s="77">
        <f t="shared" si="10"/>
        <v>0.82247500000000007</v>
      </c>
      <c r="I37" s="77">
        <f t="shared" si="10"/>
        <v>5.4275000000000004E-2</v>
      </c>
      <c r="J37" s="77">
        <f t="shared" si="10"/>
        <v>2.9642499999999999E-3</v>
      </c>
      <c r="K37" s="77">
        <f t="shared" si="10"/>
        <v>5.0517499999999998E-3</v>
      </c>
      <c r="L37" s="77">
        <f t="shared" si="10"/>
        <v>2.166825E-2</v>
      </c>
      <c r="M37" s="77">
        <f t="shared" si="10"/>
        <v>3.9495500000000003E-2</v>
      </c>
      <c r="N37" s="77">
        <f t="shared" si="10"/>
        <v>15.197000000000001</v>
      </c>
      <c r="O37" s="77">
        <f t="shared" si="10"/>
        <v>1995.6499999999999</v>
      </c>
      <c r="P37" s="77">
        <f t="shared" si="10"/>
        <v>0</v>
      </c>
      <c r="Q37" s="77">
        <f t="shared" si="11"/>
        <v>49.473750000000003</v>
      </c>
      <c r="R37" s="77">
        <f t="shared" si="12"/>
        <v>0</v>
      </c>
      <c r="S37" s="77">
        <f t="shared" si="12"/>
        <v>0.13568750000000002</v>
      </c>
      <c r="T37" s="77">
        <f t="shared" si="12"/>
        <v>0</v>
      </c>
      <c r="U37" s="77">
        <f t="shared" si="12"/>
        <v>0</v>
      </c>
      <c r="AB37" s="59"/>
      <c r="AC37" s="59"/>
      <c r="AD37" s="59"/>
      <c r="AE37" s="59"/>
      <c r="AF37" s="59"/>
      <c r="AG37" s="59"/>
      <c r="AH37" s="59"/>
      <c r="AI37" s="59"/>
    </row>
    <row r="38" spans="1:35" s="72" customFormat="1" ht="13" x14ac:dyDescent="0.35">
      <c r="A38" s="13">
        <f>J8</f>
        <v>7</v>
      </c>
      <c r="B38" s="15">
        <v>250</v>
      </c>
      <c r="C38" s="77">
        <f t="shared" si="6"/>
        <v>26.302499999999998</v>
      </c>
      <c r="D38" s="77">
        <f t="shared" si="7"/>
        <v>2.3147118499999999E-4</v>
      </c>
      <c r="E38" s="77">
        <f t="shared" si="8"/>
        <v>2.7066107500000003</v>
      </c>
      <c r="F38" s="77">
        <f t="shared" si="9"/>
        <v>6.6867969</v>
      </c>
      <c r="G38" s="77">
        <f t="shared" si="10"/>
        <v>0.12942499999999998</v>
      </c>
      <c r="H38" s="77">
        <f t="shared" si="10"/>
        <v>0.82247500000000007</v>
      </c>
      <c r="I38" s="77">
        <f t="shared" si="10"/>
        <v>5.4275000000000004E-2</v>
      </c>
      <c r="J38" s="77">
        <f t="shared" si="10"/>
        <v>2.9642499999999999E-3</v>
      </c>
      <c r="K38" s="77">
        <f t="shared" si="10"/>
        <v>5.0517499999999998E-3</v>
      </c>
      <c r="L38" s="77">
        <f t="shared" si="10"/>
        <v>2.166825E-2</v>
      </c>
      <c r="M38" s="77">
        <f t="shared" si="10"/>
        <v>3.9495500000000003E-2</v>
      </c>
      <c r="N38" s="77">
        <f t="shared" si="10"/>
        <v>15.197000000000001</v>
      </c>
      <c r="O38" s="77">
        <f t="shared" si="10"/>
        <v>1995.6499999999999</v>
      </c>
      <c r="P38" s="77">
        <f t="shared" si="10"/>
        <v>0</v>
      </c>
      <c r="Q38" s="77">
        <f t="shared" si="11"/>
        <v>49.473750000000003</v>
      </c>
      <c r="R38" s="77">
        <f t="shared" si="12"/>
        <v>0</v>
      </c>
      <c r="S38" s="77">
        <f t="shared" si="12"/>
        <v>0.13568750000000002</v>
      </c>
      <c r="T38" s="77">
        <f t="shared" si="12"/>
        <v>0</v>
      </c>
      <c r="U38" s="77">
        <f t="shared" si="12"/>
        <v>0</v>
      </c>
      <c r="AB38" s="59"/>
      <c r="AC38" s="59"/>
      <c r="AD38" s="59"/>
      <c r="AE38" s="59"/>
      <c r="AF38" s="59"/>
      <c r="AG38" s="59"/>
      <c r="AH38" s="59"/>
      <c r="AI38" s="59"/>
    </row>
    <row r="39" spans="1:35" s="72" customFormat="1" ht="13" x14ac:dyDescent="0.35">
      <c r="A39" s="13">
        <f>K8</f>
        <v>9</v>
      </c>
      <c r="B39" s="15">
        <v>250</v>
      </c>
      <c r="C39" s="77">
        <f t="shared" si="6"/>
        <v>26.302499999999998</v>
      </c>
      <c r="D39" s="77">
        <f t="shared" si="7"/>
        <v>2.3147118499999999E-4</v>
      </c>
      <c r="E39" s="77">
        <f t="shared" si="8"/>
        <v>2.7066107500000003</v>
      </c>
      <c r="F39" s="77">
        <f t="shared" si="9"/>
        <v>6.6867969</v>
      </c>
      <c r="G39" s="77">
        <f t="shared" si="10"/>
        <v>0.12942499999999998</v>
      </c>
      <c r="H39" s="77">
        <f t="shared" si="10"/>
        <v>0.82247500000000007</v>
      </c>
      <c r="I39" s="77">
        <f t="shared" si="10"/>
        <v>5.4275000000000004E-2</v>
      </c>
      <c r="J39" s="77">
        <f t="shared" si="10"/>
        <v>2.9642499999999999E-3</v>
      </c>
      <c r="K39" s="77">
        <f t="shared" si="10"/>
        <v>5.0517499999999998E-3</v>
      </c>
      <c r="L39" s="77">
        <f t="shared" si="10"/>
        <v>2.166825E-2</v>
      </c>
      <c r="M39" s="77">
        <f t="shared" si="10"/>
        <v>3.9495500000000003E-2</v>
      </c>
      <c r="N39" s="77">
        <f t="shared" si="10"/>
        <v>15.197000000000001</v>
      </c>
      <c r="O39" s="77">
        <f t="shared" si="10"/>
        <v>1995.6499999999999</v>
      </c>
      <c r="P39" s="77">
        <f t="shared" si="10"/>
        <v>0</v>
      </c>
      <c r="Q39" s="77">
        <f t="shared" si="11"/>
        <v>49.473750000000003</v>
      </c>
      <c r="R39" s="77">
        <f t="shared" si="12"/>
        <v>0</v>
      </c>
      <c r="S39" s="77">
        <f t="shared" si="12"/>
        <v>0.13568750000000002</v>
      </c>
      <c r="T39" s="77">
        <f t="shared" si="12"/>
        <v>0</v>
      </c>
      <c r="U39" s="77">
        <f t="shared" si="12"/>
        <v>0</v>
      </c>
      <c r="AB39" s="59"/>
      <c r="AC39" s="59"/>
      <c r="AD39" s="59"/>
      <c r="AE39" s="59"/>
      <c r="AF39" s="59"/>
      <c r="AG39" s="59"/>
      <c r="AH39" s="59"/>
      <c r="AI39" s="59"/>
    </row>
    <row r="40" spans="1:35" s="72" customFormat="1" ht="13" x14ac:dyDescent="0.35">
      <c r="A40" s="13">
        <f>L8</f>
        <v>10</v>
      </c>
      <c r="B40" s="15">
        <v>250</v>
      </c>
      <c r="C40" s="77">
        <f t="shared" si="6"/>
        <v>26.302499999999998</v>
      </c>
      <c r="D40" s="77">
        <f t="shared" si="7"/>
        <v>2.3147118499999999E-4</v>
      </c>
      <c r="E40" s="77">
        <f t="shared" si="8"/>
        <v>2.7066107500000003</v>
      </c>
      <c r="F40" s="77">
        <f t="shared" si="9"/>
        <v>6.6867969</v>
      </c>
      <c r="G40" s="77">
        <f t="shared" si="10"/>
        <v>0.12942499999999998</v>
      </c>
      <c r="H40" s="77">
        <f t="shared" si="10"/>
        <v>0.82247500000000007</v>
      </c>
      <c r="I40" s="77">
        <f t="shared" si="10"/>
        <v>5.4275000000000004E-2</v>
      </c>
      <c r="J40" s="77">
        <f t="shared" si="10"/>
        <v>2.9642499999999999E-3</v>
      </c>
      <c r="K40" s="77">
        <f t="shared" si="10"/>
        <v>5.0517499999999998E-3</v>
      </c>
      <c r="L40" s="77">
        <f t="shared" si="10"/>
        <v>2.166825E-2</v>
      </c>
      <c r="M40" s="77">
        <f t="shared" si="10"/>
        <v>3.9495500000000003E-2</v>
      </c>
      <c r="N40" s="77">
        <f t="shared" si="10"/>
        <v>15.197000000000001</v>
      </c>
      <c r="O40" s="77">
        <f t="shared" si="10"/>
        <v>1995.6499999999999</v>
      </c>
      <c r="P40" s="77">
        <f t="shared" si="10"/>
        <v>0</v>
      </c>
      <c r="Q40" s="77">
        <f t="shared" si="11"/>
        <v>49.473750000000003</v>
      </c>
      <c r="R40" s="77">
        <f t="shared" si="12"/>
        <v>0</v>
      </c>
      <c r="S40" s="77">
        <f t="shared" si="12"/>
        <v>0.13568750000000002</v>
      </c>
      <c r="T40" s="77">
        <f t="shared" si="12"/>
        <v>0</v>
      </c>
      <c r="U40" s="77">
        <f t="shared" si="12"/>
        <v>0</v>
      </c>
      <c r="AB40" s="59"/>
      <c r="AC40" s="59"/>
      <c r="AD40" s="59"/>
      <c r="AE40" s="59"/>
      <c r="AF40" s="59"/>
      <c r="AG40" s="59"/>
      <c r="AH40" s="59"/>
      <c r="AI40" s="59"/>
    </row>
    <row r="41" spans="1:35" s="72" customFormat="1" ht="13" x14ac:dyDescent="0.35">
      <c r="A41" s="13">
        <f>M8</f>
        <v>11</v>
      </c>
      <c r="B41" s="15">
        <v>250</v>
      </c>
      <c r="C41" s="77">
        <f t="shared" si="6"/>
        <v>26.302499999999998</v>
      </c>
      <c r="D41" s="77">
        <f t="shared" si="7"/>
        <v>2.3147118499999999E-4</v>
      </c>
      <c r="E41" s="77">
        <f t="shared" si="8"/>
        <v>2.7066107500000003</v>
      </c>
      <c r="F41" s="77">
        <f t="shared" si="9"/>
        <v>6.6867969</v>
      </c>
      <c r="G41" s="77">
        <f t="shared" si="10"/>
        <v>0.12942499999999998</v>
      </c>
      <c r="H41" s="77">
        <f t="shared" si="10"/>
        <v>0.82247500000000007</v>
      </c>
      <c r="I41" s="77">
        <f t="shared" si="10"/>
        <v>5.4275000000000004E-2</v>
      </c>
      <c r="J41" s="77">
        <f t="shared" si="10"/>
        <v>2.9642499999999999E-3</v>
      </c>
      <c r="K41" s="77">
        <f t="shared" si="10"/>
        <v>5.0517499999999998E-3</v>
      </c>
      <c r="L41" s="77">
        <f t="shared" si="10"/>
        <v>2.166825E-2</v>
      </c>
      <c r="M41" s="77">
        <f t="shared" si="10"/>
        <v>3.9495500000000003E-2</v>
      </c>
      <c r="N41" s="77">
        <f t="shared" si="10"/>
        <v>15.197000000000001</v>
      </c>
      <c r="O41" s="77">
        <f t="shared" si="10"/>
        <v>1995.6499999999999</v>
      </c>
      <c r="P41" s="77">
        <f t="shared" si="10"/>
        <v>0</v>
      </c>
      <c r="Q41" s="77">
        <f t="shared" si="11"/>
        <v>49.473750000000003</v>
      </c>
      <c r="R41" s="77">
        <f t="shared" si="12"/>
        <v>0</v>
      </c>
      <c r="S41" s="77">
        <f t="shared" si="12"/>
        <v>0.13568750000000002</v>
      </c>
      <c r="T41" s="77">
        <f t="shared" si="12"/>
        <v>0</v>
      </c>
      <c r="U41" s="77">
        <f t="shared" si="12"/>
        <v>0</v>
      </c>
      <c r="AB41" s="59"/>
      <c r="AC41" s="59"/>
      <c r="AD41" s="59"/>
      <c r="AE41" s="59"/>
      <c r="AF41" s="59"/>
      <c r="AG41" s="59"/>
      <c r="AH41" s="59"/>
      <c r="AI41" s="59"/>
    </row>
    <row r="42" spans="1:35" s="72" customFormat="1" ht="13" x14ac:dyDescent="0.35">
      <c r="A42" s="13">
        <f>N8</f>
        <v>12</v>
      </c>
      <c r="B42" s="15">
        <v>250</v>
      </c>
      <c r="C42" s="77">
        <f t="shared" si="6"/>
        <v>26.302499999999998</v>
      </c>
      <c r="D42" s="77">
        <f t="shared" si="7"/>
        <v>2.3147118499999999E-4</v>
      </c>
      <c r="E42" s="77">
        <f t="shared" si="8"/>
        <v>2.7066107500000003</v>
      </c>
      <c r="F42" s="77">
        <f t="shared" si="9"/>
        <v>6.6867969</v>
      </c>
      <c r="G42" s="77">
        <f t="shared" si="10"/>
        <v>0.12942499999999998</v>
      </c>
      <c r="H42" s="77">
        <f t="shared" si="10"/>
        <v>0.82247500000000007</v>
      </c>
      <c r="I42" s="77">
        <f t="shared" si="10"/>
        <v>5.4275000000000004E-2</v>
      </c>
      <c r="J42" s="77">
        <f t="shared" si="10"/>
        <v>2.9642499999999999E-3</v>
      </c>
      <c r="K42" s="77">
        <f t="shared" si="10"/>
        <v>5.0517499999999998E-3</v>
      </c>
      <c r="L42" s="77">
        <f t="shared" si="10"/>
        <v>2.166825E-2</v>
      </c>
      <c r="M42" s="77">
        <f t="shared" si="10"/>
        <v>3.9495500000000003E-2</v>
      </c>
      <c r="N42" s="77">
        <f t="shared" si="10"/>
        <v>15.197000000000001</v>
      </c>
      <c r="O42" s="77">
        <f t="shared" si="10"/>
        <v>1995.6499999999999</v>
      </c>
      <c r="P42" s="77">
        <f t="shared" si="10"/>
        <v>0</v>
      </c>
      <c r="Q42" s="77">
        <f t="shared" si="11"/>
        <v>49.473750000000003</v>
      </c>
      <c r="R42" s="77">
        <f t="shared" si="12"/>
        <v>0</v>
      </c>
      <c r="S42" s="77">
        <f t="shared" si="12"/>
        <v>0.13568750000000002</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e">
        <f>C16&amp;" I "&amp;(VLOOKUP(C14,Table24[],6,FALSE))</f>
        <v>#N/A</v>
      </c>
      <c r="C58" s="13" t="e">
        <f>D16&amp;" I "&amp;(VLOOKUP(D14,Table24[],6,FALSE))</f>
        <v>#N/A</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t="e">
        <f>VLOOKUP(C$14,Table24[],5,FALSE)</f>
        <v>#N/A</v>
      </c>
      <c r="C59" s="76" t="e">
        <f>VLOOKUP(D$14,Table24[],5,FALSE)</f>
        <v>#N/A</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0</v>
      </c>
      <c r="C60" s="76">
        <f t="shared" ref="C60:U60" si="14">D10</f>
        <v>0</v>
      </c>
      <c r="D60" s="76">
        <f t="shared" si="14"/>
        <v>6.8</v>
      </c>
      <c r="E60" s="76">
        <f t="shared" si="14"/>
        <v>7</v>
      </c>
      <c r="F60" s="76">
        <f t="shared" si="14"/>
        <v>6.9</v>
      </c>
      <c r="G60" s="76">
        <f t="shared" si="14"/>
        <v>6.7</v>
      </c>
      <c r="H60" s="76">
        <f t="shared" si="14"/>
        <v>6.9</v>
      </c>
      <c r="I60" s="76">
        <f t="shared" si="14"/>
        <v>6.6</v>
      </c>
      <c r="J60" s="76">
        <f t="shared" si="14"/>
        <v>6.7</v>
      </c>
      <c r="K60" s="76">
        <f t="shared" si="14"/>
        <v>5.5</v>
      </c>
      <c r="L60" s="76">
        <f t="shared" si="14"/>
        <v>6</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250</v>
      </c>
      <c r="E62" s="77">
        <f>B34</f>
        <v>250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f t="shared" si="17"/>
        <v>-3.5999999999999979</v>
      </c>
      <c r="E64" s="77">
        <f t="shared" si="17"/>
        <v>-4.7999999999999989</v>
      </c>
      <c r="F64" s="77">
        <f t="shared" si="17"/>
        <v>-4.2000000000000011</v>
      </c>
      <c r="G64" s="77">
        <f t="shared" si="17"/>
        <v>-3</v>
      </c>
      <c r="H64" s="77">
        <f t="shared" si="17"/>
        <v>-4.2000000000000011</v>
      </c>
      <c r="I64" s="77">
        <f t="shared" si="17"/>
        <v>-2.3999999999999968</v>
      </c>
      <c r="J64" s="77">
        <f t="shared" si="17"/>
        <v>-3</v>
      </c>
      <c r="K64" s="77">
        <f t="shared" si="17"/>
        <v>4.2000000000000011</v>
      </c>
      <c r="L64" s="77">
        <f t="shared" si="17"/>
        <v>1.2000000000000011</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f t="shared" si="18"/>
        <v>3.5999999999999979</v>
      </c>
      <c r="E65" s="77">
        <f t="shared" si="18"/>
        <v>4.7999999999999989</v>
      </c>
      <c r="F65" s="77">
        <f t="shared" si="18"/>
        <v>4.2000000000000011</v>
      </c>
      <c r="G65" s="77">
        <f t="shared" si="18"/>
        <v>3</v>
      </c>
      <c r="H65" s="77">
        <f t="shared" si="18"/>
        <v>4.2000000000000011</v>
      </c>
      <c r="I65" s="77">
        <f t="shared" si="18"/>
        <v>2.3999999999999968</v>
      </c>
      <c r="J65" s="77">
        <f t="shared" si="18"/>
        <v>3</v>
      </c>
      <c r="K65" s="77">
        <f t="shared" si="18"/>
        <v>-4.2000000000000011</v>
      </c>
      <c r="L65" s="77">
        <f t="shared" si="18"/>
        <v>-1.2000000000000011</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377" priority="43" operator="equal">
      <formula>"DECREASE"</formula>
    </cfRule>
    <cfRule type="cellIs" dxfId="376" priority="44" operator="equal">
      <formula>"INCREASE"</formula>
    </cfRule>
  </conditionalFormatting>
  <conditionalFormatting sqref="B62:U66 B31:B50">
    <cfRule type="cellIs" dxfId="375" priority="42" operator="greaterThan">
      <formula>$B$51</formula>
    </cfRule>
  </conditionalFormatting>
  <conditionalFormatting sqref="C31:C50">
    <cfRule type="cellIs" dxfId="374" priority="41" operator="greaterThan">
      <formula>$C$51</formula>
    </cfRule>
  </conditionalFormatting>
  <conditionalFormatting sqref="C18:V18">
    <cfRule type="cellIs" dxfId="373" priority="37" operator="equal">
      <formula>0</formula>
    </cfRule>
  </conditionalFormatting>
  <conditionalFormatting sqref="C17:V17">
    <cfRule type="cellIs" dxfId="372" priority="35" operator="equal">
      <formula>0</formula>
    </cfRule>
  </conditionalFormatting>
  <conditionalFormatting sqref="C19:V19">
    <cfRule type="cellIs" dxfId="371" priority="34"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7" operator="greaterThan">
      <formula>$K$51</formula>
    </cfRule>
  </conditionalFormatting>
  <conditionalFormatting sqref="L31:L50">
    <cfRule type="cellIs" dxfId="366" priority="26" operator="greaterThan">
      <formula>$L$51</formula>
    </cfRule>
  </conditionalFormatting>
  <conditionalFormatting sqref="M31:M50">
    <cfRule type="cellIs" dxfId="365" priority="25" operator="greaterThan">
      <formula>$M$51</formula>
    </cfRule>
  </conditionalFormatting>
  <conditionalFormatting sqref="P31:P50">
    <cfRule type="cellIs" dxfId="364" priority="24" operator="greaterThan">
      <formula>$P$51</formula>
    </cfRule>
  </conditionalFormatting>
  <conditionalFormatting sqref="R31:R50">
    <cfRule type="cellIs" dxfId="363" priority="23" operator="greaterThan">
      <formula>$R$51</formula>
    </cfRule>
  </conditionalFormatting>
  <conditionalFormatting sqref="S31:S50">
    <cfRule type="cellIs" dxfId="362" priority="22" operator="greaterThan">
      <formula>$S$51</formula>
    </cfRule>
  </conditionalFormatting>
  <conditionalFormatting sqref="T31:T50">
    <cfRule type="cellIs" dxfId="361" priority="21" operator="greaterThan">
      <formula>$T$51</formula>
    </cfRule>
  </conditionalFormatting>
  <conditionalFormatting sqref="U31:U50">
    <cfRule type="cellIs" dxfId="360" priority="20" operator="greaterThan">
      <formula>$U$51</formula>
    </cfRule>
  </conditionalFormatting>
  <conditionalFormatting sqref="C22:V22">
    <cfRule type="cellIs" dxfId="359" priority="18" operator="equal">
      <formula>0</formula>
    </cfRule>
  </conditionalFormatting>
  <conditionalFormatting sqref="C24:V24">
    <cfRule type="cellIs" dxfId="358" priority="16" operator="equal">
      <formula>"DECREASE"</formula>
    </cfRule>
    <cfRule type="cellIs" dxfId="357" priority="17" operator="equal">
      <formula>"INCREASE"</formula>
    </cfRule>
  </conditionalFormatting>
  <conditionalFormatting sqref="C23:V23">
    <cfRule type="cellIs" dxfId="356" priority="15" operator="equal">
      <formula>0</formula>
    </cfRule>
  </conditionalFormatting>
  <conditionalFormatting sqref="I1">
    <cfRule type="cellIs" dxfId="355" priority="11" operator="between">
      <formula>0.1</formula>
      <formula>5</formula>
    </cfRule>
  </conditionalFormatting>
  <conditionalFormatting sqref="I2">
    <cfRule type="cellIs" dxfId="354" priority="10" operator="greaterThan">
      <formula>5000.1</formula>
    </cfRule>
  </conditionalFormatting>
  <conditionalFormatting sqref="I3">
    <cfRule type="cellIs" dxfId="353" priority="9" operator="greaterThan">
      <formula>40000.01</formula>
    </cfRule>
  </conditionalFormatting>
  <conditionalFormatting sqref="C21:V21">
    <cfRule type="cellIs" dxfId="352" priority="8" operator="equal">
      <formula>0</formula>
    </cfRule>
  </conditionalFormatting>
  <conditionalFormatting sqref="B66:U66">
    <cfRule type="cellIs" dxfId="351" priority="4" operator="equal">
      <formula>"UNDER"</formula>
    </cfRule>
    <cfRule type="cellIs" dxfId="350" priority="5" operator="equal">
      <formula>"OVER"</formula>
    </cfRule>
  </conditionalFormatting>
  <conditionalFormatting sqref="J31:J50">
    <cfRule type="cellIs" dxfId="349" priority="3"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22" sqref="D2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Bryngwyn'!C1:D1</f>
        <v>PAN-023907</v>
      </c>
      <c r="D1" s="141"/>
      <c r="E1" s="93" t="s">
        <v>45</v>
      </c>
      <c r="F1" s="39">
        <f>'Field data and Bryngwyn'!F1</f>
        <v>39.78</v>
      </c>
      <c r="G1" s="120" t="s">
        <v>43</v>
      </c>
      <c r="H1" s="121"/>
      <c r="I1" s="118">
        <v>6.2</v>
      </c>
      <c r="J1" s="119" t="s">
        <v>153</v>
      </c>
      <c r="K1" s="119"/>
      <c r="L1" s="97">
        <v>354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Bryngwyn'!C2:D2</f>
        <v>EPR/GP3792SK</v>
      </c>
      <c r="D2" s="143"/>
      <c r="E2" s="93" t="s">
        <v>109</v>
      </c>
      <c r="F2" s="96">
        <v>190902</v>
      </c>
      <c r="G2" s="138" t="s">
        <v>110</v>
      </c>
      <c r="H2" s="139"/>
      <c r="I2" s="118"/>
      <c r="J2" s="119" t="s">
        <v>158</v>
      </c>
      <c r="K2" s="119"/>
      <c r="L2" s="97">
        <v>1.1499999999999999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Bryngwyn'!C3:D3</f>
        <v>ByProduct Recovery Limited</v>
      </c>
      <c r="D3" s="143"/>
      <c r="E3" s="93" t="s">
        <v>108</v>
      </c>
      <c r="F3" s="31" t="s">
        <v>78</v>
      </c>
      <c r="G3" s="119" t="s">
        <v>159</v>
      </c>
      <c r="H3" s="119"/>
      <c r="I3" s="118"/>
      <c r="J3" s="120" t="s">
        <v>154</v>
      </c>
      <c r="K3" s="121"/>
      <c r="L3" s="97">
        <f>(L1/(L2*10000))*100</f>
        <v>3.0782608695652174</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Bryngwyn'!C4:D4</f>
        <v>Tyncwm, B4337, Llansawel, Llandeilo, Carmarthenshire. SA19 7PQ</v>
      </c>
      <c r="D4" s="141"/>
      <c r="E4" s="94" t="s">
        <v>1</v>
      </c>
      <c r="F4" s="96" t="s">
        <v>169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Bryngwyn'!C5:D5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Bryngwyn'!C8</f>
        <v>0</v>
      </c>
      <c r="D8" s="60">
        <f>'Field data and Bryngwyn'!D8</f>
        <v>0</v>
      </c>
      <c r="E8" s="60">
        <f>'Field data and Bryngwyn'!E8</f>
        <v>3</v>
      </c>
      <c r="F8" s="60">
        <f>'Field data and Bryngwyn'!F8</f>
        <v>4</v>
      </c>
      <c r="G8" s="60" t="str">
        <f>'Field data and Bryngwyn'!G8</f>
        <v>5A</v>
      </c>
      <c r="H8" s="60" t="str">
        <f>'Field data and Bryngwyn'!H8</f>
        <v>5B</v>
      </c>
      <c r="I8" s="60">
        <f>'Field data and Bryngwyn'!I8</f>
        <v>6</v>
      </c>
      <c r="J8" s="60">
        <f>'Field data and Bryngwyn'!J8</f>
        <v>7</v>
      </c>
      <c r="K8" s="60">
        <f>'Field data and Bryngwyn'!K8</f>
        <v>9</v>
      </c>
      <c r="L8" s="60">
        <f>'Field data and Bryngwyn'!L8</f>
        <v>10</v>
      </c>
      <c r="M8" s="60">
        <f>'Field data and Bryngwyn'!M8</f>
        <v>11</v>
      </c>
      <c r="N8" s="60">
        <f>'Field data and Bryngwyn'!N8</f>
        <v>12</v>
      </c>
      <c r="O8" s="60">
        <f>'Field data and Bryngwyn'!O8</f>
        <v>0</v>
      </c>
      <c r="P8" s="60">
        <f>'Field data and Bryngwyn'!P8</f>
        <v>0</v>
      </c>
      <c r="Q8" s="60">
        <f>'Field data and Bryngwyn'!Q8</f>
        <v>0</v>
      </c>
      <c r="R8" s="60">
        <f>'Field data and Bryngwyn'!R8</f>
        <v>0</v>
      </c>
      <c r="S8" s="60">
        <f>'Field data and Bryngwyn'!S8</f>
        <v>0</v>
      </c>
      <c r="T8" s="60">
        <f>'Field data and Bryngwyn'!T8</f>
        <v>0</v>
      </c>
      <c r="U8" s="60">
        <f>'Field data and Bryngwyn'!U8</f>
        <v>0</v>
      </c>
      <c r="V8" s="60">
        <f>'Field data and Bryngwyn'!V8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Bryngwyn'!C9</f>
        <v>0</v>
      </c>
      <c r="D9" s="60">
        <f>'Field data and Bryngwyn'!D9</f>
        <v>0</v>
      </c>
      <c r="E9" s="60" t="str">
        <f>'Field data and Bryngwyn'!E9</f>
        <v>M</v>
      </c>
      <c r="F9" s="60" t="str">
        <f>'Field data and Bryngwyn'!F9</f>
        <v>M</v>
      </c>
      <c r="G9" s="60" t="str">
        <f>'Field data and Bryngwyn'!G9</f>
        <v>M</v>
      </c>
      <c r="H9" s="60" t="str">
        <f>'Field data and Bryngwyn'!H9</f>
        <v>M</v>
      </c>
      <c r="I9" s="60" t="str">
        <f>'Field data and Bryngwyn'!I9</f>
        <v>M</v>
      </c>
      <c r="J9" s="60" t="str">
        <f>'Field data and Bryngwyn'!J9</f>
        <v>M</v>
      </c>
      <c r="K9" s="60" t="str">
        <f>'Field data and Bryngwyn'!K9</f>
        <v>M</v>
      </c>
      <c r="L9" s="60" t="str">
        <f>'Field data and Bryngwyn'!L9</f>
        <v>M</v>
      </c>
      <c r="M9" s="60" t="str">
        <f>'Field data and Bryngwyn'!M9</f>
        <v>M</v>
      </c>
      <c r="N9" s="60" t="str">
        <f>'Field data and Bryngwyn'!N9</f>
        <v>M</v>
      </c>
      <c r="O9" s="60">
        <f>'Field data and Bryngwyn'!O9</f>
        <v>0</v>
      </c>
      <c r="P9" s="60">
        <f>'Field data and Bryngwyn'!P9</f>
        <v>0</v>
      </c>
      <c r="Q9" s="60">
        <f>'Field data and Bryngwyn'!Q9</f>
        <v>0</v>
      </c>
      <c r="R9" s="60">
        <f>'Field data and Bryngwyn'!R9</f>
        <v>0</v>
      </c>
      <c r="S9" s="60">
        <f>'Field data and Bryngwyn'!S9</f>
        <v>0</v>
      </c>
      <c r="T9" s="60">
        <f>'Field data and Bryngwyn'!T9</f>
        <v>0</v>
      </c>
      <c r="U9" s="60">
        <f>'Field data and Bryngwyn'!U9</f>
        <v>0</v>
      </c>
      <c r="V9" s="60">
        <f>'Field data and Bryngwyn'!V9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Bryngwyn'!C10</f>
        <v>0</v>
      </c>
      <c r="D10" s="60">
        <f>'Field data and Bryngwyn'!D10</f>
        <v>0</v>
      </c>
      <c r="E10" s="60">
        <f>'Field data and Bryngwyn'!E10</f>
        <v>6.8</v>
      </c>
      <c r="F10" s="60">
        <f>'Field data and Bryngwyn'!F10</f>
        <v>7</v>
      </c>
      <c r="G10" s="60">
        <f>'Field data and Bryngwyn'!G10</f>
        <v>6.9</v>
      </c>
      <c r="H10" s="60">
        <f>'Field data and Bryngwyn'!H10</f>
        <v>6.7</v>
      </c>
      <c r="I10" s="60">
        <f>'Field data and Bryngwyn'!I10</f>
        <v>6.9</v>
      </c>
      <c r="J10" s="60">
        <f>'Field data and Bryngwyn'!J10</f>
        <v>6.6</v>
      </c>
      <c r="K10" s="60">
        <f>'Field data and Bryngwyn'!K10</f>
        <v>6.7</v>
      </c>
      <c r="L10" s="60">
        <f>'Field data and Bryngwyn'!L10</f>
        <v>5.5</v>
      </c>
      <c r="M10" s="60">
        <f>'Field data and Bryngwyn'!M10</f>
        <v>6</v>
      </c>
      <c r="N10" s="60">
        <f>'Field data and Bryngwyn'!N10</f>
        <v>6</v>
      </c>
      <c r="O10" s="60">
        <f>'Field data and Bryngwyn'!O10</f>
        <v>0</v>
      </c>
      <c r="P10" s="60">
        <f>'Field data and Bryngwyn'!P10</f>
        <v>0</v>
      </c>
      <c r="Q10" s="60">
        <f>'Field data and Bryngwyn'!Q10</f>
        <v>0</v>
      </c>
      <c r="R10" s="60">
        <f>'Field data and Bryngwyn'!R10</f>
        <v>0</v>
      </c>
      <c r="S10" s="60">
        <f>'Field data and Bryngwyn'!S10</f>
        <v>0</v>
      </c>
      <c r="T10" s="60">
        <f>'Field data and Bryngwyn'!T10</f>
        <v>0</v>
      </c>
      <c r="U10" s="60">
        <f>'Field data and Bryngwyn'!U10</f>
        <v>0</v>
      </c>
      <c r="V10" s="60">
        <f>'Field data and Bryngwyn'!V10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Bryngwyn'!C11</f>
        <v>0</v>
      </c>
      <c r="D11" s="60">
        <f>'Field data and Bryngwyn'!D11</f>
        <v>0</v>
      </c>
      <c r="E11" s="60">
        <f>'Field data and Bryngwyn'!E11</f>
        <v>2</v>
      </c>
      <c r="F11" s="60">
        <f>'Field data and Bryngwyn'!F11</f>
        <v>3</v>
      </c>
      <c r="G11" s="60">
        <f>'Field data and Bryngwyn'!G11</f>
        <v>2</v>
      </c>
      <c r="H11" s="60">
        <f>'Field data and Bryngwyn'!H11</f>
        <v>3</v>
      </c>
      <c r="I11" s="60">
        <f>'Field data and Bryngwyn'!I11</f>
        <v>3</v>
      </c>
      <c r="J11" s="60">
        <f>'Field data and Bryngwyn'!J11</f>
        <v>2</v>
      </c>
      <c r="K11" s="60">
        <f>'Field data and Bryngwyn'!K11</f>
        <v>1</v>
      </c>
      <c r="L11" s="60">
        <f>'Field data and Bryngwyn'!L11</f>
        <v>2</v>
      </c>
      <c r="M11" s="60">
        <f>'Field data and Bryngwyn'!M11</f>
        <v>1</v>
      </c>
      <c r="N11" s="60">
        <f>'Field data and Bryngwyn'!N11</f>
        <v>2</v>
      </c>
      <c r="O11" s="60">
        <f>'Field data and Bryngwyn'!O11</f>
        <v>0</v>
      </c>
      <c r="P11" s="60">
        <f>'Field data and Bryngwyn'!P11</f>
        <v>0</v>
      </c>
      <c r="Q11" s="60">
        <f>'Field data and Bryngwyn'!Q11</f>
        <v>0</v>
      </c>
      <c r="R11" s="60">
        <f>'Field data and Bryngwyn'!R11</f>
        <v>0</v>
      </c>
      <c r="S11" s="60">
        <f>'Field data and Bryngwyn'!S11</f>
        <v>0</v>
      </c>
      <c r="T11" s="60">
        <f>'Field data and Bryngwyn'!T11</f>
        <v>0</v>
      </c>
      <c r="U11" s="60">
        <f>'Field data and Bryngwyn'!U11</f>
        <v>0</v>
      </c>
      <c r="V11" s="60">
        <f>'Field data and Bryngwyn'!V11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Bryngwyn'!C12</f>
        <v>0</v>
      </c>
      <c r="D12" s="60">
        <f>'Field data and Bryngwyn'!D12</f>
        <v>0</v>
      </c>
      <c r="E12" s="60">
        <f>'Field data and Bryngwyn'!E12</f>
        <v>0</v>
      </c>
      <c r="F12" s="60">
        <f>'Field data and Bryngwyn'!F12</f>
        <v>3</v>
      </c>
      <c r="G12" s="60">
        <f>'Field data and Bryngwyn'!G12</f>
        <v>0</v>
      </c>
      <c r="H12" s="60">
        <f>'Field data and Bryngwyn'!H12</f>
        <v>0</v>
      </c>
      <c r="I12" s="60">
        <f>'Field data and Bryngwyn'!I12</f>
        <v>1</v>
      </c>
      <c r="J12" s="60">
        <f>'Field data and Bryngwyn'!J12</f>
        <v>1</v>
      </c>
      <c r="K12" s="60">
        <f>'Field data and Bryngwyn'!K12</f>
        <v>1</v>
      </c>
      <c r="L12" s="60">
        <f>'Field data and Bryngwyn'!L12</f>
        <v>0</v>
      </c>
      <c r="M12" s="60">
        <f>'Field data and Bryngwyn'!M12</f>
        <v>1</v>
      </c>
      <c r="N12" s="60">
        <f>'Field data and Bryngwyn'!N12</f>
        <v>3</v>
      </c>
      <c r="O12" s="60">
        <f>'Field data and Bryngwyn'!O12</f>
        <v>0</v>
      </c>
      <c r="P12" s="60">
        <f>'Field data and Bryngwyn'!P12</f>
        <v>0</v>
      </c>
      <c r="Q12" s="60">
        <f>'Field data and Bryngwyn'!Q12</f>
        <v>0</v>
      </c>
      <c r="R12" s="60">
        <f>'Field data and Bryngwyn'!R12</f>
        <v>0</v>
      </c>
      <c r="S12" s="60">
        <f>'Field data and Bryngwyn'!S12</f>
        <v>0</v>
      </c>
      <c r="T12" s="60">
        <f>'Field data and Bryngwyn'!T12</f>
        <v>0</v>
      </c>
      <c r="U12" s="60">
        <f>'Field data and Bryngwyn'!U12</f>
        <v>0</v>
      </c>
      <c r="V12" s="60">
        <f>'Field data and Bryngwyn'!V12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Bryngwyn'!C13</f>
        <v>0</v>
      </c>
      <c r="D13" s="60">
        <f>'Field data and Bryngwyn'!D13</f>
        <v>0</v>
      </c>
      <c r="E13" s="60">
        <f>'Field data and Bryngwyn'!E13</f>
        <v>5</v>
      </c>
      <c r="F13" s="60">
        <f>'Field data and Bryngwyn'!F13</f>
        <v>3</v>
      </c>
      <c r="G13" s="60">
        <f>'Field data and Bryngwyn'!G13</f>
        <v>2</v>
      </c>
      <c r="H13" s="60">
        <f>'Field data and Bryngwyn'!H13</f>
        <v>2</v>
      </c>
      <c r="I13" s="60">
        <f>'Field data and Bryngwyn'!I13</f>
        <v>3</v>
      </c>
      <c r="J13" s="60">
        <f>'Field data and Bryngwyn'!J13</f>
        <v>2</v>
      </c>
      <c r="K13" s="60">
        <f>'Field data and Bryngwyn'!K13</f>
        <v>2</v>
      </c>
      <c r="L13" s="60">
        <f>'Field data and Bryngwyn'!L13</f>
        <v>2</v>
      </c>
      <c r="M13" s="60">
        <f>'Field data and Bryngwyn'!M13</f>
        <v>2</v>
      </c>
      <c r="N13" s="60">
        <f>'Field data and Bryngwyn'!N13</f>
        <v>3</v>
      </c>
      <c r="O13" s="60">
        <f>'Field data and Bryngwyn'!O13</f>
        <v>0</v>
      </c>
      <c r="P13" s="60">
        <f>'Field data and Bryngwyn'!P13</f>
        <v>0</v>
      </c>
      <c r="Q13" s="60">
        <f>'Field data and Bryngwyn'!Q13</f>
        <v>0</v>
      </c>
      <c r="R13" s="60">
        <f>'Field data and Bryngwyn'!R13</f>
        <v>0</v>
      </c>
      <c r="S13" s="60">
        <f>'Field data and Bryngwyn'!S13</f>
        <v>0</v>
      </c>
      <c r="T13" s="60">
        <f>'Field data and Bryngwyn'!T13</f>
        <v>0</v>
      </c>
      <c r="U13" s="60">
        <f>'Field data and Bryngwyn'!U13</f>
        <v>0</v>
      </c>
      <c r="V13" s="60">
        <f>'Field data and Bryngwyn'!V13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f>'Field data and Bryngwyn'!C14</f>
        <v>0</v>
      </c>
      <c r="D14" s="102">
        <f>'Field data and Bryngwyn'!D14</f>
        <v>0</v>
      </c>
      <c r="E14" s="102" t="str">
        <f>'Field data and Bryngwyn'!E14</f>
        <v xml:space="preserve">Grass Silage (25% DM) </v>
      </c>
      <c r="F14" s="102" t="str">
        <f>'Field data and Bryngwyn'!F14</f>
        <v xml:space="preserve">Grass Silage (25% DM) </v>
      </c>
      <c r="G14" s="102" t="str">
        <f>'Field data and Bryngwyn'!G14</f>
        <v xml:space="preserve">Grass Silage (25% DM) </v>
      </c>
      <c r="H14" s="102" t="str">
        <f>'Field data and Bryngwyn'!H14</f>
        <v xml:space="preserve">Grass Silage (25% DM) </v>
      </c>
      <c r="I14" s="102" t="str">
        <f>'Field data and Bryngwyn'!I14</f>
        <v xml:space="preserve">Grass Silage (25% DM) </v>
      </c>
      <c r="J14" s="102" t="str">
        <f>'Field data and Bryngwyn'!J14</f>
        <v xml:space="preserve">Grass Silage (25% DM) </v>
      </c>
      <c r="K14" s="102" t="str">
        <f>'Field data and Bryngwyn'!K14</f>
        <v xml:space="preserve">Grass Silage (25% DM) </v>
      </c>
      <c r="L14" s="102" t="str">
        <f>'Field data and Bryngwyn'!L14</f>
        <v xml:space="preserve">Grass Silage (25% DM) </v>
      </c>
      <c r="M14" s="102" t="str">
        <f>'Field data and Bryngwyn'!M14</f>
        <v xml:space="preserve">Grass Silage (25% DM) </v>
      </c>
      <c r="N14" s="102" t="str">
        <f>'Field data and Bryngwyn'!N14</f>
        <v xml:space="preserve">Grass Silage (25% DM) </v>
      </c>
      <c r="O14" s="102">
        <f>'Field data and Bryngwyn'!O14</f>
        <v>0</v>
      </c>
      <c r="P14" s="102">
        <f>'Field data and Bryngwyn'!P14</f>
        <v>0</v>
      </c>
      <c r="Q14" s="102">
        <f>'Field data and Bryngwyn'!Q14</f>
        <v>0</v>
      </c>
      <c r="R14" s="102">
        <f>'Field data and Bryngwyn'!R14</f>
        <v>0</v>
      </c>
      <c r="S14" s="102">
        <f>'Field data and Bryngwyn'!S14</f>
        <v>0</v>
      </c>
      <c r="T14" s="102">
        <f>'Field data and Bryngwyn'!T14</f>
        <v>0</v>
      </c>
      <c r="U14" s="102">
        <f>'Field data and Bryngwyn'!U14</f>
        <v>0</v>
      </c>
      <c r="V14" s="102">
        <f>'Field data and Bryngwyn'!V14</f>
        <v>0</v>
      </c>
      <c r="AD14" s="30" t="s">
        <v>138</v>
      </c>
      <c r="AE14" s="30">
        <v>6</v>
      </c>
      <c r="AI14" s="53" t="s">
        <v>119</v>
      </c>
      <c r="AJ14" s="54">
        <v>0.8</v>
      </c>
      <c r="AK14" s="55">
        <v>1.7</v>
      </c>
      <c r="AL14" s="11">
        <v>12</v>
      </c>
      <c r="AM14" s="11">
        <v>6.7</v>
      </c>
      <c r="AN14" s="11" t="s">
        <v>135</v>
      </c>
    </row>
    <row r="15" spans="1:41" ht="13" x14ac:dyDescent="0.25">
      <c r="A15" s="130" t="s">
        <v>9</v>
      </c>
      <c r="B15" s="130"/>
      <c r="C15" s="60">
        <f>'Field data and Bryngwyn'!C15</f>
        <v>0</v>
      </c>
      <c r="D15" s="60">
        <f>'Field data and Bryngwyn'!D15</f>
        <v>0</v>
      </c>
      <c r="E15" s="60">
        <f>'Field data and Bryngwyn'!E15</f>
        <v>38</v>
      </c>
      <c r="F15" s="60">
        <f>'Field data and Bryngwyn'!F15</f>
        <v>38</v>
      </c>
      <c r="G15" s="60">
        <f>'Field data and Bryngwyn'!G15</f>
        <v>38</v>
      </c>
      <c r="H15" s="60">
        <f>'Field data and Bryngwyn'!H15</f>
        <v>38</v>
      </c>
      <c r="I15" s="60">
        <f>'Field data and Bryngwyn'!I15</f>
        <v>38</v>
      </c>
      <c r="J15" s="60">
        <f>'Field data and Bryngwyn'!J15</f>
        <v>38</v>
      </c>
      <c r="K15" s="60">
        <f>'Field data and Bryngwyn'!K15</f>
        <v>38</v>
      </c>
      <c r="L15" s="60">
        <f>'Field data and Bryngwyn'!L15</f>
        <v>38</v>
      </c>
      <c r="M15" s="60">
        <f>'Field data and Bryngwyn'!M15</f>
        <v>38</v>
      </c>
      <c r="N15" s="60">
        <f>'Field data and Bryngwyn'!N15</f>
        <v>38</v>
      </c>
      <c r="O15" s="60">
        <f>'Field data and Bryngwyn'!O15</f>
        <v>0</v>
      </c>
      <c r="P15" s="60">
        <f>'Field data and Bryngwyn'!P15</f>
        <v>0</v>
      </c>
      <c r="Q15" s="60">
        <f>'Field data and Bryngwyn'!Q15</f>
        <v>0</v>
      </c>
      <c r="R15" s="60">
        <f>'Field data and Bryngwyn'!R15</f>
        <v>0</v>
      </c>
      <c r="S15" s="60">
        <f>'Field data and Bryngwyn'!S15</f>
        <v>0</v>
      </c>
      <c r="T15" s="60">
        <f>'Field data and Bryngwyn'!T15</f>
        <v>0</v>
      </c>
      <c r="U15" s="60">
        <f>'Field data and Bryngwyn'!U15</f>
        <v>0</v>
      </c>
      <c r="V15" s="60">
        <f>'Field data and Bryngwyn'!V15</f>
        <v>0</v>
      </c>
      <c r="AD15" s="30" t="s">
        <v>144</v>
      </c>
      <c r="AE15" s="30">
        <v>7</v>
      </c>
      <c r="AI15" s="53" t="s">
        <v>101</v>
      </c>
      <c r="AJ15" s="62">
        <v>1.8</v>
      </c>
      <c r="AK15" s="55">
        <v>5.4</v>
      </c>
      <c r="AL15" s="11">
        <v>13</v>
      </c>
      <c r="AM15" s="11">
        <v>6.7</v>
      </c>
      <c r="AN15" s="11" t="s">
        <v>135</v>
      </c>
    </row>
    <row r="16" spans="1:41" ht="13.5" thickBot="1" x14ac:dyDescent="0.3">
      <c r="A16" s="132" t="s">
        <v>44</v>
      </c>
      <c r="B16" s="132"/>
      <c r="C16" s="103">
        <f>'Field data and Bryngwyn'!C16</f>
        <v>0</v>
      </c>
      <c r="D16" s="103">
        <f>'Field data and Bryngwyn'!D16</f>
        <v>0</v>
      </c>
      <c r="E16" s="103" t="str">
        <f>'Field data and Bryngwyn'!E16</f>
        <v>Medium/Clay</v>
      </c>
      <c r="F16" s="103" t="str">
        <f>'Field data and Bryngwyn'!F16</f>
        <v>Medium/Clay</v>
      </c>
      <c r="G16" s="103" t="str">
        <f>'Field data and Bryngwyn'!G16</f>
        <v>Medium/Clay</v>
      </c>
      <c r="H16" s="103" t="str">
        <f>'Field data and Bryngwyn'!H16</f>
        <v>Medium/Clay</v>
      </c>
      <c r="I16" s="103" t="str">
        <f>'Field data and Bryngwyn'!I16</f>
        <v>Medium/Clay</v>
      </c>
      <c r="J16" s="103" t="str">
        <f>'Field data and Bryngwyn'!J16</f>
        <v>Medium/Clay</v>
      </c>
      <c r="K16" s="103" t="str">
        <f>'Field data and Bryngwyn'!K16</f>
        <v>Medium/Clay</v>
      </c>
      <c r="L16" s="103" t="str">
        <f>'Field data and Bryngwyn'!L16</f>
        <v>Medium/Clay</v>
      </c>
      <c r="M16" s="103" t="str">
        <f>'Field data and Bryngwyn'!M16</f>
        <v>Medium/Clay</v>
      </c>
      <c r="N16" s="103" t="str">
        <f>'Field data and Bryngwyn'!N16</f>
        <v>Medium/Clay</v>
      </c>
      <c r="O16" s="103">
        <f>'Field data and Bryngwyn'!O16</f>
        <v>0</v>
      </c>
      <c r="P16" s="103">
        <f>'Field data and Bryngwyn'!P16</f>
        <v>0</v>
      </c>
      <c r="Q16" s="103">
        <f>'Field data and Bryngwyn'!Q16</f>
        <v>0</v>
      </c>
      <c r="R16" s="103">
        <f>'Field data and Bryngwyn'!R16</f>
        <v>0</v>
      </c>
      <c r="S16" s="103">
        <f>'Field data and Bryngwyn'!S16</f>
        <v>0</v>
      </c>
      <c r="T16" s="103">
        <f>'Field data and Bryngwyn'!T16</f>
        <v>0</v>
      </c>
      <c r="U16" s="103">
        <f>'Field data and Bryngwyn'!U16</f>
        <v>0</v>
      </c>
      <c r="V16" s="103">
        <f>'Field data and Bryngwyn'!V16</f>
        <v>0</v>
      </c>
      <c r="AD16" s="52" t="s">
        <v>145</v>
      </c>
      <c r="AE16" s="30">
        <v>8</v>
      </c>
      <c r="AI16" s="53" t="s">
        <v>118</v>
      </c>
      <c r="AJ16" s="54">
        <v>8</v>
      </c>
      <c r="AK16" s="55">
        <v>5.5</v>
      </c>
      <c r="AL16" s="12">
        <v>14</v>
      </c>
      <c r="AM16" s="11">
        <v>6.7</v>
      </c>
      <c r="AN16" s="11" t="s">
        <v>135</v>
      </c>
    </row>
    <row r="17" spans="1:40" ht="13" x14ac:dyDescent="0.25">
      <c r="A17" s="122" t="s">
        <v>69</v>
      </c>
      <c r="B17" s="123"/>
      <c r="C17" s="28" t="e">
        <f>(VLOOKUP(C$14,$AI2:$AK26,2,FALSE))*C$15</f>
        <v>#N/A</v>
      </c>
      <c r="D17" s="28" t="e">
        <f t="shared" ref="D17:V17" si="0">(VLOOKUP(D$14,$AI2:$AK26,2,FALSE))*D$15</f>
        <v>#N/A</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64.993149900000006</v>
      </c>
      <c r="F18" s="16">
        <f>$D34</f>
        <v>21.664383300000001</v>
      </c>
      <c r="G18" s="16">
        <f>$D35</f>
        <v>64.993149900000006</v>
      </c>
      <c r="H18" s="16">
        <f>$D36</f>
        <v>21.664383300000001</v>
      </c>
      <c r="I18" s="16">
        <f>$D37</f>
        <v>21.664383300000001</v>
      </c>
      <c r="J18" s="16">
        <f>$D38</f>
        <v>64.993149900000006</v>
      </c>
      <c r="K18" s="16">
        <f>$D39</f>
        <v>129.98629980000001</v>
      </c>
      <c r="L18" s="16">
        <f>$D40</f>
        <v>64.993149900000006</v>
      </c>
      <c r="M18" s="16">
        <f>$D41</f>
        <v>129.98629980000001</v>
      </c>
      <c r="N18" s="16">
        <f>$D42</f>
        <v>64.993149900000006</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t="e">
        <f>C18-C17</f>
        <v>#N/A</v>
      </c>
      <c r="D19" s="16" t="e">
        <f t="shared" ref="D19:V19" si="1">D18-D17</f>
        <v>#N/A</v>
      </c>
      <c r="E19" s="16">
        <f t="shared" si="1"/>
        <v>0.3931499000000116</v>
      </c>
      <c r="F19" s="16">
        <f t="shared" si="1"/>
        <v>-42.935616699999997</v>
      </c>
      <c r="G19" s="16">
        <f t="shared" si="1"/>
        <v>0.3931499000000116</v>
      </c>
      <c r="H19" s="16">
        <f t="shared" si="1"/>
        <v>-42.935616699999997</v>
      </c>
      <c r="I19" s="16">
        <f t="shared" si="1"/>
        <v>-42.935616699999997</v>
      </c>
      <c r="J19" s="16">
        <f t="shared" si="1"/>
        <v>0.3931499000000116</v>
      </c>
      <c r="K19" s="16">
        <f t="shared" si="1"/>
        <v>65.386299800000018</v>
      </c>
      <c r="L19" s="16">
        <f t="shared" si="1"/>
        <v>0.3931499000000116</v>
      </c>
      <c r="M19" s="16">
        <f t="shared" si="1"/>
        <v>65.386299800000018</v>
      </c>
      <c r="N19" s="16">
        <f t="shared" si="1"/>
        <v>0.3931499000000116</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INCREASE</v>
      </c>
      <c r="F20" s="26" t="str">
        <f>IF($B34="","",IF(F$19&gt;=0,"INCREASE","DECREASE"))</f>
        <v>DECREASE</v>
      </c>
      <c r="G20" s="26" t="str">
        <f>IF($B35="","",IF(G$19&gt;=0,"INCREASE","DECREASE"))</f>
        <v>INCREASE</v>
      </c>
      <c r="H20" s="26" t="str">
        <f>IF($B36="","",IF(H$19&gt;=0,"INCREASE","DECREASE"))</f>
        <v>DECREASE</v>
      </c>
      <c r="I20" s="26" t="str">
        <f>IF($B37="","",IF(I$19&gt;=0,"INCREASE","DECREASE"))</f>
        <v>DECREASE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INCREASE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t="e">
        <f>(VLOOKUP(C$14,$AI2:$AK26,3,FALSE))*C$15</f>
        <v>#N/A</v>
      </c>
      <c r="D21" s="28" t="e">
        <f t="shared" ref="D21:V21" si="2">(VLOOKUP(D$14,$AI2:$AK26,3,FALSE))*D$15</f>
        <v>#N/A</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0.69568506000000008</v>
      </c>
      <c r="F22" s="16">
        <f>$E34</f>
        <v>0.23189502000000001</v>
      </c>
      <c r="G22" s="16">
        <f>$E35</f>
        <v>0.69568506000000008</v>
      </c>
      <c r="H22" s="16">
        <f>$E36</f>
        <v>0.23189502000000001</v>
      </c>
      <c r="I22" s="16">
        <f>$E37</f>
        <v>0.23189502000000001</v>
      </c>
      <c r="J22" s="16">
        <f>$E38</f>
        <v>0.69568506000000008</v>
      </c>
      <c r="K22" s="16">
        <f>$E39</f>
        <v>1.3913701200000002</v>
      </c>
      <c r="L22" s="16">
        <f>$E40</f>
        <v>0.69568506000000008</v>
      </c>
      <c r="M22" s="16">
        <f>$E41</f>
        <v>1.3913701200000002</v>
      </c>
      <c r="N22" s="16">
        <f>$E42</f>
        <v>0.69568506000000008</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t="e">
        <f>C22-C21</f>
        <v>#N/A</v>
      </c>
      <c r="D23" s="16" t="e">
        <f t="shared" ref="D23:V23" si="3">D22-D21</f>
        <v>#N/A</v>
      </c>
      <c r="E23" s="16">
        <f t="shared" si="3"/>
        <v>-227.30431494000001</v>
      </c>
      <c r="F23" s="16">
        <f t="shared" si="3"/>
        <v>-227.76810498</v>
      </c>
      <c r="G23" s="16">
        <f t="shared" si="3"/>
        <v>-227.30431494000001</v>
      </c>
      <c r="H23" s="16">
        <f t="shared" si="3"/>
        <v>-227.76810498</v>
      </c>
      <c r="I23" s="16">
        <f t="shared" si="3"/>
        <v>-227.76810498</v>
      </c>
      <c r="J23" s="16">
        <f t="shared" si="3"/>
        <v>-227.30431494000001</v>
      </c>
      <c r="K23" s="16">
        <f t="shared" si="3"/>
        <v>-226.60862988</v>
      </c>
      <c r="L23" s="16">
        <f t="shared" si="3"/>
        <v>-227.30431494000001</v>
      </c>
      <c r="M23" s="16">
        <f t="shared" si="3"/>
        <v>-226.60862988</v>
      </c>
      <c r="N23" s="16">
        <f t="shared" si="3"/>
        <v>-227.30431494000001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3.16</v>
      </c>
      <c r="C28" s="15">
        <v>1.1499999999999999</v>
      </c>
      <c r="D28" s="15">
        <v>0.85499999999999998</v>
      </c>
      <c r="E28" s="15">
        <v>1.7399999999999999E-2</v>
      </c>
      <c r="F28" s="15">
        <v>1580</v>
      </c>
      <c r="G28" s="15">
        <v>7.8</v>
      </c>
      <c r="H28" s="15">
        <v>741</v>
      </c>
      <c r="I28" s="15">
        <v>63.9</v>
      </c>
      <c r="J28" s="15">
        <v>2.0499999999999998</v>
      </c>
      <c r="K28" s="23">
        <v>0.63</v>
      </c>
      <c r="L28" s="15">
        <v>48.8</v>
      </c>
      <c r="M28" s="15">
        <v>12.1</v>
      </c>
      <c r="N28" s="15">
        <v>6920</v>
      </c>
      <c r="O28" s="15">
        <v>353000</v>
      </c>
      <c r="P28" s="15"/>
      <c r="Q28" s="15">
        <v>2640</v>
      </c>
      <c r="R28" s="15"/>
      <c r="S28" s="15">
        <v>14.8</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105</v>
      </c>
      <c r="C33" s="77">
        <f t="shared" si="6"/>
        <v>38.157000000000004</v>
      </c>
      <c r="D33" s="77">
        <f t="shared" si="7"/>
        <v>64.993149900000006</v>
      </c>
      <c r="E33" s="77">
        <f t="shared" si="8"/>
        <v>0.69568506000000008</v>
      </c>
      <c r="F33" s="77">
        <f t="shared" si="9"/>
        <v>8.6919655200000019</v>
      </c>
      <c r="G33" s="77">
        <f t="shared" si="5"/>
        <v>2.5880400000000005E-2</v>
      </c>
      <c r="H33" s="77">
        <f t="shared" si="5"/>
        <v>2.4586380000000001</v>
      </c>
      <c r="I33" s="77">
        <f t="shared" si="5"/>
        <v>0.21202020000000002</v>
      </c>
      <c r="J33" s="77">
        <f t="shared" si="5"/>
        <v>6.8018999999999996E-3</v>
      </c>
      <c r="K33" s="77">
        <f t="shared" si="5"/>
        <v>2.0903400000000004E-3</v>
      </c>
      <c r="L33" s="77">
        <f t="shared" si="5"/>
        <v>0.16191839999999999</v>
      </c>
      <c r="M33" s="77">
        <f t="shared" si="5"/>
        <v>4.0147800000000004E-2</v>
      </c>
      <c r="N33" s="77">
        <f t="shared" si="5"/>
        <v>22.960560000000001</v>
      </c>
      <c r="O33" s="77">
        <f t="shared" si="5"/>
        <v>1171.2540000000001</v>
      </c>
      <c r="P33" s="77">
        <f t="shared" si="5"/>
        <v>0</v>
      </c>
      <c r="Q33" s="77">
        <f t="shared" si="10"/>
        <v>21.898800000000005</v>
      </c>
      <c r="R33" s="77">
        <f t="shared" si="11"/>
        <v>0</v>
      </c>
      <c r="S33" s="77">
        <f t="shared" si="11"/>
        <v>4.9106400000000008E-2</v>
      </c>
      <c r="T33" s="77">
        <f t="shared" si="11"/>
        <v>0</v>
      </c>
      <c r="U33" s="77">
        <f t="shared" si="11"/>
        <v>0</v>
      </c>
      <c r="AB33" s="59"/>
      <c r="AC33" s="59"/>
      <c r="AD33" s="59"/>
      <c r="AE33" s="59"/>
      <c r="AF33" s="59"/>
      <c r="AG33" s="59"/>
      <c r="AH33" s="59"/>
      <c r="AI33" s="59"/>
    </row>
    <row r="34" spans="1:35" s="72" customFormat="1" ht="13" x14ac:dyDescent="0.35">
      <c r="A34" s="13">
        <f>F8</f>
        <v>4</v>
      </c>
      <c r="B34" s="15">
        <v>35</v>
      </c>
      <c r="C34" s="77">
        <f t="shared" si="6"/>
        <v>12.719000000000001</v>
      </c>
      <c r="D34" s="77">
        <f t="shared" si="7"/>
        <v>21.664383300000001</v>
      </c>
      <c r="E34" s="77">
        <f t="shared" si="8"/>
        <v>0.23189502000000001</v>
      </c>
      <c r="F34" s="77">
        <f t="shared" si="9"/>
        <v>2.89732184</v>
      </c>
      <c r="G34" s="77">
        <f t="shared" si="5"/>
        <v>8.6268000000000022E-3</v>
      </c>
      <c r="H34" s="77">
        <f t="shared" si="5"/>
        <v>0.81954600000000011</v>
      </c>
      <c r="I34" s="77">
        <f t="shared" si="5"/>
        <v>7.0673400000000011E-2</v>
      </c>
      <c r="J34" s="77">
        <f t="shared" si="5"/>
        <v>2.2672999999999999E-3</v>
      </c>
      <c r="K34" s="77">
        <f t="shared" si="5"/>
        <v>6.9678000000000014E-4</v>
      </c>
      <c r="L34" s="77">
        <f t="shared" si="5"/>
        <v>5.3972799999999994E-2</v>
      </c>
      <c r="M34" s="77">
        <f t="shared" si="5"/>
        <v>1.3382600000000001E-2</v>
      </c>
      <c r="N34" s="77">
        <f t="shared" si="5"/>
        <v>7.6535200000000003</v>
      </c>
      <c r="O34" s="77">
        <f t="shared" si="5"/>
        <v>390.41800000000006</v>
      </c>
      <c r="P34" s="77">
        <f t="shared" si="5"/>
        <v>0</v>
      </c>
      <c r="Q34" s="77">
        <f t="shared" si="10"/>
        <v>7.2996000000000008</v>
      </c>
      <c r="R34" s="77">
        <f t="shared" si="11"/>
        <v>0</v>
      </c>
      <c r="S34" s="77">
        <f t="shared" si="11"/>
        <v>1.6368800000000003E-2</v>
      </c>
      <c r="T34" s="77">
        <f t="shared" si="11"/>
        <v>0</v>
      </c>
      <c r="U34" s="77">
        <f t="shared" si="11"/>
        <v>0</v>
      </c>
      <c r="AB34" s="59"/>
      <c r="AC34" s="59"/>
      <c r="AD34" s="59"/>
      <c r="AE34" s="59"/>
      <c r="AF34" s="59"/>
      <c r="AG34" s="59"/>
      <c r="AH34" s="59"/>
      <c r="AI34" s="59"/>
    </row>
    <row r="35" spans="1:35" s="72" customFormat="1" ht="13" x14ac:dyDescent="0.35">
      <c r="A35" s="13" t="str">
        <f>G8</f>
        <v>5A</v>
      </c>
      <c r="B35" s="15">
        <v>105</v>
      </c>
      <c r="C35" s="77">
        <f t="shared" si="6"/>
        <v>38.157000000000004</v>
      </c>
      <c r="D35" s="77">
        <f t="shared" si="7"/>
        <v>64.993149900000006</v>
      </c>
      <c r="E35" s="77">
        <f t="shared" si="8"/>
        <v>0.69568506000000008</v>
      </c>
      <c r="F35" s="77">
        <f t="shared" si="9"/>
        <v>8.6919655200000019</v>
      </c>
      <c r="G35" s="77">
        <f t="shared" si="5"/>
        <v>2.5880400000000005E-2</v>
      </c>
      <c r="H35" s="77">
        <f t="shared" si="5"/>
        <v>2.4586380000000001</v>
      </c>
      <c r="I35" s="77">
        <f t="shared" si="5"/>
        <v>0.21202020000000002</v>
      </c>
      <c r="J35" s="77">
        <f t="shared" si="5"/>
        <v>6.8018999999999996E-3</v>
      </c>
      <c r="K35" s="77">
        <f t="shared" si="5"/>
        <v>2.0903400000000004E-3</v>
      </c>
      <c r="L35" s="77">
        <f t="shared" si="5"/>
        <v>0.16191839999999999</v>
      </c>
      <c r="M35" s="77">
        <f t="shared" si="5"/>
        <v>4.0147800000000004E-2</v>
      </c>
      <c r="N35" s="77">
        <f t="shared" si="5"/>
        <v>22.960560000000001</v>
      </c>
      <c r="O35" s="77">
        <f t="shared" si="5"/>
        <v>1171.2540000000001</v>
      </c>
      <c r="P35" s="77">
        <f t="shared" si="5"/>
        <v>0</v>
      </c>
      <c r="Q35" s="77">
        <f t="shared" si="10"/>
        <v>21.898800000000005</v>
      </c>
      <c r="R35" s="77">
        <f t="shared" si="11"/>
        <v>0</v>
      </c>
      <c r="S35" s="77">
        <f t="shared" si="11"/>
        <v>4.9106400000000008E-2</v>
      </c>
      <c r="T35" s="77">
        <f t="shared" si="11"/>
        <v>0</v>
      </c>
      <c r="U35" s="77">
        <f t="shared" si="11"/>
        <v>0</v>
      </c>
      <c r="AB35" s="59"/>
      <c r="AC35" s="59"/>
      <c r="AD35" s="59"/>
      <c r="AE35" s="59"/>
      <c r="AF35" s="59"/>
      <c r="AG35" s="59"/>
      <c r="AH35" s="59"/>
      <c r="AI35" s="59"/>
    </row>
    <row r="36" spans="1:35" s="72" customFormat="1" ht="13" x14ac:dyDescent="0.35">
      <c r="A36" s="13" t="str">
        <f>H8</f>
        <v>5B</v>
      </c>
      <c r="B36" s="15">
        <v>35</v>
      </c>
      <c r="C36" s="77">
        <f t="shared" si="6"/>
        <v>12.719000000000001</v>
      </c>
      <c r="D36" s="77">
        <f t="shared" si="7"/>
        <v>21.664383300000001</v>
      </c>
      <c r="E36" s="77">
        <f t="shared" si="8"/>
        <v>0.23189502000000001</v>
      </c>
      <c r="F36" s="77">
        <f t="shared" si="9"/>
        <v>2.89732184</v>
      </c>
      <c r="G36" s="77">
        <f t="shared" si="5"/>
        <v>8.6268000000000022E-3</v>
      </c>
      <c r="H36" s="77">
        <f t="shared" si="5"/>
        <v>0.81954600000000011</v>
      </c>
      <c r="I36" s="77">
        <f t="shared" si="5"/>
        <v>7.0673400000000011E-2</v>
      </c>
      <c r="J36" s="77">
        <f t="shared" si="5"/>
        <v>2.2672999999999999E-3</v>
      </c>
      <c r="K36" s="77">
        <f t="shared" si="5"/>
        <v>6.9678000000000014E-4</v>
      </c>
      <c r="L36" s="77">
        <f t="shared" si="5"/>
        <v>5.3972799999999994E-2</v>
      </c>
      <c r="M36" s="77">
        <f t="shared" si="5"/>
        <v>1.3382600000000001E-2</v>
      </c>
      <c r="N36" s="77">
        <f t="shared" si="5"/>
        <v>7.6535200000000003</v>
      </c>
      <c r="O36" s="77">
        <f t="shared" si="5"/>
        <v>390.41800000000006</v>
      </c>
      <c r="P36" s="77">
        <f t="shared" si="5"/>
        <v>0</v>
      </c>
      <c r="Q36" s="77">
        <f t="shared" si="10"/>
        <v>7.2996000000000008</v>
      </c>
      <c r="R36" s="77">
        <f t="shared" si="11"/>
        <v>0</v>
      </c>
      <c r="S36" s="77">
        <f t="shared" si="11"/>
        <v>1.6368800000000003E-2</v>
      </c>
      <c r="T36" s="77">
        <f t="shared" si="11"/>
        <v>0</v>
      </c>
      <c r="U36" s="77">
        <f t="shared" si="11"/>
        <v>0</v>
      </c>
      <c r="AB36" s="59"/>
      <c r="AC36" s="59"/>
      <c r="AD36" s="59"/>
      <c r="AE36" s="59"/>
      <c r="AF36" s="59"/>
      <c r="AG36" s="59"/>
      <c r="AH36" s="59"/>
      <c r="AI36" s="59"/>
    </row>
    <row r="37" spans="1:35" s="72" customFormat="1" ht="13" x14ac:dyDescent="0.35">
      <c r="A37" s="13">
        <f>I8</f>
        <v>6</v>
      </c>
      <c r="B37" s="15">
        <v>35</v>
      </c>
      <c r="C37" s="77">
        <f t="shared" si="6"/>
        <v>12.719000000000001</v>
      </c>
      <c r="D37" s="77">
        <f t="shared" si="7"/>
        <v>21.664383300000001</v>
      </c>
      <c r="E37" s="77">
        <f t="shared" si="8"/>
        <v>0.23189502000000001</v>
      </c>
      <c r="F37" s="77">
        <f t="shared" si="9"/>
        <v>2.89732184</v>
      </c>
      <c r="G37" s="77">
        <f t="shared" si="5"/>
        <v>8.6268000000000022E-3</v>
      </c>
      <c r="H37" s="77">
        <f t="shared" si="5"/>
        <v>0.81954600000000011</v>
      </c>
      <c r="I37" s="77">
        <f t="shared" si="5"/>
        <v>7.0673400000000011E-2</v>
      </c>
      <c r="J37" s="77">
        <f t="shared" si="5"/>
        <v>2.2672999999999999E-3</v>
      </c>
      <c r="K37" s="77">
        <f t="shared" si="5"/>
        <v>6.9678000000000014E-4</v>
      </c>
      <c r="L37" s="77">
        <f t="shared" si="5"/>
        <v>5.3972799999999994E-2</v>
      </c>
      <c r="M37" s="77">
        <f t="shared" si="5"/>
        <v>1.3382600000000001E-2</v>
      </c>
      <c r="N37" s="77">
        <f t="shared" si="5"/>
        <v>7.6535200000000003</v>
      </c>
      <c r="O37" s="77">
        <f t="shared" si="5"/>
        <v>390.41800000000006</v>
      </c>
      <c r="P37" s="77">
        <f t="shared" si="5"/>
        <v>0</v>
      </c>
      <c r="Q37" s="77">
        <f t="shared" si="10"/>
        <v>7.2996000000000008</v>
      </c>
      <c r="R37" s="77">
        <f t="shared" si="11"/>
        <v>0</v>
      </c>
      <c r="S37" s="77">
        <f t="shared" si="11"/>
        <v>1.6368800000000003E-2</v>
      </c>
      <c r="T37" s="77">
        <f t="shared" si="11"/>
        <v>0</v>
      </c>
      <c r="U37" s="77">
        <f t="shared" si="11"/>
        <v>0</v>
      </c>
      <c r="AB37" s="59"/>
      <c r="AC37" s="59"/>
      <c r="AD37" s="59"/>
      <c r="AE37" s="59"/>
      <c r="AF37" s="59"/>
      <c r="AG37" s="59"/>
      <c r="AH37" s="59"/>
      <c r="AI37" s="59"/>
    </row>
    <row r="38" spans="1:35" s="72" customFormat="1" ht="13" x14ac:dyDescent="0.35">
      <c r="A38" s="13">
        <f>J8</f>
        <v>7</v>
      </c>
      <c r="B38" s="15">
        <v>105</v>
      </c>
      <c r="C38" s="77">
        <f t="shared" si="6"/>
        <v>38.157000000000004</v>
      </c>
      <c r="D38" s="77">
        <f t="shared" si="7"/>
        <v>64.993149900000006</v>
      </c>
      <c r="E38" s="77">
        <f t="shared" si="8"/>
        <v>0.69568506000000008</v>
      </c>
      <c r="F38" s="77">
        <f t="shared" si="9"/>
        <v>8.6919655200000019</v>
      </c>
      <c r="G38" s="77">
        <f t="shared" si="5"/>
        <v>2.5880400000000005E-2</v>
      </c>
      <c r="H38" s="77">
        <f t="shared" si="5"/>
        <v>2.4586380000000001</v>
      </c>
      <c r="I38" s="77">
        <f t="shared" si="5"/>
        <v>0.21202020000000002</v>
      </c>
      <c r="J38" s="77">
        <f t="shared" si="5"/>
        <v>6.8018999999999996E-3</v>
      </c>
      <c r="K38" s="77">
        <f t="shared" si="5"/>
        <v>2.0903400000000004E-3</v>
      </c>
      <c r="L38" s="77">
        <f t="shared" si="5"/>
        <v>0.16191839999999999</v>
      </c>
      <c r="M38" s="77">
        <f t="shared" si="5"/>
        <v>4.0147800000000004E-2</v>
      </c>
      <c r="N38" s="77">
        <f t="shared" si="5"/>
        <v>22.960560000000001</v>
      </c>
      <c r="O38" s="77">
        <f t="shared" si="5"/>
        <v>1171.2540000000001</v>
      </c>
      <c r="P38" s="77">
        <f t="shared" si="5"/>
        <v>0</v>
      </c>
      <c r="Q38" s="77">
        <f t="shared" si="10"/>
        <v>21.898800000000005</v>
      </c>
      <c r="R38" s="77">
        <f t="shared" si="11"/>
        <v>0</v>
      </c>
      <c r="S38" s="77">
        <f t="shared" si="11"/>
        <v>4.9106400000000008E-2</v>
      </c>
      <c r="T38" s="77">
        <f t="shared" si="11"/>
        <v>0</v>
      </c>
      <c r="U38" s="77">
        <f t="shared" si="11"/>
        <v>0</v>
      </c>
      <c r="AB38" s="59"/>
      <c r="AC38" s="59"/>
      <c r="AD38" s="59"/>
      <c r="AE38" s="59"/>
      <c r="AF38" s="59"/>
      <c r="AG38" s="59"/>
      <c r="AH38" s="59"/>
      <c r="AI38" s="59"/>
    </row>
    <row r="39" spans="1:35" s="72" customFormat="1" ht="13" x14ac:dyDescent="0.35">
      <c r="A39" s="13">
        <f>K8</f>
        <v>9</v>
      </c>
      <c r="B39" s="15">
        <v>210</v>
      </c>
      <c r="C39" s="77">
        <f t="shared" si="6"/>
        <v>76.314000000000007</v>
      </c>
      <c r="D39" s="77">
        <f t="shared" si="7"/>
        <v>129.98629980000001</v>
      </c>
      <c r="E39" s="77">
        <f t="shared" si="8"/>
        <v>1.3913701200000002</v>
      </c>
      <c r="F39" s="77">
        <f t="shared" si="9"/>
        <v>17.383931040000004</v>
      </c>
      <c r="G39" s="77">
        <f t="shared" si="5"/>
        <v>5.176080000000001E-2</v>
      </c>
      <c r="H39" s="77">
        <f t="shared" si="5"/>
        <v>4.9172760000000002</v>
      </c>
      <c r="I39" s="77">
        <f t="shared" si="5"/>
        <v>0.42404040000000004</v>
      </c>
      <c r="J39" s="77">
        <f t="shared" si="5"/>
        <v>1.3603799999999999E-2</v>
      </c>
      <c r="K39" s="77">
        <f t="shared" si="5"/>
        <v>4.1806800000000009E-3</v>
      </c>
      <c r="L39" s="77">
        <f t="shared" si="5"/>
        <v>0.32383679999999998</v>
      </c>
      <c r="M39" s="77">
        <f t="shared" si="5"/>
        <v>8.0295600000000009E-2</v>
      </c>
      <c r="N39" s="77">
        <f t="shared" si="5"/>
        <v>45.921120000000002</v>
      </c>
      <c r="O39" s="77">
        <f t="shared" si="5"/>
        <v>2342.5080000000003</v>
      </c>
      <c r="P39" s="77">
        <f t="shared" si="5"/>
        <v>0</v>
      </c>
      <c r="Q39" s="77">
        <f t="shared" si="10"/>
        <v>43.79760000000001</v>
      </c>
      <c r="R39" s="77">
        <f t="shared" si="11"/>
        <v>0</v>
      </c>
      <c r="S39" s="77">
        <f t="shared" si="11"/>
        <v>9.8212800000000017E-2</v>
      </c>
      <c r="T39" s="77">
        <f t="shared" si="11"/>
        <v>0</v>
      </c>
      <c r="U39" s="77">
        <f t="shared" si="11"/>
        <v>0</v>
      </c>
      <c r="AB39" s="59"/>
      <c r="AC39" s="59"/>
      <c r="AD39" s="59"/>
      <c r="AE39" s="59"/>
      <c r="AF39" s="59"/>
      <c r="AG39" s="59"/>
      <c r="AH39" s="59"/>
      <c r="AI39" s="59"/>
    </row>
    <row r="40" spans="1:35" s="72" customFormat="1" ht="13" x14ac:dyDescent="0.35">
      <c r="A40" s="13">
        <f>L8</f>
        <v>10</v>
      </c>
      <c r="B40" s="15">
        <v>105</v>
      </c>
      <c r="C40" s="77">
        <f t="shared" si="6"/>
        <v>38.157000000000004</v>
      </c>
      <c r="D40" s="77">
        <f t="shared" si="7"/>
        <v>64.993149900000006</v>
      </c>
      <c r="E40" s="77">
        <f t="shared" si="8"/>
        <v>0.69568506000000008</v>
      </c>
      <c r="F40" s="77">
        <f t="shared" si="9"/>
        <v>8.6919655200000019</v>
      </c>
      <c r="G40" s="77">
        <f t="shared" si="5"/>
        <v>2.5880400000000005E-2</v>
      </c>
      <c r="H40" s="77">
        <f t="shared" si="5"/>
        <v>2.4586380000000001</v>
      </c>
      <c r="I40" s="77">
        <f t="shared" si="5"/>
        <v>0.21202020000000002</v>
      </c>
      <c r="J40" s="77">
        <f t="shared" si="5"/>
        <v>6.8018999999999996E-3</v>
      </c>
      <c r="K40" s="77">
        <f t="shared" si="5"/>
        <v>2.0903400000000004E-3</v>
      </c>
      <c r="L40" s="77">
        <f t="shared" si="5"/>
        <v>0.16191839999999999</v>
      </c>
      <c r="M40" s="77">
        <f t="shared" si="5"/>
        <v>4.0147800000000004E-2</v>
      </c>
      <c r="N40" s="77">
        <f t="shared" si="5"/>
        <v>22.960560000000001</v>
      </c>
      <c r="O40" s="77">
        <f t="shared" si="5"/>
        <v>1171.2540000000001</v>
      </c>
      <c r="P40" s="77">
        <f t="shared" si="5"/>
        <v>0</v>
      </c>
      <c r="Q40" s="77">
        <f t="shared" si="10"/>
        <v>21.898800000000005</v>
      </c>
      <c r="R40" s="77">
        <f t="shared" si="11"/>
        <v>0</v>
      </c>
      <c r="S40" s="77">
        <f t="shared" si="11"/>
        <v>4.9106400000000008E-2</v>
      </c>
      <c r="T40" s="77">
        <f t="shared" si="11"/>
        <v>0</v>
      </c>
      <c r="U40" s="77">
        <f t="shared" si="11"/>
        <v>0</v>
      </c>
      <c r="AB40" s="59"/>
      <c r="AC40" s="59"/>
      <c r="AD40" s="59"/>
      <c r="AE40" s="59"/>
      <c r="AF40" s="59"/>
      <c r="AG40" s="59"/>
      <c r="AH40" s="59"/>
      <c r="AI40" s="59"/>
    </row>
    <row r="41" spans="1:35" s="72" customFormat="1" ht="13" x14ac:dyDescent="0.35">
      <c r="A41" s="13">
        <f>M8</f>
        <v>11</v>
      </c>
      <c r="B41" s="15">
        <v>210</v>
      </c>
      <c r="C41" s="77">
        <f t="shared" si="6"/>
        <v>76.314000000000007</v>
      </c>
      <c r="D41" s="77">
        <f t="shared" si="7"/>
        <v>129.98629980000001</v>
      </c>
      <c r="E41" s="77">
        <f t="shared" si="8"/>
        <v>1.3913701200000002</v>
      </c>
      <c r="F41" s="77">
        <f t="shared" si="9"/>
        <v>17.383931040000004</v>
      </c>
      <c r="G41" s="77">
        <f t="shared" si="5"/>
        <v>5.176080000000001E-2</v>
      </c>
      <c r="H41" s="77">
        <f t="shared" si="5"/>
        <v>4.9172760000000002</v>
      </c>
      <c r="I41" s="77">
        <f t="shared" si="5"/>
        <v>0.42404040000000004</v>
      </c>
      <c r="J41" s="77">
        <f t="shared" si="5"/>
        <v>1.3603799999999999E-2</v>
      </c>
      <c r="K41" s="77">
        <f t="shared" si="5"/>
        <v>4.1806800000000009E-3</v>
      </c>
      <c r="L41" s="77">
        <f t="shared" si="5"/>
        <v>0.32383679999999998</v>
      </c>
      <c r="M41" s="77">
        <f t="shared" si="5"/>
        <v>8.0295600000000009E-2</v>
      </c>
      <c r="N41" s="77">
        <f t="shared" si="5"/>
        <v>45.921120000000002</v>
      </c>
      <c r="O41" s="77">
        <f t="shared" si="5"/>
        <v>2342.5080000000003</v>
      </c>
      <c r="P41" s="77">
        <f t="shared" si="5"/>
        <v>0</v>
      </c>
      <c r="Q41" s="77">
        <f t="shared" si="10"/>
        <v>43.79760000000001</v>
      </c>
      <c r="R41" s="77">
        <f t="shared" si="11"/>
        <v>0</v>
      </c>
      <c r="S41" s="77">
        <f t="shared" si="11"/>
        <v>9.8212800000000017E-2</v>
      </c>
      <c r="T41" s="77">
        <f t="shared" si="11"/>
        <v>0</v>
      </c>
      <c r="U41" s="77">
        <f t="shared" si="11"/>
        <v>0</v>
      </c>
      <c r="AB41" s="59"/>
      <c r="AC41" s="59"/>
      <c r="AD41" s="59"/>
      <c r="AE41" s="59"/>
      <c r="AF41" s="59"/>
      <c r="AG41" s="59"/>
      <c r="AH41" s="59"/>
      <c r="AI41" s="59"/>
    </row>
    <row r="42" spans="1:35" s="72" customFormat="1" ht="13" x14ac:dyDescent="0.35">
      <c r="A42" s="13">
        <f>N8</f>
        <v>12</v>
      </c>
      <c r="B42" s="15">
        <v>105</v>
      </c>
      <c r="C42" s="77">
        <f t="shared" si="6"/>
        <v>38.157000000000004</v>
      </c>
      <c r="D42" s="77">
        <f t="shared" si="7"/>
        <v>64.993149900000006</v>
      </c>
      <c r="E42" s="77">
        <f t="shared" si="8"/>
        <v>0.69568506000000008</v>
      </c>
      <c r="F42" s="77">
        <f t="shared" si="9"/>
        <v>8.6919655200000019</v>
      </c>
      <c r="G42" s="77">
        <f t="shared" si="5"/>
        <v>2.5880400000000005E-2</v>
      </c>
      <c r="H42" s="77">
        <f t="shared" si="5"/>
        <v>2.4586380000000001</v>
      </c>
      <c r="I42" s="77">
        <f t="shared" si="5"/>
        <v>0.21202020000000002</v>
      </c>
      <c r="J42" s="77">
        <f t="shared" si="5"/>
        <v>6.8018999999999996E-3</v>
      </c>
      <c r="K42" s="77">
        <f t="shared" si="5"/>
        <v>2.0903400000000004E-3</v>
      </c>
      <c r="L42" s="77">
        <f t="shared" si="5"/>
        <v>0.16191839999999999</v>
      </c>
      <c r="M42" s="77">
        <f t="shared" si="5"/>
        <v>4.0147800000000004E-2</v>
      </c>
      <c r="N42" s="77">
        <f t="shared" si="5"/>
        <v>22.960560000000001</v>
      </c>
      <c r="O42" s="77">
        <f t="shared" si="5"/>
        <v>1171.2540000000001</v>
      </c>
      <c r="P42" s="77">
        <f t="shared" si="5"/>
        <v>0</v>
      </c>
      <c r="Q42" s="77">
        <f t="shared" si="10"/>
        <v>21.898800000000005</v>
      </c>
      <c r="R42" s="77">
        <f t="shared" si="11"/>
        <v>0</v>
      </c>
      <c r="S42" s="77">
        <f t="shared" si="11"/>
        <v>4.9106400000000008E-2</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e">
        <f>C16&amp;" I "&amp;(VLOOKUP(C14,Table245[],6,FALSE))</f>
        <v>#N/A</v>
      </c>
      <c r="C58" s="13" t="e">
        <f>D16&amp;" I "&amp;(VLOOKUP(D14,Table245[],6,FALSE))</f>
        <v>#N/A</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t="e">
        <f>VLOOKUP(C$14,Table245[],5,FALSE)</f>
        <v>#N/A</v>
      </c>
      <c r="C59" s="76" t="e">
        <f>VLOOKUP(D$14,Table245[],5,FALSE)</f>
        <v>#N/A</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0</v>
      </c>
      <c r="C60" s="76">
        <f t="shared" ref="C60:U60" si="14">D10</f>
        <v>0</v>
      </c>
      <c r="D60" s="76">
        <f t="shared" si="14"/>
        <v>6.8</v>
      </c>
      <c r="E60" s="76">
        <f t="shared" si="14"/>
        <v>7</v>
      </c>
      <c r="F60" s="76">
        <f t="shared" si="14"/>
        <v>6.9</v>
      </c>
      <c r="G60" s="76">
        <f t="shared" si="14"/>
        <v>6.7</v>
      </c>
      <c r="H60" s="76">
        <f t="shared" si="14"/>
        <v>6.9</v>
      </c>
      <c r="I60" s="76">
        <f t="shared" si="14"/>
        <v>6.6</v>
      </c>
      <c r="J60" s="76">
        <f t="shared" si="14"/>
        <v>6.7</v>
      </c>
      <c r="K60" s="76">
        <f t="shared" si="14"/>
        <v>5.5</v>
      </c>
      <c r="L60" s="76">
        <f t="shared" si="14"/>
        <v>6</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105</v>
      </c>
      <c r="E62" s="77">
        <f>B34</f>
        <v>35</v>
      </c>
      <c r="F62" s="77">
        <f>B35</f>
        <v>105</v>
      </c>
      <c r="G62" s="77">
        <f>B36</f>
        <v>35</v>
      </c>
      <c r="H62" s="77">
        <f>B37</f>
        <v>35</v>
      </c>
      <c r="I62" s="77">
        <f>B38</f>
        <v>105</v>
      </c>
      <c r="J62" s="77">
        <f>B39</f>
        <v>210</v>
      </c>
      <c r="K62" s="77">
        <f>B40</f>
        <v>105</v>
      </c>
      <c r="L62" s="77">
        <f>B41</f>
        <v>210</v>
      </c>
      <c r="M62" s="77">
        <f>B42</f>
        <v>105</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f t="shared" si="17"/>
        <v>-3.5999999999999979</v>
      </c>
      <c r="E64" s="77">
        <f t="shared" si="17"/>
        <v>-4.7999999999999989</v>
      </c>
      <c r="F64" s="77">
        <f t="shared" si="17"/>
        <v>-4.2000000000000011</v>
      </c>
      <c r="G64" s="77">
        <f t="shared" si="17"/>
        <v>-3</v>
      </c>
      <c r="H64" s="77">
        <f t="shared" si="17"/>
        <v>-4.2000000000000011</v>
      </c>
      <c r="I64" s="77">
        <f t="shared" si="17"/>
        <v>-2.3999999999999968</v>
      </c>
      <c r="J64" s="77">
        <f t="shared" si="17"/>
        <v>-3</v>
      </c>
      <c r="K64" s="77">
        <f t="shared" si="17"/>
        <v>4.2000000000000011</v>
      </c>
      <c r="L64" s="77">
        <f t="shared" si="17"/>
        <v>1.2000000000000011</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f t="shared" si="18"/>
        <v>3.5999999999999979</v>
      </c>
      <c r="E65" s="77">
        <f t="shared" si="18"/>
        <v>4.7999999999999989</v>
      </c>
      <c r="F65" s="77">
        <f t="shared" si="18"/>
        <v>4.2000000000000011</v>
      </c>
      <c r="G65" s="77">
        <f t="shared" si="18"/>
        <v>3</v>
      </c>
      <c r="H65" s="77">
        <f t="shared" si="18"/>
        <v>4.2000000000000011</v>
      </c>
      <c r="I65" s="77">
        <f t="shared" si="18"/>
        <v>2.3999999999999968</v>
      </c>
      <c r="J65" s="77">
        <f t="shared" si="18"/>
        <v>3</v>
      </c>
      <c r="K65" s="77">
        <f t="shared" si="18"/>
        <v>-4.2000000000000011</v>
      </c>
      <c r="L65" s="77">
        <f t="shared" si="18"/>
        <v>-1.2000000000000011</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E27" sqref="E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Bryngwyn'!C1:D1</f>
        <v>PAN-023907</v>
      </c>
      <c r="D1" s="141"/>
      <c r="E1" s="93" t="s">
        <v>45</v>
      </c>
      <c r="F1" s="39">
        <f>'Field data and Bryngwyn'!F1</f>
        <v>39.78</v>
      </c>
      <c r="G1" s="120" t="s">
        <v>43</v>
      </c>
      <c r="H1" s="121"/>
      <c r="I1" s="118">
        <v>6.3</v>
      </c>
      <c r="J1" s="119" t="s">
        <v>153</v>
      </c>
      <c r="K1" s="119"/>
      <c r="L1" s="97">
        <v>364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Bryngwyn'!C2:D2</f>
        <v>EPR/GP3792SK</v>
      </c>
      <c r="D2" s="143"/>
      <c r="E2" s="93" t="s">
        <v>109</v>
      </c>
      <c r="F2" s="96">
        <v>190902</v>
      </c>
      <c r="G2" s="138" t="s">
        <v>110</v>
      </c>
      <c r="H2" s="139"/>
      <c r="I2" s="118"/>
      <c r="J2" s="119" t="s">
        <v>158</v>
      </c>
      <c r="K2" s="119"/>
      <c r="L2" s="97">
        <v>0.96099999999999997</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Bryngwyn'!C3:D3</f>
        <v>ByProduct Recovery Limited</v>
      </c>
      <c r="D3" s="143"/>
      <c r="E3" s="93" t="s">
        <v>108</v>
      </c>
      <c r="F3" s="31" t="s">
        <v>78</v>
      </c>
      <c r="G3" s="119" t="s">
        <v>159</v>
      </c>
      <c r="H3" s="119"/>
      <c r="I3" s="118"/>
      <c r="J3" s="120" t="s">
        <v>154</v>
      </c>
      <c r="K3" s="121"/>
      <c r="L3" s="97">
        <f>(L1/(L2*10000))*100</f>
        <v>3.787721123829344</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Bryngwyn'!C4:D4</f>
        <v>Tyncwm, B4337, Llansawel, Llandeilo, Carmarthenshire. SA19 7PQ</v>
      </c>
      <c r="D4" s="141"/>
      <c r="E4" s="94" t="s">
        <v>1</v>
      </c>
      <c r="F4" s="96" t="s">
        <v>170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Bryngwyn'!C5:D5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Bryngwyn'!C8</f>
        <v>0</v>
      </c>
      <c r="D8" s="60">
        <f>'Field data and Bryngwyn'!D8</f>
        <v>0</v>
      </c>
      <c r="E8" s="60">
        <f>'Field data and Bryngwyn'!E8</f>
        <v>3</v>
      </c>
      <c r="F8" s="60">
        <f>'Field data and Bryngwyn'!F8</f>
        <v>4</v>
      </c>
      <c r="G8" s="60" t="str">
        <f>'Field data and Bryngwyn'!G8</f>
        <v>5A</v>
      </c>
      <c r="H8" s="60" t="str">
        <f>'Field data and Bryngwyn'!H8</f>
        <v>5B</v>
      </c>
      <c r="I8" s="60">
        <f>'Field data and Bryngwyn'!I8</f>
        <v>6</v>
      </c>
      <c r="J8" s="60">
        <f>'Field data and Bryngwyn'!J8</f>
        <v>7</v>
      </c>
      <c r="K8" s="60">
        <f>'Field data and Bryngwyn'!K8</f>
        <v>9</v>
      </c>
      <c r="L8" s="60">
        <f>'Field data and Bryngwyn'!L8</f>
        <v>10</v>
      </c>
      <c r="M8" s="60">
        <f>'Field data and Bryngwyn'!M8</f>
        <v>11</v>
      </c>
      <c r="N8" s="60">
        <f>'Field data and Bryngwyn'!N8</f>
        <v>12</v>
      </c>
      <c r="O8" s="60">
        <f>'Field data and Bryngwyn'!O8</f>
        <v>0</v>
      </c>
      <c r="P8" s="60">
        <f>'Field data and Bryngwyn'!P8</f>
        <v>0</v>
      </c>
      <c r="Q8" s="60">
        <f>'Field data and Bryngwyn'!Q8</f>
        <v>0</v>
      </c>
      <c r="R8" s="60">
        <f>'Field data and Bryngwyn'!R8</f>
        <v>0</v>
      </c>
      <c r="S8" s="60">
        <f>'Field data and Bryngwyn'!S8</f>
        <v>0</v>
      </c>
      <c r="T8" s="60">
        <f>'Field data and Bryngwyn'!T8</f>
        <v>0</v>
      </c>
      <c r="U8" s="60">
        <f>'Field data and Bryngwyn'!U8</f>
        <v>0</v>
      </c>
      <c r="V8" s="60">
        <f>'Field data and Bryngwyn'!V8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Bryngwyn'!C9</f>
        <v>0</v>
      </c>
      <c r="D9" s="60">
        <f>'Field data and Bryngwyn'!D9</f>
        <v>0</v>
      </c>
      <c r="E9" s="60" t="str">
        <f>'Field data and Bryngwyn'!E9</f>
        <v>M</v>
      </c>
      <c r="F9" s="60" t="str">
        <f>'Field data and Bryngwyn'!F9</f>
        <v>M</v>
      </c>
      <c r="G9" s="60" t="str">
        <f>'Field data and Bryngwyn'!G9</f>
        <v>M</v>
      </c>
      <c r="H9" s="60" t="str">
        <f>'Field data and Bryngwyn'!H9</f>
        <v>M</v>
      </c>
      <c r="I9" s="60" t="str">
        <f>'Field data and Bryngwyn'!I9</f>
        <v>M</v>
      </c>
      <c r="J9" s="60" t="str">
        <f>'Field data and Bryngwyn'!J9</f>
        <v>M</v>
      </c>
      <c r="K9" s="60" t="str">
        <f>'Field data and Bryngwyn'!K9</f>
        <v>M</v>
      </c>
      <c r="L9" s="60" t="str">
        <f>'Field data and Bryngwyn'!L9</f>
        <v>M</v>
      </c>
      <c r="M9" s="60" t="str">
        <f>'Field data and Bryngwyn'!M9</f>
        <v>M</v>
      </c>
      <c r="N9" s="60" t="str">
        <f>'Field data and Bryngwyn'!N9</f>
        <v>M</v>
      </c>
      <c r="O9" s="60">
        <f>'Field data and Bryngwyn'!O9</f>
        <v>0</v>
      </c>
      <c r="P9" s="60">
        <f>'Field data and Bryngwyn'!P9</f>
        <v>0</v>
      </c>
      <c r="Q9" s="60">
        <f>'Field data and Bryngwyn'!Q9</f>
        <v>0</v>
      </c>
      <c r="R9" s="60">
        <f>'Field data and Bryngwyn'!R9</f>
        <v>0</v>
      </c>
      <c r="S9" s="60">
        <f>'Field data and Bryngwyn'!S9</f>
        <v>0</v>
      </c>
      <c r="T9" s="60">
        <f>'Field data and Bryngwyn'!T9</f>
        <v>0</v>
      </c>
      <c r="U9" s="60">
        <f>'Field data and Bryngwyn'!U9</f>
        <v>0</v>
      </c>
      <c r="V9" s="60">
        <f>'Field data and Bryngwyn'!V9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Bryngwyn'!C10</f>
        <v>0</v>
      </c>
      <c r="D10" s="60">
        <f>'Field data and Bryngwyn'!D10</f>
        <v>0</v>
      </c>
      <c r="E10" s="60">
        <f>'Field data and Bryngwyn'!E10</f>
        <v>6.8</v>
      </c>
      <c r="F10" s="60">
        <f>'Field data and Bryngwyn'!F10</f>
        <v>7</v>
      </c>
      <c r="G10" s="60">
        <f>'Field data and Bryngwyn'!G10</f>
        <v>6.9</v>
      </c>
      <c r="H10" s="60">
        <f>'Field data and Bryngwyn'!H10</f>
        <v>6.7</v>
      </c>
      <c r="I10" s="60">
        <f>'Field data and Bryngwyn'!I10</f>
        <v>6.9</v>
      </c>
      <c r="J10" s="60">
        <f>'Field data and Bryngwyn'!J10</f>
        <v>6.6</v>
      </c>
      <c r="K10" s="60">
        <f>'Field data and Bryngwyn'!K10</f>
        <v>6.7</v>
      </c>
      <c r="L10" s="60">
        <f>'Field data and Bryngwyn'!L10</f>
        <v>5.5</v>
      </c>
      <c r="M10" s="60">
        <f>'Field data and Bryngwyn'!M10</f>
        <v>6</v>
      </c>
      <c r="N10" s="60">
        <f>'Field data and Bryngwyn'!N10</f>
        <v>6</v>
      </c>
      <c r="O10" s="60">
        <f>'Field data and Bryngwyn'!O10</f>
        <v>0</v>
      </c>
      <c r="P10" s="60">
        <f>'Field data and Bryngwyn'!P10</f>
        <v>0</v>
      </c>
      <c r="Q10" s="60">
        <f>'Field data and Bryngwyn'!Q10</f>
        <v>0</v>
      </c>
      <c r="R10" s="60">
        <f>'Field data and Bryngwyn'!R10</f>
        <v>0</v>
      </c>
      <c r="S10" s="60">
        <f>'Field data and Bryngwyn'!S10</f>
        <v>0</v>
      </c>
      <c r="T10" s="60">
        <f>'Field data and Bryngwyn'!T10</f>
        <v>0</v>
      </c>
      <c r="U10" s="60">
        <f>'Field data and Bryngwyn'!U10</f>
        <v>0</v>
      </c>
      <c r="V10" s="60">
        <f>'Field data and Bryngwyn'!V10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Bryngwyn'!C11</f>
        <v>0</v>
      </c>
      <c r="D11" s="60">
        <f>'Field data and Bryngwyn'!D11</f>
        <v>0</v>
      </c>
      <c r="E11" s="60">
        <f>'Field data and Bryngwyn'!E11</f>
        <v>2</v>
      </c>
      <c r="F11" s="60">
        <f>'Field data and Bryngwyn'!F11</f>
        <v>3</v>
      </c>
      <c r="G11" s="60">
        <f>'Field data and Bryngwyn'!G11</f>
        <v>2</v>
      </c>
      <c r="H11" s="60">
        <f>'Field data and Bryngwyn'!H11</f>
        <v>3</v>
      </c>
      <c r="I11" s="60">
        <f>'Field data and Bryngwyn'!I11</f>
        <v>3</v>
      </c>
      <c r="J11" s="60">
        <f>'Field data and Bryngwyn'!J11</f>
        <v>2</v>
      </c>
      <c r="K11" s="60">
        <f>'Field data and Bryngwyn'!K11</f>
        <v>1</v>
      </c>
      <c r="L11" s="60">
        <f>'Field data and Bryngwyn'!L11</f>
        <v>2</v>
      </c>
      <c r="M11" s="60">
        <f>'Field data and Bryngwyn'!M11</f>
        <v>1</v>
      </c>
      <c r="N11" s="60">
        <f>'Field data and Bryngwyn'!N11</f>
        <v>2</v>
      </c>
      <c r="O11" s="60">
        <f>'Field data and Bryngwyn'!O11</f>
        <v>0</v>
      </c>
      <c r="P11" s="60">
        <f>'Field data and Bryngwyn'!P11</f>
        <v>0</v>
      </c>
      <c r="Q11" s="60">
        <f>'Field data and Bryngwyn'!Q11</f>
        <v>0</v>
      </c>
      <c r="R11" s="60">
        <f>'Field data and Bryngwyn'!R11</f>
        <v>0</v>
      </c>
      <c r="S11" s="60">
        <f>'Field data and Bryngwyn'!S11</f>
        <v>0</v>
      </c>
      <c r="T11" s="60">
        <f>'Field data and Bryngwyn'!T11</f>
        <v>0</v>
      </c>
      <c r="U11" s="60">
        <f>'Field data and Bryngwyn'!U11</f>
        <v>0</v>
      </c>
      <c r="V11" s="60">
        <f>'Field data and Bryngwyn'!V11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Bryngwyn'!C12</f>
        <v>0</v>
      </c>
      <c r="D12" s="60">
        <f>'Field data and Bryngwyn'!D12</f>
        <v>0</v>
      </c>
      <c r="E12" s="60">
        <f>'Field data and Bryngwyn'!E12</f>
        <v>0</v>
      </c>
      <c r="F12" s="60">
        <f>'Field data and Bryngwyn'!F12</f>
        <v>3</v>
      </c>
      <c r="G12" s="60">
        <f>'Field data and Bryngwyn'!G12</f>
        <v>0</v>
      </c>
      <c r="H12" s="60">
        <f>'Field data and Bryngwyn'!H12</f>
        <v>0</v>
      </c>
      <c r="I12" s="60">
        <f>'Field data and Bryngwyn'!I12</f>
        <v>1</v>
      </c>
      <c r="J12" s="60">
        <f>'Field data and Bryngwyn'!J12</f>
        <v>1</v>
      </c>
      <c r="K12" s="60">
        <f>'Field data and Bryngwyn'!K12</f>
        <v>1</v>
      </c>
      <c r="L12" s="60">
        <f>'Field data and Bryngwyn'!L12</f>
        <v>0</v>
      </c>
      <c r="M12" s="60">
        <f>'Field data and Bryngwyn'!M12</f>
        <v>1</v>
      </c>
      <c r="N12" s="60">
        <f>'Field data and Bryngwyn'!N12</f>
        <v>3</v>
      </c>
      <c r="O12" s="60">
        <f>'Field data and Bryngwyn'!O12</f>
        <v>0</v>
      </c>
      <c r="P12" s="60">
        <f>'Field data and Bryngwyn'!P12</f>
        <v>0</v>
      </c>
      <c r="Q12" s="60">
        <f>'Field data and Bryngwyn'!Q12</f>
        <v>0</v>
      </c>
      <c r="R12" s="60">
        <f>'Field data and Bryngwyn'!R12</f>
        <v>0</v>
      </c>
      <c r="S12" s="60">
        <f>'Field data and Bryngwyn'!S12</f>
        <v>0</v>
      </c>
      <c r="T12" s="60">
        <f>'Field data and Bryngwyn'!T12</f>
        <v>0</v>
      </c>
      <c r="U12" s="60">
        <f>'Field data and Bryngwyn'!U12</f>
        <v>0</v>
      </c>
      <c r="V12" s="60">
        <f>'Field data and Bryngwyn'!V12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Bryngwyn'!C13</f>
        <v>0</v>
      </c>
      <c r="D13" s="60">
        <f>'Field data and Bryngwyn'!D13</f>
        <v>0</v>
      </c>
      <c r="E13" s="60">
        <f>'Field data and Bryngwyn'!E13</f>
        <v>5</v>
      </c>
      <c r="F13" s="60">
        <f>'Field data and Bryngwyn'!F13</f>
        <v>3</v>
      </c>
      <c r="G13" s="60">
        <f>'Field data and Bryngwyn'!G13</f>
        <v>2</v>
      </c>
      <c r="H13" s="60">
        <f>'Field data and Bryngwyn'!H13</f>
        <v>2</v>
      </c>
      <c r="I13" s="60">
        <f>'Field data and Bryngwyn'!I13</f>
        <v>3</v>
      </c>
      <c r="J13" s="60">
        <f>'Field data and Bryngwyn'!J13</f>
        <v>2</v>
      </c>
      <c r="K13" s="60">
        <f>'Field data and Bryngwyn'!K13</f>
        <v>2</v>
      </c>
      <c r="L13" s="60">
        <f>'Field data and Bryngwyn'!L13</f>
        <v>2</v>
      </c>
      <c r="M13" s="60">
        <f>'Field data and Bryngwyn'!M13</f>
        <v>2</v>
      </c>
      <c r="N13" s="60">
        <f>'Field data and Bryngwyn'!N13</f>
        <v>3</v>
      </c>
      <c r="O13" s="60">
        <f>'Field data and Bryngwyn'!O13</f>
        <v>0</v>
      </c>
      <c r="P13" s="60">
        <f>'Field data and Bryngwyn'!P13</f>
        <v>0</v>
      </c>
      <c r="Q13" s="60">
        <f>'Field data and Bryngwyn'!Q13</f>
        <v>0</v>
      </c>
      <c r="R13" s="60">
        <f>'Field data and Bryngwyn'!R13</f>
        <v>0</v>
      </c>
      <c r="S13" s="60">
        <f>'Field data and Bryngwyn'!S13</f>
        <v>0</v>
      </c>
      <c r="T13" s="60">
        <f>'Field data and Bryngwyn'!T13</f>
        <v>0</v>
      </c>
      <c r="U13" s="60">
        <f>'Field data and Bryngwyn'!U13</f>
        <v>0</v>
      </c>
      <c r="V13" s="60">
        <f>'Field data and Bryngwyn'!V13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f>'Field data and Bryngwyn'!C14</f>
        <v>0</v>
      </c>
      <c r="D14" s="102">
        <f>'Field data and Bryngwyn'!D14</f>
        <v>0</v>
      </c>
      <c r="E14" s="102" t="str">
        <f>'Field data and Bryngwyn'!E14</f>
        <v xml:space="preserve">Grass Silage (25% DM) </v>
      </c>
      <c r="F14" s="102" t="str">
        <f>'Field data and Bryngwyn'!F14</f>
        <v xml:space="preserve">Grass Silage (25% DM) </v>
      </c>
      <c r="G14" s="102" t="str">
        <f>'Field data and Bryngwyn'!G14</f>
        <v xml:space="preserve">Grass Silage (25% DM) </v>
      </c>
      <c r="H14" s="102" t="str">
        <f>'Field data and Bryngwyn'!H14</f>
        <v xml:space="preserve">Grass Silage (25% DM) </v>
      </c>
      <c r="I14" s="102" t="str">
        <f>'Field data and Bryngwyn'!I14</f>
        <v xml:space="preserve">Grass Silage (25% DM) </v>
      </c>
      <c r="J14" s="102" t="str">
        <f>'Field data and Bryngwyn'!J14</f>
        <v xml:space="preserve">Grass Silage (25% DM) </v>
      </c>
      <c r="K14" s="102" t="str">
        <f>'Field data and Bryngwyn'!K14</f>
        <v xml:space="preserve">Grass Silage (25% DM) </v>
      </c>
      <c r="L14" s="102" t="str">
        <f>'Field data and Bryngwyn'!L14</f>
        <v xml:space="preserve">Grass Silage (25% DM) </v>
      </c>
      <c r="M14" s="102" t="str">
        <f>'Field data and Bryngwyn'!M14</f>
        <v xml:space="preserve">Grass Silage (25% DM) </v>
      </c>
      <c r="N14" s="102" t="str">
        <f>'Field data and Bryngwyn'!N14</f>
        <v xml:space="preserve">Grass Silage (25% DM) </v>
      </c>
      <c r="O14" s="102">
        <f>'Field data and Bryngwyn'!O14</f>
        <v>0</v>
      </c>
      <c r="P14" s="102">
        <f>'Field data and Bryngwyn'!P14</f>
        <v>0</v>
      </c>
      <c r="Q14" s="102">
        <f>'Field data and Bryngwyn'!Q14</f>
        <v>0</v>
      </c>
      <c r="R14" s="102">
        <f>'Field data and Bryngwyn'!R14</f>
        <v>0</v>
      </c>
      <c r="S14" s="102">
        <f>'Field data and Bryngwyn'!S14</f>
        <v>0</v>
      </c>
      <c r="T14" s="102">
        <f>'Field data and Bryngwyn'!T14</f>
        <v>0</v>
      </c>
      <c r="U14" s="102">
        <f>'Field data and Bryngwyn'!U14</f>
        <v>0</v>
      </c>
      <c r="V14" s="102">
        <f>'Field data and Bryngwyn'!V14</f>
        <v>0</v>
      </c>
      <c r="AD14" s="30" t="s">
        <v>138</v>
      </c>
      <c r="AE14" s="30">
        <v>6</v>
      </c>
      <c r="AI14" s="53" t="s">
        <v>119</v>
      </c>
      <c r="AJ14" s="54">
        <v>0.8</v>
      </c>
      <c r="AK14" s="55">
        <v>1.7</v>
      </c>
      <c r="AL14" s="11">
        <v>12</v>
      </c>
      <c r="AM14" s="11">
        <v>6.7</v>
      </c>
      <c r="AN14" s="11" t="s">
        <v>135</v>
      </c>
    </row>
    <row r="15" spans="1:41" ht="13" x14ac:dyDescent="0.25">
      <c r="A15" s="130" t="s">
        <v>9</v>
      </c>
      <c r="B15" s="130"/>
      <c r="C15" s="60">
        <f>'Field data and Bryngwyn'!C15</f>
        <v>0</v>
      </c>
      <c r="D15" s="60">
        <f>'Field data and Bryngwyn'!D15</f>
        <v>0</v>
      </c>
      <c r="E15" s="60">
        <f>'Field data and Bryngwyn'!E15</f>
        <v>38</v>
      </c>
      <c r="F15" s="60">
        <f>'Field data and Bryngwyn'!F15</f>
        <v>38</v>
      </c>
      <c r="G15" s="60">
        <f>'Field data and Bryngwyn'!G15</f>
        <v>38</v>
      </c>
      <c r="H15" s="60">
        <f>'Field data and Bryngwyn'!H15</f>
        <v>38</v>
      </c>
      <c r="I15" s="60">
        <f>'Field data and Bryngwyn'!I15</f>
        <v>38</v>
      </c>
      <c r="J15" s="60">
        <f>'Field data and Bryngwyn'!J15</f>
        <v>38</v>
      </c>
      <c r="K15" s="60">
        <f>'Field data and Bryngwyn'!K15</f>
        <v>38</v>
      </c>
      <c r="L15" s="60">
        <f>'Field data and Bryngwyn'!L15</f>
        <v>38</v>
      </c>
      <c r="M15" s="60">
        <f>'Field data and Bryngwyn'!M15</f>
        <v>38</v>
      </c>
      <c r="N15" s="60">
        <f>'Field data and Bryngwyn'!N15</f>
        <v>38</v>
      </c>
      <c r="O15" s="60">
        <f>'Field data and Bryngwyn'!O15</f>
        <v>0</v>
      </c>
      <c r="P15" s="60">
        <f>'Field data and Bryngwyn'!P15</f>
        <v>0</v>
      </c>
      <c r="Q15" s="60">
        <f>'Field data and Bryngwyn'!Q15</f>
        <v>0</v>
      </c>
      <c r="R15" s="60">
        <f>'Field data and Bryngwyn'!R15</f>
        <v>0</v>
      </c>
      <c r="S15" s="60">
        <f>'Field data and Bryngwyn'!S15</f>
        <v>0</v>
      </c>
      <c r="T15" s="60">
        <f>'Field data and Bryngwyn'!T15</f>
        <v>0</v>
      </c>
      <c r="U15" s="60">
        <f>'Field data and Bryngwyn'!U15</f>
        <v>0</v>
      </c>
      <c r="V15" s="60">
        <f>'Field data and Bryngwyn'!V15</f>
        <v>0</v>
      </c>
      <c r="AD15" s="30" t="s">
        <v>144</v>
      </c>
      <c r="AE15" s="30">
        <v>7</v>
      </c>
      <c r="AI15" s="53" t="s">
        <v>101</v>
      </c>
      <c r="AJ15" s="62">
        <v>1.8</v>
      </c>
      <c r="AK15" s="55">
        <v>5.4</v>
      </c>
      <c r="AL15" s="11">
        <v>13</v>
      </c>
      <c r="AM15" s="11">
        <v>6.7</v>
      </c>
      <c r="AN15" s="11" t="s">
        <v>135</v>
      </c>
    </row>
    <row r="16" spans="1:41" ht="13.5" thickBot="1" x14ac:dyDescent="0.3">
      <c r="A16" s="132" t="s">
        <v>44</v>
      </c>
      <c r="B16" s="132"/>
      <c r="C16" s="103">
        <f>'Field data and Bryngwyn'!C16</f>
        <v>0</v>
      </c>
      <c r="D16" s="103">
        <f>'Field data and Bryngwyn'!D16</f>
        <v>0</v>
      </c>
      <c r="E16" s="103" t="str">
        <f>'Field data and Bryngwyn'!E16</f>
        <v>Medium/Clay</v>
      </c>
      <c r="F16" s="103" t="str">
        <f>'Field data and Bryngwyn'!F16</f>
        <v>Medium/Clay</v>
      </c>
      <c r="G16" s="103" t="str">
        <f>'Field data and Bryngwyn'!G16</f>
        <v>Medium/Clay</v>
      </c>
      <c r="H16" s="103" t="str">
        <f>'Field data and Bryngwyn'!H16</f>
        <v>Medium/Clay</v>
      </c>
      <c r="I16" s="103" t="str">
        <f>'Field data and Bryngwyn'!I16</f>
        <v>Medium/Clay</v>
      </c>
      <c r="J16" s="103" t="str">
        <f>'Field data and Bryngwyn'!J16</f>
        <v>Medium/Clay</v>
      </c>
      <c r="K16" s="103" t="str">
        <f>'Field data and Bryngwyn'!K16</f>
        <v>Medium/Clay</v>
      </c>
      <c r="L16" s="103" t="str">
        <f>'Field data and Bryngwyn'!L16</f>
        <v>Medium/Clay</v>
      </c>
      <c r="M16" s="103" t="str">
        <f>'Field data and Bryngwyn'!M16</f>
        <v>Medium/Clay</v>
      </c>
      <c r="N16" s="103" t="str">
        <f>'Field data and Bryngwyn'!N16</f>
        <v>Medium/Clay</v>
      </c>
      <c r="O16" s="103">
        <f>'Field data and Bryngwyn'!O16</f>
        <v>0</v>
      </c>
      <c r="P16" s="103">
        <f>'Field data and Bryngwyn'!P16</f>
        <v>0</v>
      </c>
      <c r="Q16" s="103">
        <f>'Field data and Bryngwyn'!Q16</f>
        <v>0</v>
      </c>
      <c r="R16" s="103">
        <f>'Field data and Bryngwyn'!R16</f>
        <v>0</v>
      </c>
      <c r="S16" s="103">
        <f>'Field data and Bryngwyn'!S16</f>
        <v>0</v>
      </c>
      <c r="T16" s="103">
        <f>'Field data and Bryngwyn'!T16</f>
        <v>0</v>
      </c>
      <c r="U16" s="103">
        <f>'Field data and Bryngwyn'!U16</f>
        <v>0</v>
      </c>
      <c r="V16" s="103">
        <f>'Field data and Bryngwyn'!V16</f>
        <v>0</v>
      </c>
      <c r="AD16" s="52" t="s">
        <v>145</v>
      </c>
      <c r="AE16" s="30">
        <v>8</v>
      </c>
      <c r="AI16" s="53" t="s">
        <v>118</v>
      </c>
      <c r="AJ16" s="54">
        <v>8</v>
      </c>
      <c r="AK16" s="55">
        <v>5.5</v>
      </c>
      <c r="AL16" s="12">
        <v>14</v>
      </c>
      <c r="AM16" s="11">
        <v>6.7</v>
      </c>
      <c r="AN16" s="11" t="s">
        <v>135</v>
      </c>
    </row>
    <row r="17" spans="1:40" ht="13" x14ac:dyDescent="0.25">
      <c r="A17" s="122" t="s">
        <v>69</v>
      </c>
      <c r="B17" s="123"/>
      <c r="C17" s="28" t="e">
        <f>(VLOOKUP(C$14,$AI2:$AK26,2,FALSE))*C$15</f>
        <v>#N/A</v>
      </c>
      <c r="D17" s="28" t="e">
        <f t="shared" ref="D17:V17" si="0">(VLOOKUP(D$14,$AI2:$AK26,2,FALSE))*D$15</f>
        <v>#N/A</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4.2818789999999991</v>
      </c>
      <c r="F18" s="16">
        <f>$D34</f>
        <v>4.2818789999999991</v>
      </c>
      <c r="G18" s="16">
        <f>$D35</f>
        <v>4.2818789999999991</v>
      </c>
      <c r="H18" s="16">
        <f>$D36</f>
        <v>4.2818789999999991</v>
      </c>
      <c r="I18" s="16">
        <f>$D37</f>
        <v>4.2818789999999991</v>
      </c>
      <c r="J18" s="16">
        <f>$D38</f>
        <v>4.2818789999999991</v>
      </c>
      <c r="K18" s="16">
        <f>$D39</f>
        <v>4.2818789999999991</v>
      </c>
      <c r="L18" s="16">
        <f>$D40</f>
        <v>0</v>
      </c>
      <c r="M18" s="16">
        <f>$D41</f>
        <v>4.2818789999999991</v>
      </c>
      <c r="N18" s="16">
        <f>$D42</f>
        <v>4.2818789999999991</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t="e">
        <f>C18-C17</f>
        <v>#N/A</v>
      </c>
      <c r="D19" s="16" t="e">
        <f t="shared" ref="D19:V19" si="1">D18-D17</f>
        <v>#N/A</v>
      </c>
      <c r="E19" s="16">
        <f t="shared" si="1"/>
        <v>-60.318120999999998</v>
      </c>
      <c r="F19" s="16">
        <f t="shared" si="1"/>
        <v>-60.318120999999998</v>
      </c>
      <c r="G19" s="16">
        <f t="shared" si="1"/>
        <v>-60.318120999999998</v>
      </c>
      <c r="H19" s="16">
        <f t="shared" si="1"/>
        <v>-60.318120999999998</v>
      </c>
      <c r="I19" s="16">
        <f t="shared" si="1"/>
        <v>-60.318120999999998</v>
      </c>
      <c r="J19" s="16">
        <f t="shared" si="1"/>
        <v>-60.318120999999998</v>
      </c>
      <c r="K19" s="16">
        <f t="shared" si="1"/>
        <v>-60.318120999999998</v>
      </c>
      <c r="L19" s="16">
        <f t="shared" si="1"/>
        <v>-64.599999999999994</v>
      </c>
      <c r="M19" s="16">
        <f t="shared" si="1"/>
        <v>-60.318120999999998</v>
      </c>
      <c r="N19" s="16">
        <f t="shared" si="1"/>
        <v>-60.318120999999998</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t="e">
        <f>(VLOOKUP(C$14,$AI2:$AK26,3,FALSE))*C$15</f>
        <v>#N/A</v>
      </c>
      <c r="D21" s="28" t="e">
        <f t="shared" ref="D21:V21" si="2">(VLOOKUP(D$14,$AI2:$AK24,3,FALSE))*D$15</f>
        <v>#N/A</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0.44030699999999995</v>
      </c>
      <c r="F22" s="16">
        <f>$E34</f>
        <v>0.44030699999999995</v>
      </c>
      <c r="G22" s="16">
        <f>$E35</f>
        <v>0.44030699999999995</v>
      </c>
      <c r="H22" s="16">
        <f>$E36</f>
        <v>0.44030699999999995</v>
      </c>
      <c r="I22" s="16">
        <f>$E37</f>
        <v>0.44030699999999995</v>
      </c>
      <c r="J22" s="16">
        <f>$E38</f>
        <v>0.44030699999999995</v>
      </c>
      <c r="K22" s="16">
        <f>$E39</f>
        <v>0.44030699999999995</v>
      </c>
      <c r="L22" s="16">
        <f>$E40</f>
        <v>0</v>
      </c>
      <c r="M22" s="16">
        <f>$E41</f>
        <v>0.44030699999999995</v>
      </c>
      <c r="N22" s="16">
        <f>$E42</f>
        <v>0.44030699999999995</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t="e">
        <f>C22-C21</f>
        <v>#N/A</v>
      </c>
      <c r="D23" s="16" t="e">
        <f t="shared" ref="D23:V23" si="3">D22-D21</f>
        <v>#N/A</v>
      </c>
      <c r="E23" s="16">
        <f t="shared" si="3"/>
        <v>-227.55969300000001</v>
      </c>
      <c r="F23" s="16">
        <f t="shared" si="3"/>
        <v>-227.55969300000001</v>
      </c>
      <c r="G23" s="16">
        <f t="shared" si="3"/>
        <v>-227.55969300000001</v>
      </c>
      <c r="H23" s="16">
        <f t="shared" si="3"/>
        <v>-227.55969300000001</v>
      </c>
      <c r="I23" s="16">
        <f t="shared" si="3"/>
        <v>-227.55969300000001</v>
      </c>
      <c r="J23" s="16">
        <f t="shared" si="3"/>
        <v>-227.55969300000001</v>
      </c>
      <c r="K23" s="16">
        <f t="shared" si="3"/>
        <v>-227.55969300000001</v>
      </c>
      <c r="L23" s="16">
        <f t="shared" si="3"/>
        <v>-228</v>
      </c>
      <c r="M23" s="16">
        <f t="shared" si="3"/>
        <v>-227.55969300000001</v>
      </c>
      <c r="N23" s="16">
        <f t="shared" si="3"/>
        <v>-227.55969300000001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1.68</v>
      </c>
      <c r="C28" s="15">
        <v>0.96099999999999997</v>
      </c>
      <c r="D28" s="15">
        <v>4.4499999999999998E-2</v>
      </c>
      <c r="E28" s="15">
        <v>8.6999999999999994E-3</v>
      </c>
      <c r="F28" s="15">
        <v>220</v>
      </c>
      <c r="G28" s="15">
        <v>45.2</v>
      </c>
      <c r="H28" s="15">
        <v>106</v>
      </c>
      <c r="I28" s="15">
        <v>7.67</v>
      </c>
      <c r="J28" s="15">
        <v>0.67</v>
      </c>
      <c r="K28" s="23">
        <v>1.18</v>
      </c>
      <c r="L28" s="15">
        <v>5.07</v>
      </c>
      <c r="M28" s="15">
        <v>4.01</v>
      </c>
      <c r="N28" s="15">
        <v>183000</v>
      </c>
      <c r="O28" s="15">
        <v>5020</v>
      </c>
      <c r="P28" s="15"/>
      <c r="Q28" s="15">
        <v>8990</v>
      </c>
      <c r="R28" s="15"/>
      <c r="S28" s="15">
        <v>40.4</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40.361999999999995</v>
      </c>
      <c r="D33" s="77">
        <f t="shared" si="7"/>
        <v>4.2818789999999991</v>
      </c>
      <c r="E33" s="77">
        <f t="shared" si="8"/>
        <v>0.44030699999999995</v>
      </c>
      <c r="F33" s="77">
        <f t="shared" si="9"/>
        <v>1.5319919999999998</v>
      </c>
      <c r="G33" s="77">
        <f t="shared" si="5"/>
        <v>0.18984000000000001</v>
      </c>
      <c r="H33" s="77">
        <f t="shared" si="5"/>
        <v>0.44519999999999998</v>
      </c>
      <c r="I33" s="77">
        <f t="shared" si="5"/>
        <v>3.2214E-2</v>
      </c>
      <c r="J33" s="77">
        <f t="shared" si="5"/>
        <v>2.8140000000000001E-3</v>
      </c>
      <c r="K33" s="77">
        <f t="shared" si="5"/>
        <v>4.9559999999999995E-3</v>
      </c>
      <c r="L33" s="77">
        <f t="shared" si="5"/>
        <v>2.1294000000000004E-2</v>
      </c>
      <c r="M33" s="77">
        <f t="shared" si="5"/>
        <v>1.6841999999999999E-2</v>
      </c>
      <c r="N33" s="77">
        <f t="shared" si="5"/>
        <v>768.59999999999991</v>
      </c>
      <c r="O33" s="77">
        <f t="shared" si="5"/>
        <v>21.084000000000003</v>
      </c>
      <c r="P33" s="77">
        <f t="shared" si="5"/>
        <v>0</v>
      </c>
      <c r="Q33" s="77">
        <f t="shared" si="10"/>
        <v>94.39500000000001</v>
      </c>
      <c r="R33" s="77">
        <f t="shared" si="11"/>
        <v>0</v>
      </c>
      <c r="S33" s="77">
        <f t="shared" si="11"/>
        <v>0.16968</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40.361999999999995</v>
      </c>
      <c r="D34" s="77">
        <f t="shared" si="7"/>
        <v>4.2818789999999991</v>
      </c>
      <c r="E34" s="77">
        <f t="shared" si="8"/>
        <v>0.44030699999999995</v>
      </c>
      <c r="F34" s="77">
        <f t="shared" si="9"/>
        <v>1.5319919999999998</v>
      </c>
      <c r="G34" s="77">
        <f t="shared" si="5"/>
        <v>0.18984000000000001</v>
      </c>
      <c r="H34" s="77">
        <f t="shared" si="5"/>
        <v>0.44519999999999998</v>
      </c>
      <c r="I34" s="77">
        <f t="shared" si="5"/>
        <v>3.2214E-2</v>
      </c>
      <c r="J34" s="77">
        <f t="shared" si="5"/>
        <v>2.8140000000000001E-3</v>
      </c>
      <c r="K34" s="77">
        <f t="shared" si="5"/>
        <v>4.9559999999999995E-3</v>
      </c>
      <c r="L34" s="77">
        <f t="shared" si="5"/>
        <v>2.1294000000000004E-2</v>
      </c>
      <c r="M34" s="77">
        <f t="shared" si="5"/>
        <v>1.6841999999999999E-2</v>
      </c>
      <c r="N34" s="77">
        <f t="shared" si="5"/>
        <v>768.59999999999991</v>
      </c>
      <c r="O34" s="77">
        <f t="shared" si="5"/>
        <v>21.084000000000003</v>
      </c>
      <c r="P34" s="77">
        <f t="shared" si="5"/>
        <v>0</v>
      </c>
      <c r="Q34" s="77">
        <f t="shared" si="10"/>
        <v>94.39500000000001</v>
      </c>
      <c r="R34" s="77">
        <f t="shared" si="11"/>
        <v>0</v>
      </c>
      <c r="S34" s="77">
        <f t="shared" si="11"/>
        <v>0.16968</v>
      </c>
      <c r="T34" s="77">
        <f t="shared" si="11"/>
        <v>0</v>
      </c>
      <c r="U34" s="77">
        <f t="shared" si="11"/>
        <v>0</v>
      </c>
      <c r="AB34" s="59"/>
      <c r="AC34" s="59"/>
      <c r="AD34" s="59"/>
      <c r="AE34" s="59"/>
      <c r="AF34" s="59"/>
      <c r="AG34" s="59"/>
      <c r="AH34" s="59"/>
      <c r="AI34" s="59"/>
    </row>
    <row r="35" spans="1:35" s="72" customFormat="1" ht="13" x14ac:dyDescent="0.35">
      <c r="A35" s="13" t="str">
        <f>G8</f>
        <v>5A</v>
      </c>
      <c r="B35" s="15">
        <v>250</v>
      </c>
      <c r="C35" s="77">
        <f t="shared" si="6"/>
        <v>40.361999999999995</v>
      </c>
      <c r="D35" s="77">
        <f t="shared" si="7"/>
        <v>4.2818789999999991</v>
      </c>
      <c r="E35" s="77">
        <f t="shared" si="8"/>
        <v>0.44030699999999995</v>
      </c>
      <c r="F35" s="77">
        <f t="shared" si="9"/>
        <v>1.5319919999999998</v>
      </c>
      <c r="G35" s="77">
        <f t="shared" si="5"/>
        <v>0.18984000000000001</v>
      </c>
      <c r="H35" s="77">
        <f t="shared" si="5"/>
        <v>0.44519999999999998</v>
      </c>
      <c r="I35" s="77">
        <f t="shared" si="5"/>
        <v>3.2214E-2</v>
      </c>
      <c r="J35" s="77">
        <f t="shared" si="5"/>
        <v>2.8140000000000001E-3</v>
      </c>
      <c r="K35" s="77">
        <f t="shared" si="5"/>
        <v>4.9559999999999995E-3</v>
      </c>
      <c r="L35" s="77">
        <f t="shared" si="5"/>
        <v>2.1294000000000004E-2</v>
      </c>
      <c r="M35" s="77">
        <f t="shared" si="5"/>
        <v>1.6841999999999999E-2</v>
      </c>
      <c r="N35" s="77">
        <f t="shared" si="5"/>
        <v>768.59999999999991</v>
      </c>
      <c r="O35" s="77">
        <f t="shared" si="5"/>
        <v>21.084000000000003</v>
      </c>
      <c r="P35" s="77">
        <f t="shared" si="5"/>
        <v>0</v>
      </c>
      <c r="Q35" s="77">
        <f t="shared" si="10"/>
        <v>94.39500000000001</v>
      </c>
      <c r="R35" s="77">
        <f t="shared" si="11"/>
        <v>0</v>
      </c>
      <c r="S35" s="77">
        <f t="shared" si="11"/>
        <v>0.16968</v>
      </c>
      <c r="T35" s="77">
        <f t="shared" si="11"/>
        <v>0</v>
      </c>
      <c r="U35" s="77">
        <f t="shared" si="11"/>
        <v>0</v>
      </c>
      <c r="AB35" s="59"/>
      <c r="AC35" s="59"/>
      <c r="AD35" s="59"/>
      <c r="AE35" s="59"/>
      <c r="AF35" s="59"/>
      <c r="AG35" s="59"/>
      <c r="AH35" s="59"/>
      <c r="AI35" s="59"/>
    </row>
    <row r="36" spans="1:35" s="72" customFormat="1" ht="13" x14ac:dyDescent="0.35">
      <c r="A36" s="13" t="str">
        <f>H8</f>
        <v>5B</v>
      </c>
      <c r="B36" s="15">
        <v>250</v>
      </c>
      <c r="C36" s="77">
        <f t="shared" si="6"/>
        <v>40.361999999999995</v>
      </c>
      <c r="D36" s="77">
        <f t="shared" si="7"/>
        <v>4.2818789999999991</v>
      </c>
      <c r="E36" s="77">
        <f t="shared" si="8"/>
        <v>0.44030699999999995</v>
      </c>
      <c r="F36" s="77">
        <f t="shared" si="9"/>
        <v>1.5319919999999998</v>
      </c>
      <c r="G36" s="77">
        <f t="shared" si="5"/>
        <v>0.18984000000000001</v>
      </c>
      <c r="H36" s="77">
        <f t="shared" si="5"/>
        <v>0.44519999999999998</v>
      </c>
      <c r="I36" s="77">
        <f t="shared" si="5"/>
        <v>3.2214E-2</v>
      </c>
      <c r="J36" s="77">
        <f t="shared" si="5"/>
        <v>2.8140000000000001E-3</v>
      </c>
      <c r="K36" s="77">
        <f t="shared" si="5"/>
        <v>4.9559999999999995E-3</v>
      </c>
      <c r="L36" s="77">
        <f t="shared" si="5"/>
        <v>2.1294000000000004E-2</v>
      </c>
      <c r="M36" s="77">
        <f t="shared" si="5"/>
        <v>1.6841999999999999E-2</v>
      </c>
      <c r="N36" s="77">
        <f t="shared" si="5"/>
        <v>768.59999999999991</v>
      </c>
      <c r="O36" s="77">
        <f t="shared" si="5"/>
        <v>21.084000000000003</v>
      </c>
      <c r="P36" s="77">
        <f t="shared" si="5"/>
        <v>0</v>
      </c>
      <c r="Q36" s="77">
        <f t="shared" si="10"/>
        <v>94.39500000000001</v>
      </c>
      <c r="R36" s="77">
        <f t="shared" si="11"/>
        <v>0</v>
      </c>
      <c r="S36" s="77">
        <f t="shared" si="11"/>
        <v>0.16968</v>
      </c>
      <c r="T36" s="77">
        <f t="shared" si="11"/>
        <v>0</v>
      </c>
      <c r="U36" s="77">
        <f t="shared" si="11"/>
        <v>0</v>
      </c>
      <c r="AB36" s="59"/>
      <c r="AC36" s="59"/>
      <c r="AD36" s="59"/>
      <c r="AE36" s="59"/>
      <c r="AF36" s="59"/>
      <c r="AG36" s="59"/>
      <c r="AH36" s="59"/>
      <c r="AI36" s="59"/>
    </row>
    <row r="37" spans="1:35" s="72" customFormat="1" ht="13" x14ac:dyDescent="0.35">
      <c r="A37" s="13">
        <f>I8</f>
        <v>6</v>
      </c>
      <c r="B37" s="15">
        <v>250</v>
      </c>
      <c r="C37" s="77">
        <f t="shared" si="6"/>
        <v>40.361999999999995</v>
      </c>
      <c r="D37" s="77">
        <f t="shared" si="7"/>
        <v>4.2818789999999991</v>
      </c>
      <c r="E37" s="77">
        <f t="shared" si="8"/>
        <v>0.44030699999999995</v>
      </c>
      <c r="F37" s="77">
        <f t="shared" si="9"/>
        <v>1.5319919999999998</v>
      </c>
      <c r="G37" s="77">
        <f t="shared" si="5"/>
        <v>0.18984000000000001</v>
      </c>
      <c r="H37" s="77">
        <f t="shared" si="5"/>
        <v>0.44519999999999998</v>
      </c>
      <c r="I37" s="77">
        <f t="shared" si="5"/>
        <v>3.2214E-2</v>
      </c>
      <c r="J37" s="77">
        <f t="shared" si="5"/>
        <v>2.8140000000000001E-3</v>
      </c>
      <c r="K37" s="77">
        <f t="shared" si="5"/>
        <v>4.9559999999999995E-3</v>
      </c>
      <c r="L37" s="77">
        <f t="shared" si="5"/>
        <v>2.1294000000000004E-2</v>
      </c>
      <c r="M37" s="77">
        <f t="shared" si="5"/>
        <v>1.6841999999999999E-2</v>
      </c>
      <c r="N37" s="77">
        <f t="shared" si="5"/>
        <v>768.59999999999991</v>
      </c>
      <c r="O37" s="77">
        <f t="shared" si="5"/>
        <v>21.084000000000003</v>
      </c>
      <c r="P37" s="77">
        <f t="shared" si="5"/>
        <v>0</v>
      </c>
      <c r="Q37" s="77">
        <f t="shared" si="10"/>
        <v>94.39500000000001</v>
      </c>
      <c r="R37" s="77">
        <f t="shared" si="11"/>
        <v>0</v>
      </c>
      <c r="S37" s="77">
        <f t="shared" si="11"/>
        <v>0.16968</v>
      </c>
      <c r="T37" s="77">
        <f t="shared" si="11"/>
        <v>0</v>
      </c>
      <c r="U37" s="77">
        <f t="shared" si="11"/>
        <v>0</v>
      </c>
      <c r="AB37" s="59"/>
      <c r="AC37" s="59"/>
      <c r="AD37" s="59"/>
      <c r="AE37" s="59"/>
      <c r="AF37" s="59"/>
      <c r="AG37" s="59"/>
      <c r="AH37" s="59"/>
      <c r="AI37" s="59"/>
    </row>
    <row r="38" spans="1:35" s="72" customFormat="1" ht="13" x14ac:dyDescent="0.35">
      <c r="A38" s="13">
        <f>J8</f>
        <v>7</v>
      </c>
      <c r="B38" s="15">
        <v>250</v>
      </c>
      <c r="C38" s="77">
        <f t="shared" si="6"/>
        <v>40.361999999999995</v>
      </c>
      <c r="D38" s="77">
        <f t="shared" si="7"/>
        <v>4.2818789999999991</v>
      </c>
      <c r="E38" s="77">
        <f t="shared" si="8"/>
        <v>0.44030699999999995</v>
      </c>
      <c r="F38" s="77">
        <f t="shared" si="9"/>
        <v>1.5319919999999998</v>
      </c>
      <c r="G38" s="77">
        <f t="shared" si="5"/>
        <v>0.18984000000000001</v>
      </c>
      <c r="H38" s="77">
        <f t="shared" si="5"/>
        <v>0.44519999999999998</v>
      </c>
      <c r="I38" s="77">
        <f t="shared" si="5"/>
        <v>3.2214E-2</v>
      </c>
      <c r="J38" s="77">
        <f t="shared" si="5"/>
        <v>2.8140000000000001E-3</v>
      </c>
      <c r="K38" s="77">
        <f t="shared" si="5"/>
        <v>4.9559999999999995E-3</v>
      </c>
      <c r="L38" s="77">
        <f t="shared" si="5"/>
        <v>2.1294000000000004E-2</v>
      </c>
      <c r="M38" s="77">
        <f t="shared" si="5"/>
        <v>1.6841999999999999E-2</v>
      </c>
      <c r="N38" s="77">
        <f t="shared" si="5"/>
        <v>768.59999999999991</v>
      </c>
      <c r="O38" s="77">
        <f t="shared" si="5"/>
        <v>21.084000000000003</v>
      </c>
      <c r="P38" s="77">
        <f t="shared" si="5"/>
        <v>0</v>
      </c>
      <c r="Q38" s="77">
        <f t="shared" si="10"/>
        <v>94.39500000000001</v>
      </c>
      <c r="R38" s="77">
        <f t="shared" si="11"/>
        <v>0</v>
      </c>
      <c r="S38" s="77">
        <f t="shared" si="11"/>
        <v>0.16968</v>
      </c>
      <c r="T38" s="77">
        <f t="shared" si="11"/>
        <v>0</v>
      </c>
      <c r="U38" s="77">
        <f t="shared" si="11"/>
        <v>0</v>
      </c>
      <c r="AB38" s="59"/>
      <c r="AC38" s="59"/>
      <c r="AD38" s="59"/>
      <c r="AE38" s="59"/>
      <c r="AF38" s="59"/>
      <c r="AG38" s="59"/>
      <c r="AH38" s="59"/>
      <c r="AI38" s="59"/>
    </row>
    <row r="39" spans="1:35" s="72" customFormat="1" ht="13" x14ac:dyDescent="0.35">
      <c r="A39" s="13">
        <f>K8</f>
        <v>9</v>
      </c>
      <c r="B39" s="15">
        <v>250</v>
      </c>
      <c r="C39" s="77">
        <f t="shared" si="6"/>
        <v>40.361999999999995</v>
      </c>
      <c r="D39" s="77">
        <f t="shared" si="7"/>
        <v>4.2818789999999991</v>
      </c>
      <c r="E39" s="77">
        <f t="shared" si="8"/>
        <v>0.44030699999999995</v>
      </c>
      <c r="F39" s="77">
        <f t="shared" si="9"/>
        <v>1.5319919999999998</v>
      </c>
      <c r="G39" s="77">
        <f t="shared" si="5"/>
        <v>0.18984000000000001</v>
      </c>
      <c r="H39" s="77">
        <f t="shared" si="5"/>
        <v>0.44519999999999998</v>
      </c>
      <c r="I39" s="77">
        <f t="shared" si="5"/>
        <v>3.2214E-2</v>
      </c>
      <c r="J39" s="77">
        <f t="shared" si="5"/>
        <v>2.8140000000000001E-3</v>
      </c>
      <c r="K39" s="77">
        <f t="shared" si="5"/>
        <v>4.9559999999999995E-3</v>
      </c>
      <c r="L39" s="77">
        <f t="shared" si="5"/>
        <v>2.1294000000000004E-2</v>
      </c>
      <c r="M39" s="77">
        <f t="shared" si="5"/>
        <v>1.6841999999999999E-2</v>
      </c>
      <c r="N39" s="77">
        <f t="shared" si="5"/>
        <v>768.59999999999991</v>
      </c>
      <c r="O39" s="77">
        <f t="shared" si="5"/>
        <v>21.084000000000003</v>
      </c>
      <c r="P39" s="77">
        <f t="shared" si="5"/>
        <v>0</v>
      </c>
      <c r="Q39" s="77">
        <f t="shared" si="10"/>
        <v>94.39500000000001</v>
      </c>
      <c r="R39" s="77">
        <f t="shared" si="11"/>
        <v>0</v>
      </c>
      <c r="S39" s="77">
        <f t="shared" si="11"/>
        <v>0.16968</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250</v>
      </c>
      <c r="C41" s="77">
        <f t="shared" si="6"/>
        <v>40.361999999999995</v>
      </c>
      <c r="D41" s="77">
        <f t="shared" si="7"/>
        <v>4.2818789999999991</v>
      </c>
      <c r="E41" s="77">
        <f t="shared" si="8"/>
        <v>0.44030699999999995</v>
      </c>
      <c r="F41" s="77">
        <f t="shared" si="9"/>
        <v>1.5319919999999998</v>
      </c>
      <c r="G41" s="77">
        <f t="shared" si="5"/>
        <v>0.18984000000000001</v>
      </c>
      <c r="H41" s="77">
        <f t="shared" si="5"/>
        <v>0.44519999999999998</v>
      </c>
      <c r="I41" s="77">
        <f t="shared" si="5"/>
        <v>3.2214E-2</v>
      </c>
      <c r="J41" s="77">
        <f t="shared" si="5"/>
        <v>2.8140000000000001E-3</v>
      </c>
      <c r="K41" s="77">
        <f t="shared" si="5"/>
        <v>4.9559999999999995E-3</v>
      </c>
      <c r="L41" s="77">
        <f t="shared" si="5"/>
        <v>2.1294000000000004E-2</v>
      </c>
      <c r="M41" s="77">
        <f t="shared" si="5"/>
        <v>1.6841999999999999E-2</v>
      </c>
      <c r="N41" s="77">
        <f t="shared" si="5"/>
        <v>768.59999999999991</v>
      </c>
      <c r="O41" s="77">
        <f t="shared" si="5"/>
        <v>21.084000000000003</v>
      </c>
      <c r="P41" s="77">
        <f t="shared" si="5"/>
        <v>0</v>
      </c>
      <c r="Q41" s="77">
        <f t="shared" si="10"/>
        <v>94.39500000000001</v>
      </c>
      <c r="R41" s="77">
        <f t="shared" si="11"/>
        <v>0</v>
      </c>
      <c r="S41" s="77">
        <f t="shared" si="11"/>
        <v>0.16968</v>
      </c>
      <c r="T41" s="77">
        <f t="shared" si="11"/>
        <v>0</v>
      </c>
      <c r="U41" s="77">
        <f t="shared" si="11"/>
        <v>0</v>
      </c>
      <c r="AB41" s="59"/>
      <c r="AC41" s="59"/>
      <c r="AD41" s="59"/>
      <c r="AE41" s="59"/>
      <c r="AF41" s="59"/>
      <c r="AG41" s="59"/>
      <c r="AH41" s="59"/>
      <c r="AI41" s="59"/>
    </row>
    <row r="42" spans="1:35" s="72" customFormat="1" ht="13" x14ac:dyDescent="0.35">
      <c r="A42" s="13">
        <f>N8</f>
        <v>12</v>
      </c>
      <c r="B42" s="15">
        <v>250</v>
      </c>
      <c r="C42" s="77">
        <f t="shared" si="6"/>
        <v>40.361999999999995</v>
      </c>
      <c r="D42" s="77">
        <f t="shared" si="7"/>
        <v>4.2818789999999991</v>
      </c>
      <c r="E42" s="77">
        <f t="shared" si="8"/>
        <v>0.44030699999999995</v>
      </c>
      <c r="F42" s="77">
        <f t="shared" si="9"/>
        <v>1.5319919999999998</v>
      </c>
      <c r="G42" s="77">
        <f t="shared" si="5"/>
        <v>0.18984000000000001</v>
      </c>
      <c r="H42" s="77">
        <f t="shared" si="5"/>
        <v>0.44519999999999998</v>
      </c>
      <c r="I42" s="77">
        <f t="shared" si="5"/>
        <v>3.2214E-2</v>
      </c>
      <c r="J42" s="77">
        <f t="shared" si="5"/>
        <v>2.8140000000000001E-3</v>
      </c>
      <c r="K42" s="77">
        <f t="shared" si="5"/>
        <v>4.9559999999999995E-3</v>
      </c>
      <c r="L42" s="77">
        <f t="shared" si="5"/>
        <v>2.1294000000000004E-2</v>
      </c>
      <c r="M42" s="77">
        <f t="shared" si="5"/>
        <v>1.6841999999999999E-2</v>
      </c>
      <c r="N42" s="77">
        <f t="shared" si="5"/>
        <v>768.59999999999991</v>
      </c>
      <c r="O42" s="77">
        <f t="shared" si="5"/>
        <v>21.084000000000003</v>
      </c>
      <c r="P42" s="77">
        <f t="shared" si="5"/>
        <v>0</v>
      </c>
      <c r="Q42" s="77">
        <f t="shared" si="10"/>
        <v>94.39500000000001</v>
      </c>
      <c r="R42" s="77">
        <f t="shared" si="11"/>
        <v>0</v>
      </c>
      <c r="S42" s="77">
        <f t="shared" si="11"/>
        <v>0.16968</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e">
        <f>C16&amp;" I "&amp;(VLOOKUP(C14,Table245811[],6,FALSE))</f>
        <v>#N/A</v>
      </c>
      <c r="C58" s="13" t="e">
        <f>D16&amp;" I "&amp;(VLOOKUP(D14,Table245811[],6,FALSE))</f>
        <v>#N/A</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t="e">
        <f>VLOOKUP(C$14,Table245811[],5,FALSE)</f>
        <v>#N/A</v>
      </c>
      <c r="C59" s="76" t="e">
        <f>VLOOKUP(D$14,Table245811[],5,FALSE)</f>
        <v>#N/A</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0</v>
      </c>
      <c r="C60" s="76">
        <f t="shared" ref="C60:U60" si="14">D10</f>
        <v>0</v>
      </c>
      <c r="D60" s="76">
        <f t="shared" si="14"/>
        <v>6.8</v>
      </c>
      <c r="E60" s="76">
        <f t="shared" si="14"/>
        <v>7</v>
      </c>
      <c r="F60" s="76">
        <f t="shared" si="14"/>
        <v>6.9</v>
      </c>
      <c r="G60" s="76">
        <f t="shared" si="14"/>
        <v>6.7</v>
      </c>
      <c r="H60" s="76">
        <f t="shared" si="14"/>
        <v>6.9</v>
      </c>
      <c r="I60" s="76">
        <f t="shared" si="14"/>
        <v>6.6</v>
      </c>
      <c r="J60" s="76">
        <f t="shared" si="14"/>
        <v>6.7</v>
      </c>
      <c r="K60" s="76">
        <f t="shared" si="14"/>
        <v>5.5</v>
      </c>
      <c r="L60" s="76">
        <f t="shared" si="14"/>
        <v>6</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250</v>
      </c>
      <c r="E62" s="77">
        <f>B34</f>
        <v>250</v>
      </c>
      <c r="F62" s="77">
        <f>B35</f>
        <v>250</v>
      </c>
      <c r="G62" s="77">
        <f>B36</f>
        <v>250</v>
      </c>
      <c r="H62" s="77">
        <f>B37</f>
        <v>250</v>
      </c>
      <c r="I62" s="77">
        <f>B38</f>
        <v>250</v>
      </c>
      <c r="J62" s="77">
        <f>B39</f>
        <v>250</v>
      </c>
      <c r="K62" s="77">
        <f>B40</f>
        <v>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f t="shared" si="17"/>
        <v>-3.5999999999999979</v>
      </c>
      <c r="E64" s="77">
        <f t="shared" si="17"/>
        <v>-4.7999999999999989</v>
      </c>
      <c r="F64" s="77">
        <f t="shared" si="17"/>
        <v>-4.2000000000000011</v>
      </c>
      <c r="G64" s="77">
        <f t="shared" si="17"/>
        <v>-3</v>
      </c>
      <c r="H64" s="77">
        <f t="shared" si="17"/>
        <v>-4.2000000000000011</v>
      </c>
      <c r="I64" s="77">
        <f t="shared" si="17"/>
        <v>-2.3999999999999968</v>
      </c>
      <c r="J64" s="77">
        <f t="shared" si="17"/>
        <v>-3</v>
      </c>
      <c r="K64" s="77">
        <f t="shared" si="17"/>
        <v>4.2000000000000011</v>
      </c>
      <c r="L64" s="77">
        <f t="shared" si="17"/>
        <v>1.2000000000000011</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f t="shared" si="18"/>
        <v>3.5999999999999979</v>
      </c>
      <c r="E65" s="77">
        <f t="shared" si="18"/>
        <v>4.7999999999999989</v>
      </c>
      <c r="F65" s="77">
        <f t="shared" si="18"/>
        <v>4.2000000000000011</v>
      </c>
      <c r="G65" s="77">
        <f t="shared" si="18"/>
        <v>3</v>
      </c>
      <c r="H65" s="77">
        <f t="shared" si="18"/>
        <v>4.2000000000000011</v>
      </c>
      <c r="I65" s="77">
        <f t="shared" si="18"/>
        <v>2.3999999999999968</v>
      </c>
      <c r="J65" s="77">
        <f t="shared" si="18"/>
        <v>3</v>
      </c>
      <c r="K65" s="77">
        <f t="shared" si="18"/>
        <v>-4.2000000000000011</v>
      </c>
      <c r="L65" s="77">
        <f t="shared" si="18"/>
        <v>-1.2000000000000011</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24" sqref="E2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Bryngwyn'!C1:D1</f>
        <v>PAN-023907</v>
      </c>
      <c r="D1" s="141"/>
      <c r="E1" s="93" t="s">
        <v>45</v>
      </c>
      <c r="F1" s="39">
        <f>'Field data and Bryngwyn'!F1</f>
        <v>39.78</v>
      </c>
      <c r="G1" s="120" t="s">
        <v>43</v>
      </c>
      <c r="H1" s="121"/>
      <c r="I1" s="118">
        <v>6.1</v>
      </c>
      <c r="J1" s="119" t="s">
        <v>153</v>
      </c>
      <c r="K1" s="119"/>
      <c r="L1" s="97">
        <v>298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Bryngwyn'!C2:D2</f>
        <v>EPR/GP3792SK</v>
      </c>
      <c r="D2" s="143"/>
      <c r="E2" s="93" t="s">
        <v>109</v>
      </c>
      <c r="F2" s="96">
        <v>190902</v>
      </c>
      <c r="G2" s="138" t="s">
        <v>110</v>
      </c>
      <c r="H2" s="139"/>
      <c r="I2" s="118"/>
      <c r="J2" s="119" t="s">
        <v>158</v>
      </c>
      <c r="K2" s="119"/>
      <c r="L2" s="97">
        <v>0.72799999999999998</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Bryngwyn'!C3:D3</f>
        <v>ByProduct Recovery Limited</v>
      </c>
      <c r="D3" s="143"/>
      <c r="E3" s="93" t="s">
        <v>108</v>
      </c>
      <c r="F3" s="31" t="s">
        <v>78</v>
      </c>
      <c r="G3" s="119" t="s">
        <v>159</v>
      </c>
      <c r="H3" s="119"/>
      <c r="I3" s="118"/>
      <c r="J3" s="120" t="s">
        <v>154</v>
      </c>
      <c r="K3" s="121"/>
      <c r="L3" s="97">
        <f>(L1/(L2*10000))*100</f>
        <v>4.0934065934065931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Bryngwyn'!C4:D4</f>
        <v>Tyncwm, B4337, Llansawel, Llandeilo, Carmarthenshire. SA19 7PQ</v>
      </c>
      <c r="D4" s="141"/>
      <c r="E4" s="94" t="s">
        <v>1</v>
      </c>
      <c r="F4" s="96" t="s">
        <v>171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Bryngwyn'!C5:D5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Bryngwyn'!C8</f>
        <v>0</v>
      </c>
      <c r="D8" s="60">
        <f>'Field data and Bryngwyn'!D8</f>
        <v>0</v>
      </c>
      <c r="E8" s="60">
        <f>'Field data and Bryngwyn'!E8</f>
        <v>3</v>
      </c>
      <c r="F8" s="60">
        <f>'Field data and Bryngwyn'!F8</f>
        <v>4</v>
      </c>
      <c r="G8" s="60" t="str">
        <f>'Field data and Bryngwyn'!G8</f>
        <v>5A</v>
      </c>
      <c r="H8" s="60" t="str">
        <f>'Field data and Bryngwyn'!H8</f>
        <v>5B</v>
      </c>
      <c r="I8" s="60">
        <f>'Field data and Bryngwyn'!I8</f>
        <v>6</v>
      </c>
      <c r="J8" s="60">
        <f>'Field data and Bryngwyn'!J8</f>
        <v>7</v>
      </c>
      <c r="K8" s="60">
        <f>'Field data and Bryngwyn'!K8</f>
        <v>9</v>
      </c>
      <c r="L8" s="60">
        <f>'Field data and Bryngwyn'!L8</f>
        <v>10</v>
      </c>
      <c r="M8" s="60">
        <f>'Field data and Bryngwyn'!M8</f>
        <v>11</v>
      </c>
      <c r="N8" s="60">
        <f>'Field data and Bryngwyn'!N8</f>
        <v>12</v>
      </c>
      <c r="O8" s="60">
        <f>'Field data and Bryngwyn'!O8</f>
        <v>0</v>
      </c>
      <c r="P8" s="60">
        <f>'Field data and Bryngwyn'!P8</f>
        <v>0</v>
      </c>
      <c r="Q8" s="60">
        <f>'Field data and Bryngwyn'!Q8</f>
        <v>0</v>
      </c>
      <c r="R8" s="60">
        <f>'Field data and Bryngwyn'!R8</f>
        <v>0</v>
      </c>
      <c r="S8" s="60">
        <f>'Field data and Bryngwyn'!S8</f>
        <v>0</v>
      </c>
      <c r="T8" s="60">
        <f>'Field data and Bryngwyn'!T8</f>
        <v>0</v>
      </c>
      <c r="U8" s="60">
        <f>'Field data and Bryngwyn'!U8</f>
        <v>0</v>
      </c>
      <c r="V8" s="60">
        <f>'Field data and Bryngwyn'!V8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Bryngwyn'!C9</f>
        <v>0</v>
      </c>
      <c r="D9" s="60">
        <f>'Field data and Bryngwyn'!D9</f>
        <v>0</v>
      </c>
      <c r="E9" s="60" t="str">
        <f>'Field data and Bryngwyn'!E9</f>
        <v>M</v>
      </c>
      <c r="F9" s="60" t="str">
        <f>'Field data and Bryngwyn'!F9</f>
        <v>M</v>
      </c>
      <c r="G9" s="60" t="str">
        <f>'Field data and Bryngwyn'!G9</f>
        <v>M</v>
      </c>
      <c r="H9" s="60" t="str">
        <f>'Field data and Bryngwyn'!H9</f>
        <v>M</v>
      </c>
      <c r="I9" s="60" t="str">
        <f>'Field data and Bryngwyn'!I9</f>
        <v>M</v>
      </c>
      <c r="J9" s="60" t="str">
        <f>'Field data and Bryngwyn'!J9</f>
        <v>M</v>
      </c>
      <c r="K9" s="60" t="str">
        <f>'Field data and Bryngwyn'!K9</f>
        <v>M</v>
      </c>
      <c r="L9" s="60" t="str">
        <f>'Field data and Bryngwyn'!L9</f>
        <v>M</v>
      </c>
      <c r="M9" s="60" t="str">
        <f>'Field data and Bryngwyn'!M9</f>
        <v>M</v>
      </c>
      <c r="N9" s="60" t="str">
        <f>'Field data and Bryngwyn'!N9</f>
        <v>M</v>
      </c>
      <c r="O9" s="60">
        <f>'Field data and Bryngwyn'!O9</f>
        <v>0</v>
      </c>
      <c r="P9" s="60">
        <f>'Field data and Bryngwyn'!P9</f>
        <v>0</v>
      </c>
      <c r="Q9" s="60">
        <f>'Field data and Bryngwyn'!Q9</f>
        <v>0</v>
      </c>
      <c r="R9" s="60">
        <f>'Field data and Bryngwyn'!R9</f>
        <v>0</v>
      </c>
      <c r="S9" s="60">
        <f>'Field data and Bryngwyn'!S9</f>
        <v>0</v>
      </c>
      <c r="T9" s="60">
        <f>'Field data and Bryngwyn'!T9</f>
        <v>0</v>
      </c>
      <c r="U9" s="60">
        <f>'Field data and Bryngwyn'!U9</f>
        <v>0</v>
      </c>
      <c r="V9" s="60">
        <f>'Field data and Bryngwyn'!V9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Bryngwyn'!C10</f>
        <v>0</v>
      </c>
      <c r="D10" s="60">
        <f>'Field data and Bryngwyn'!D10</f>
        <v>0</v>
      </c>
      <c r="E10" s="60">
        <f>'Field data and Bryngwyn'!E10</f>
        <v>6.8</v>
      </c>
      <c r="F10" s="60">
        <f>'Field data and Bryngwyn'!F10</f>
        <v>7</v>
      </c>
      <c r="G10" s="60">
        <f>'Field data and Bryngwyn'!G10</f>
        <v>6.9</v>
      </c>
      <c r="H10" s="60">
        <f>'Field data and Bryngwyn'!H10</f>
        <v>6.7</v>
      </c>
      <c r="I10" s="60">
        <f>'Field data and Bryngwyn'!I10</f>
        <v>6.9</v>
      </c>
      <c r="J10" s="60">
        <f>'Field data and Bryngwyn'!J10</f>
        <v>6.6</v>
      </c>
      <c r="K10" s="60">
        <f>'Field data and Bryngwyn'!K10</f>
        <v>6.7</v>
      </c>
      <c r="L10" s="60">
        <f>'Field data and Bryngwyn'!L10</f>
        <v>5.5</v>
      </c>
      <c r="M10" s="60">
        <f>'Field data and Bryngwyn'!M10</f>
        <v>6</v>
      </c>
      <c r="N10" s="60">
        <f>'Field data and Bryngwyn'!N10</f>
        <v>6</v>
      </c>
      <c r="O10" s="60">
        <f>'Field data and Bryngwyn'!O10</f>
        <v>0</v>
      </c>
      <c r="P10" s="60">
        <f>'Field data and Bryngwyn'!P10</f>
        <v>0</v>
      </c>
      <c r="Q10" s="60">
        <f>'Field data and Bryngwyn'!Q10</f>
        <v>0</v>
      </c>
      <c r="R10" s="60">
        <f>'Field data and Bryngwyn'!R10</f>
        <v>0</v>
      </c>
      <c r="S10" s="60">
        <f>'Field data and Bryngwyn'!S10</f>
        <v>0</v>
      </c>
      <c r="T10" s="60">
        <f>'Field data and Bryngwyn'!T10</f>
        <v>0</v>
      </c>
      <c r="U10" s="60">
        <f>'Field data and Bryngwyn'!U10</f>
        <v>0</v>
      </c>
      <c r="V10" s="60">
        <f>'Field data and Bryngwyn'!V10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Bryngwyn'!C11</f>
        <v>0</v>
      </c>
      <c r="D11" s="60">
        <f>'Field data and Bryngwyn'!D11</f>
        <v>0</v>
      </c>
      <c r="E11" s="60">
        <f>'Field data and Bryngwyn'!E11</f>
        <v>2</v>
      </c>
      <c r="F11" s="60">
        <f>'Field data and Bryngwyn'!F11</f>
        <v>3</v>
      </c>
      <c r="G11" s="60">
        <f>'Field data and Bryngwyn'!G11</f>
        <v>2</v>
      </c>
      <c r="H11" s="60">
        <f>'Field data and Bryngwyn'!H11</f>
        <v>3</v>
      </c>
      <c r="I11" s="60">
        <f>'Field data and Bryngwyn'!I11</f>
        <v>3</v>
      </c>
      <c r="J11" s="60">
        <f>'Field data and Bryngwyn'!J11</f>
        <v>2</v>
      </c>
      <c r="K11" s="60">
        <f>'Field data and Bryngwyn'!K11</f>
        <v>1</v>
      </c>
      <c r="L11" s="60">
        <f>'Field data and Bryngwyn'!L11</f>
        <v>2</v>
      </c>
      <c r="M11" s="60">
        <f>'Field data and Bryngwyn'!M11</f>
        <v>1</v>
      </c>
      <c r="N11" s="60">
        <f>'Field data and Bryngwyn'!N11</f>
        <v>2</v>
      </c>
      <c r="O11" s="60">
        <f>'Field data and Bryngwyn'!O11</f>
        <v>0</v>
      </c>
      <c r="P11" s="60">
        <f>'Field data and Bryngwyn'!P11</f>
        <v>0</v>
      </c>
      <c r="Q11" s="60">
        <f>'Field data and Bryngwyn'!Q11</f>
        <v>0</v>
      </c>
      <c r="R11" s="60">
        <f>'Field data and Bryngwyn'!R11</f>
        <v>0</v>
      </c>
      <c r="S11" s="60">
        <f>'Field data and Bryngwyn'!S11</f>
        <v>0</v>
      </c>
      <c r="T11" s="60">
        <f>'Field data and Bryngwyn'!T11</f>
        <v>0</v>
      </c>
      <c r="U11" s="60">
        <f>'Field data and Bryngwyn'!U11</f>
        <v>0</v>
      </c>
      <c r="V11" s="60">
        <f>'Field data and Bryngwyn'!V11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Bryngwyn'!C12</f>
        <v>0</v>
      </c>
      <c r="D12" s="60">
        <f>'Field data and Bryngwyn'!D12</f>
        <v>0</v>
      </c>
      <c r="E12" s="60">
        <f>'Field data and Bryngwyn'!E12</f>
        <v>0</v>
      </c>
      <c r="F12" s="60">
        <f>'Field data and Bryngwyn'!F12</f>
        <v>3</v>
      </c>
      <c r="G12" s="60">
        <f>'Field data and Bryngwyn'!G12</f>
        <v>0</v>
      </c>
      <c r="H12" s="60">
        <f>'Field data and Bryngwyn'!H12</f>
        <v>0</v>
      </c>
      <c r="I12" s="60">
        <f>'Field data and Bryngwyn'!I12</f>
        <v>1</v>
      </c>
      <c r="J12" s="60">
        <f>'Field data and Bryngwyn'!J12</f>
        <v>1</v>
      </c>
      <c r="K12" s="60">
        <f>'Field data and Bryngwyn'!K12</f>
        <v>1</v>
      </c>
      <c r="L12" s="60">
        <f>'Field data and Bryngwyn'!L12</f>
        <v>0</v>
      </c>
      <c r="M12" s="60">
        <f>'Field data and Bryngwyn'!M12</f>
        <v>1</v>
      </c>
      <c r="N12" s="60">
        <f>'Field data and Bryngwyn'!N12</f>
        <v>3</v>
      </c>
      <c r="O12" s="60">
        <f>'Field data and Bryngwyn'!O12</f>
        <v>0</v>
      </c>
      <c r="P12" s="60">
        <f>'Field data and Bryngwyn'!P12</f>
        <v>0</v>
      </c>
      <c r="Q12" s="60">
        <f>'Field data and Bryngwyn'!Q12</f>
        <v>0</v>
      </c>
      <c r="R12" s="60">
        <f>'Field data and Bryngwyn'!R12</f>
        <v>0</v>
      </c>
      <c r="S12" s="60">
        <f>'Field data and Bryngwyn'!S12</f>
        <v>0</v>
      </c>
      <c r="T12" s="60">
        <f>'Field data and Bryngwyn'!T12</f>
        <v>0</v>
      </c>
      <c r="U12" s="60">
        <f>'Field data and Bryngwyn'!U12</f>
        <v>0</v>
      </c>
      <c r="V12" s="60">
        <f>'Field data and Bryngwyn'!V12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Bryngwyn'!C13</f>
        <v>0</v>
      </c>
      <c r="D13" s="60">
        <f>'Field data and Bryngwyn'!D13</f>
        <v>0</v>
      </c>
      <c r="E13" s="60">
        <f>'Field data and Bryngwyn'!E13</f>
        <v>5</v>
      </c>
      <c r="F13" s="60">
        <f>'Field data and Bryngwyn'!F13</f>
        <v>3</v>
      </c>
      <c r="G13" s="60">
        <f>'Field data and Bryngwyn'!G13</f>
        <v>2</v>
      </c>
      <c r="H13" s="60">
        <f>'Field data and Bryngwyn'!H13</f>
        <v>2</v>
      </c>
      <c r="I13" s="60">
        <f>'Field data and Bryngwyn'!I13</f>
        <v>3</v>
      </c>
      <c r="J13" s="60">
        <f>'Field data and Bryngwyn'!J13</f>
        <v>2</v>
      </c>
      <c r="K13" s="60">
        <f>'Field data and Bryngwyn'!K13</f>
        <v>2</v>
      </c>
      <c r="L13" s="60">
        <f>'Field data and Bryngwyn'!L13</f>
        <v>2</v>
      </c>
      <c r="M13" s="60">
        <f>'Field data and Bryngwyn'!M13</f>
        <v>2</v>
      </c>
      <c r="N13" s="60">
        <f>'Field data and Bryngwyn'!N13</f>
        <v>3</v>
      </c>
      <c r="O13" s="60">
        <f>'Field data and Bryngwyn'!O13</f>
        <v>0</v>
      </c>
      <c r="P13" s="60">
        <f>'Field data and Bryngwyn'!P13</f>
        <v>0</v>
      </c>
      <c r="Q13" s="60">
        <f>'Field data and Bryngwyn'!Q13</f>
        <v>0</v>
      </c>
      <c r="R13" s="60">
        <f>'Field data and Bryngwyn'!R13</f>
        <v>0</v>
      </c>
      <c r="S13" s="60">
        <f>'Field data and Bryngwyn'!S13</f>
        <v>0</v>
      </c>
      <c r="T13" s="60">
        <f>'Field data and Bryngwyn'!T13</f>
        <v>0</v>
      </c>
      <c r="U13" s="60">
        <f>'Field data and Bryngwyn'!U13</f>
        <v>0</v>
      </c>
      <c r="V13" s="60">
        <f>'Field data and Bryngwyn'!V13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f>'Field data and Bryngwyn'!C14</f>
        <v>0</v>
      </c>
      <c r="D14" s="102">
        <f>'Field data and Bryngwyn'!D14</f>
        <v>0</v>
      </c>
      <c r="E14" s="102" t="str">
        <f>'Field data and Bryngwyn'!E14</f>
        <v xml:space="preserve">Grass Silage (25% DM) </v>
      </c>
      <c r="F14" s="102" t="str">
        <f>'Field data and Bryngwyn'!F14</f>
        <v xml:space="preserve">Grass Silage (25% DM) </v>
      </c>
      <c r="G14" s="102" t="str">
        <f>'Field data and Bryngwyn'!G14</f>
        <v xml:space="preserve">Grass Silage (25% DM) </v>
      </c>
      <c r="H14" s="102" t="str">
        <f>'Field data and Bryngwyn'!H14</f>
        <v xml:space="preserve">Grass Silage (25% DM) </v>
      </c>
      <c r="I14" s="102" t="str">
        <f>'Field data and Bryngwyn'!I14</f>
        <v xml:space="preserve">Grass Silage (25% DM) </v>
      </c>
      <c r="J14" s="102" t="str">
        <f>'Field data and Bryngwyn'!J14</f>
        <v xml:space="preserve">Grass Silage (25% DM) </v>
      </c>
      <c r="K14" s="102" t="str">
        <f>'Field data and Bryngwyn'!K14</f>
        <v xml:space="preserve">Grass Silage (25% DM) </v>
      </c>
      <c r="L14" s="102" t="str">
        <f>'Field data and Bryngwyn'!L14</f>
        <v xml:space="preserve">Grass Silage (25% DM) </v>
      </c>
      <c r="M14" s="102" t="str">
        <f>'Field data and Bryngwyn'!M14</f>
        <v xml:space="preserve">Grass Silage (25% DM) </v>
      </c>
      <c r="N14" s="102" t="str">
        <f>'Field data and Bryngwyn'!N14</f>
        <v xml:space="preserve">Grass Silage (25% DM) </v>
      </c>
      <c r="O14" s="102">
        <f>'Field data and Bryngwyn'!O14</f>
        <v>0</v>
      </c>
      <c r="P14" s="102">
        <f>'Field data and Bryngwyn'!P14</f>
        <v>0</v>
      </c>
      <c r="Q14" s="102">
        <f>'Field data and Bryngwyn'!Q14</f>
        <v>0</v>
      </c>
      <c r="R14" s="102">
        <f>'Field data and Bryngwyn'!R14</f>
        <v>0</v>
      </c>
      <c r="S14" s="102">
        <f>'Field data and Bryngwyn'!S14</f>
        <v>0</v>
      </c>
      <c r="T14" s="102">
        <f>'Field data and Bryngwyn'!T14</f>
        <v>0</v>
      </c>
      <c r="U14" s="102">
        <f>'Field data and Bryngwyn'!U14</f>
        <v>0</v>
      </c>
      <c r="V14" s="102">
        <f>'Field data and Bryngwyn'!V14</f>
        <v>0</v>
      </c>
      <c r="AD14" s="30" t="s">
        <v>138</v>
      </c>
      <c r="AE14" s="30">
        <v>6</v>
      </c>
      <c r="AI14" s="53" t="s">
        <v>119</v>
      </c>
      <c r="AJ14" s="54">
        <v>0.8</v>
      </c>
      <c r="AK14" s="55">
        <v>1.7</v>
      </c>
      <c r="AL14" s="11">
        <v>12</v>
      </c>
      <c r="AM14" s="11">
        <v>6.7</v>
      </c>
      <c r="AN14" s="11" t="s">
        <v>135</v>
      </c>
    </row>
    <row r="15" spans="1:41" ht="13" x14ac:dyDescent="0.25">
      <c r="A15" s="130" t="s">
        <v>9</v>
      </c>
      <c r="B15" s="130"/>
      <c r="C15" s="60">
        <f>'Field data and Bryngwyn'!C15</f>
        <v>0</v>
      </c>
      <c r="D15" s="60">
        <f>'Field data and Bryngwyn'!D15</f>
        <v>0</v>
      </c>
      <c r="E15" s="60">
        <f>'Field data and Bryngwyn'!E15</f>
        <v>38</v>
      </c>
      <c r="F15" s="60">
        <f>'Field data and Bryngwyn'!F15</f>
        <v>38</v>
      </c>
      <c r="G15" s="60">
        <f>'Field data and Bryngwyn'!G15</f>
        <v>38</v>
      </c>
      <c r="H15" s="60">
        <f>'Field data and Bryngwyn'!H15</f>
        <v>38</v>
      </c>
      <c r="I15" s="60">
        <f>'Field data and Bryngwyn'!I15</f>
        <v>38</v>
      </c>
      <c r="J15" s="60">
        <f>'Field data and Bryngwyn'!J15</f>
        <v>38</v>
      </c>
      <c r="K15" s="60">
        <f>'Field data and Bryngwyn'!K15</f>
        <v>38</v>
      </c>
      <c r="L15" s="60">
        <f>'Field data and Bryngwyn'!L15</f>
        <v>38</v>
      </c>
      <c r="M15" s="60">
        <f>'Field data and Bryngwyn'!M15</f>
        <v>38</v>
      </c>
      <c r="N15" s="60">
        <f>'Field data and Bryngwyn'!N15</f>
        <v>38</v>
      </c>
      <c r="O15" s="60">
        <f>'Field data and Bryngwyn'!O15</f>
        <v>0</v>
      </c>
      <c r="P15" s="60">
        <f>'Field data and Bryngwyn'!P15</f>
        <v>0</v>
      </c>
      <c r="Q15" s="60">
        <f>'Field data and Bryngwyn'!Q15</f>
        <v>0</v>
      </c>
      <c r="R15" s="60">
        <f>'Field data and Bryngwyn'!R15</f>
        <v>0</v>
      </c>
      <c r="S15" s="60">
        <f>'Field data and Bryngwyn'!S15</f>
        <v>0</v>
      </c>
      <c r="T15" s="60">
        <f>'Field data and Bryngwyn'!T15</f>
        <v>0</v>
      </c>
      <c r="U15" s="60">
        <f>'Field data and Bryngwyn'!U15</f>
        <v>0</v>
      </c>
      <c r="V15" s="60">
        <f>'Field data and Bryngwyn'!V15</f>
        <v>0</v>
      </c>
      <c r="AD15" s="30" t="s">
        <v>144</v>
      </c>
      <c r="AE15" s="30">
        <v>7</v>
      </c>
      <c r="AI15" s="53" t="s">
        <v>101</v>
      </c>
      <c r="AJ15" s="62">
        <v>1.8</v>
      </c>
      <c r="AK15" s="55">
        <v>5.4</v>
      </c>
      <c r="AL15" s="11">
        <v>13</v>
      </c>
      <c r="AM15" s="11">
        <v>6.7</v>
      </c>
      <c r="AN15" s="11" t="s">
        <v>135</v>
      </c>
    </row>
    <row r="16" spans="1:41" ht="13.5" thickBot="1" x14ac:dyDescent="0.3">
      <c r="A16" s="132" t="s">
        <v>44</v>
      </c>
      <c r="B16" s="132"/>
      <c r="C16" s="103">
        <f>'Field data and Bryngwyn'!C16</f>
        <v>0</v>
      </c>
      <c r="D16" s="103">
        <f>'Field data and Bryngwyn'!D16</f>
        <v>0</v>
      </c>
      <c r="E16" s="103" t="str">
        <f>'Field data and Bryngwyn'!E16</f>
        <v>Medium/Clay</v>
      </c>
      <c r="F16" s="103" t="str">
        <f>'Field data and Bryngwyn'!F16</f>
        <v>Medium/Clay</v>
      </c>
      <c r="G16" s="103" t="str">
        <f>'Field data and Bryngwyn'!G16</f>
        <v>Medium/Clay</v>
      </c>
      <c r="H16" s="103" t="str">
        <f>'Field data and Bryngwyn'!H16</f>
        <v>Medium/Clay</v>
      </c>
      <c r="I16" s="103" t="str">
        <f>'Field data and Bryngwyn'!I16</f>
        <v>Medium/Clay</v>
      </c>
      <c r="J16" s="103" t="str">
        <f>'Field data and Bryngwyn'!J16</f>
        <v>Medium/Clay</v>
      </c>
      <c r="K16" s="103" t="str">
        <f>'Field data and Bryngwyn'!K16</f>
        <v>Medium/Clay</v>
      </c>
      <c r="L16" s="103" t="str">
        <f>'Field data and Bryngwyn'!L16</f>
        <v>Medium/Clay</v>
      </c>
      <c r="M16" s="103" t="str">
        <f>'Field data and Bryngwyn'!M16</f>
        <v>Medium/Clay</v>
      </c>
      <c r="N16" s="103" t="str">
        <f>'Field data and Bryngwyn'!N16</f>
        <v>Medium/Clay</v>
      </c>
      <c r="O16" s="103">
        <f>'Field data and Bryngwyn'!O16</f>
        <v>0</v>
      </c>
      <c r="P16" s="103">
        <f>'Field data and Bryngwyn'!P16</f>
        <v>0</v>
      </c>
      <c r="Q16" s="103">
        <f>'Field data and Bryngwyn'!Q16</f>
        <v>0</v>
      </c>
      <c r="R16" s="103">
        <f>'Field data and Bryngwyn'!R16</f>
        <v>0</v>
      </c>
      <c r="S16" s="103">
        <f>'Field data and Bryngwyn'!S16</f>
        <v>0</v>
      </c>
      <c r="T16" s="103">
        <f>'Field data and Bryngwyn'!T16</f>
        <v>0</v>
      </c>
      <c r="U16" s="103">
        <f>'Field data and Bryngwyn'!U16</f>
        <v>0</v>
      </c>
      <c r="V16" s="103">
        <f>'Field data and Bryngwyn'!V16</f>
        <v>0</v>
      </c>
      <c r="AD16" s="52" t="s">
        <v>145</v>
      </c>
      <c r="AE16" s="30">
        <v>8</v>
      </c>
      <c r="AI16" s="53" t="s">
        <v>118</v>
      </c>
      <c r="AJ16" s="54">
        <v>8</v>
      </c>
      <c r="AK16" s="55">
        <v>5.5</v>
      </c>
      <c r="AL16" s="12">
        <v>14</v>
      </c>
      <c r="AM16" s="11">
        <v>6.7</v>
      </c>
      <c r="AN16" s="11" t="s">
        <v>135</v>
      </c>
    </row>
    <row r="17" spans="1:40" ht="13" x14ac:dyDescent="0.25">
      <c r="A17" s="122" t="s">
        <v>69</v>
      </c>
      <c r="B17" s="123"/>
      <c r="C17" s="28" t="e">
        <f>(VLOOKUP(C$14,$AI2:$AK26,2,FALSE))*C$15</f>
        <v>#N/A</v>
      </c>
      <c r="D17" s="28" t="e">
        <f t="shared" ref="D17:V17" si="0">(VLOOKUP(D$14,$AI2:$AK26,2,FALSE))*D$15</f>
        <v>#N/A</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9.9198009000000003</v>
      </c>
      <c r="F18" s="16">
        <f>$D34</f>
        <v>9.9198009000000003</v>
      </c>
      <c r="G18" s="16">
        <f>$D35</f>
        <v>9.9198009000000003</v>
      </c>
      <c r="H18" s="16">
        <f>$D36</f>
        <v>9.9198009000000003</v>
      </c>
      <c r="I18" s="16">
        <f>$D37</f>
        <v>9.9198009000000003</v>
      </c>
      <c r="J18" s="16">
        <f>$D38</f>
        <v>9.9198009000000003</v>
      </c>
      <c r="K18" s="16">
        <f>$D39</f>
        <v>9.9198009000000003</v>
      </c>
      <c r="L18" s="16">
        <f>$D40</f>
        <v>9.9198009000000003</v>
      </c>
      <c r="M18" s="16">
        <f>$D41</f>
        <v>9.9198009000000003</v>
      </c>
      <c r="N18" s="16">
        <f>$D42</f>
        <v>9.9198009000000003</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t="e">
        <f>C18-C17</f>
        <v>#N/A</v>
      </c>
      <c r="D19" s="16" t="e">
        <f t="shared" ref="D19:V19" si="1">D18-D17</f>
        <v>#N/A</v>
      </c>
      <c r="E19" s="16">
        <f t="shared" si="1"/>
        <v>-54.680199099999996</v>
      </c>
      <c r="F19" s="16">
        <f t="shared" si="1"/>
        <v>-54.680199099999996</v>
      </c>
      <c r="G19" s="16">
        <f t="shared" si="1"/>
        <v>-54.680199099999996</v>
      </c>
      <c r="H19" s="16">
        <f t="shared" si="1"/>
        <v>-54.680199099999996</v>
      </c>
      <c r="I19" s="16">
        <f t="shared" si="1"/>
        <v>-54.680199099999996</v>
      </c>
      <c r="J19" s="16">
        <f t="shared" si="1"/>
        <v>-54.680199099999996</v>
      </c>
      <c r="K19" s="16">
        <f t="shared" si="1"/>
        <v>-54.680199099999996</v>
      </c>
      <c r="L19" s="16">
        <f t="shared" si="1"/>
        <v>-54.680199099999996</v>
      </c>
      <c r="M19" s="16">
        <f t="shared" si="1"/>
        <v>-54.680199099999996</v>
      </c>
      <c r="N19" s="16">
        <f t="shared" si="1"/>
        <v>-54.680199099999996</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t="e">
        <f>(VLOOKUP(C$14,$AI2:$AK26,3,FALSE))*C$15</f>
        <v>#N/A</v>
      </c>
      <c r="D21" s="28" t="e">
        <f t="shared" ref="D21:V21" si="2">(VLOOKUP(D$14,$AI2:$AK26,3,FALSE))*D$15</f>
        <v>#N/A</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0.97713450000000013</v>
      </c>
      <c r="F22" s="16">
        <f>$E34</f>
        <v>0.97713450000000013</v>
      </c>
      <c r="G22" s="16">
        <f>$E35</f>
        <v>0.97713450000000013</v>
      </c>
      <c r="H22" s="16">
        <f>$E36</f>
        <v>0.97713450000000013</v>
      </c>
      <c r="I22" s="16">
        <f>$E37</f>
        <v>0.97713450000000013</v>
      </c>
      <c r="J22" s="16">
        <f>$E38</f>
        <v>0.97713450000000013</v>
      </c>
      <c r="K22" s="16">
        <f>$E39</f>
        <v>0.97713450000000013</v>
      </c>
      <c r="L22" s="16">
        <f>$E40</f>
        <v>0.97713450000000013</v>
      </c>
      <c r="M22" s="16">
        <f>$E41</f>
        <v>0.97713450000000013</v>
      </c>
      <c r="N22" s="16">
        <f>$E42</f>
        <v>0.97713450000000013</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t="e">
        <f>C22-C21</f>
        <v>#N/A</v>
      </c>
      <c r="D23" s="16" t="e">
        <f t="shared" ref="D23:V23" si="3">D22-D21</f>
        <v>#N/A</v>
      </c>
      <c r="E23" s="16">
        <f t="shared" si="3"/>
        <v>-227.02286549999999</v>
      </c>
      <c r="F23" s="16">
        <f t="shared" si="3"/>
        <v>-227.02286549999999</v>
      </c>
      <c r="G23" s="16">
        <f t="shared" si="3"/>
        <v>-227.02286549999999</v>
      </c>
      <c r="H23" s="16">
        <f t="shared" si="3"/>
        <v>-227.02286549999999</v>
      </c>
      <c r="I23" s="16">
        <f t="shared" si="3"/>
        <v>-227.02286549999999</v>
      </c>
      <c r="J23" s="16">
        <f t="shared" si="3"/>
        <v>-227.02286549999999</v>
      </c>
      <c r="K23" s="16">
        <f t="shared" si="3"/>
        <v>-227.02286549999999</v>
      </c>
      <c r="L23" s="16">
        <f t="shared" si="3"/>
        <v>-227.02286549999999</v>
      </c>
      <c r="M23" s="16">
        <f t="shared" si="3"/>
        <v>-227.02286549999999</v>
      </c>
      <c r="N23" s="16">
        <f t="shared" si="3"/>
        <v>-227.02286549999999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2.04</v>
      </c>
      <c r="C28" s="15">
        <v>0.72799999999999998</v>
      </c>
      <c r="D28" s="15">
        <v>8.4900000000000003E-2</v>
      </c>
      <c r="E28" s="15">
        <v>1.5900000000000001E-2</v>
      </c>
      <c r="F28" s="15">
        <v>595</v>
      </c>
      <c r="G28" s="15">
        <v>28.1</v>
      </c>
      <c r="H28" s="15">
        <v>130</v>
      </c>
      <c r="I28" s="15">
        <v>8.6</v>
      </c>
      <c r="J28" s="15">
        <v>0.61</v>
      </c>
      <c r="K28" s="23">
        <v>0.99</v>
      </c>
      <c r="L28" s="15">
        <v>9.6</v>
      </c>
      <c r="M28" s="15">
        <v>15.1</v>
      </c>
      <c r="N28" s="15">
        <v>3050</v>
      </c>
      <c r="O28" s="15">
        <v>451000</v>
      </c>
      <c r="P28" s="15"/>
      <c r="Q28" s="15">
        <v>2630</v>
      </c>
      <c r="R28" s="15"/>
      <c r="S28" s="15">
        <v>38.700000000000003</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37.128</v>
      </c>
      <c r="D33" s="77">
        <f t="shared" si="7"/>
        <v>9.9198009000000003</v>
      </c>
      <c r="E33" s="77">
        <f t="shared" si="8"/>
        <v>0.97713450000000013</v>
      </c>
      <c r="F33" s="77">
        <f t="shared" si="9"/>
        <v>5.0312009999999994</v>
      </c>
      <c r="G33" s="77">
        <f t="shared" si="5"/>
        <v>0.14331000000000005</v>
      </c>
      <c r="H33" s="77">
        <f t="shared" si="5"/>
        <v>0.66300000000000003</v>
      </c>
      <c r="I33" s="77">
        <f t="shared" si="5"/>
        <v>4.3860000000000003E-2</v>
      </c>
      <c r="J33" s="77">
        <f t="shared" si="5"/>
        <v>3.1110000000000001E-3</v>
      </c>
      <c r="K33" s="77">
        <f t="shared" si="5"/>
        <v>5.0490000000000005E-3</v>
      </c>
      <c r="L33" s="77">
        <f t="shared" si="5"/>
        <v>4.8959999999999997E-2</v>
      </c>
      <c r="M33" s="77">
        <f t="shared" si="5"/>
        <v>7.7010000000000009E-2</v>
      </c>
      <c r="N33" s="77">
        <f t="shared" si="5"/>
        <v>15.555000000000003</v>
      </c>
      <c r="O33" s="77">
        <f t="shared" si="5"/>
        <v>2300.1</v>
      </c>
      <c r="P33" s="77">
        <f t="shared" si="5"/>
        <v>0</v>
      </c>
      <c r="Q33" s="77">
        <f t="shared" si="10"/>
        <v>33.532499999999999</v>
      </c>
      <c r="R33" s="77">
        <f t="shared" si="11"/>
        <v>0</v>
      </c>
      <c r="S33" s="77">
        <f t="shared" si="11"/>
        <v>0.19737000000000005</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37.128</v>
      </c>
      <c r="D34" s="77">
        <f t="shared" si="7"/>
        <v>9.9198009000000003</v>
      </c>
      <c r="E34" s="77">
        <f t="shared" si="8"/>
        <v>0.97713450000000013</v>
      </c>
      <c r="F34" s="77">
        <f t="shared" si="9"/>
        <v>5.0312009999999994</v>
      </c>
      <c r="G34" s="77">
        <f t="shared" si="5"/>
        <v>0.14331000000000005</v>
      </c>
      <c r="H34" s="77">
        <f t="shared" si="5"/>
        <v>0.66300000000000003</v>
      </c>
      <c r="I34" s="77">
        <f t="shared" si="5"/>
        <v>4.3860000000000003E-2</v>
      </c>
      <c r="J34" s="77">
        <f t="shared" si="5"/>
        <v>3.1110000000000001E-3</v>
      </c>
      <c r="K34" s="77">
        <f t="shared" si="5"/>
        <v>5.0490000000000005E-3</v>
      </c>
      <c r="L34" s="77">
        <f t="shared" si="5"/>
        <v>4.8959999999999997E-2</v>
      </c>
      <c r="M34" s="77">
        <f t="shared" si="5"/>
        <v>7.7010000000000009E-2</v>
      </c>
      <c r="N34" s="77">
        <f t="shared" si="5"/>
        <v>15.555000000000003</v>
      </c>
      <c r="O34" s="77">
        <f t="shared" si="5"/>
        <v>2300.1</v>
      </c>
      <c r="P34" s="77">
        <f t="shared" si="5"/>
        <v>0</v>
      </c>
      <c r="Q34" s="77">
        <f t="shared" si="10"/>
        <v>33.532499999999999</v>
      </c>
      <c r="R34" s="77">
        <f t="shared" si="11"/>
        <v>0</v>
      </c>
      <c r="S34" s="77">
        <f t="shared" si="11"/>
        <v>0.19737000000000005</v>
      </c>
      <c r="T34" s="77">
        <f t="shared" si="11"/>
        <v>0</v>
      </c>
      <c r="U34" s="77">
        <f t="shared" si="11"/>
        <v>0</v>
      </c>
      <c r="AB34" s="59"/>
      <c r="AC34" s="59"/>
      <c r="AD34" s="59"/>
      <c r="AE34" s="59"/>
      <c r="AF34" s="59"/>
      <c r="AG34" s="59"/>
      <c r="AH34" s="59"/>
      <c r="AI34" s="59"/>
    </row>
    <row r="35" spans="1:35" s="72" customFormat="1" ht="13" x14ac:dyDescent="0.35">
      <c r="A35" s="13" t="str">
        <f>G8</f>
        <v>5A</v>
      </c>
      <c r="B35" s="15">
        <v>250</v>
      </c>
      <c r="C35" s="77">
        <f t="shared" si="6"/>
        <v>37.128</v>
      </c>
      <c r="D35" s="77">
        <f t="shared" si="7"/>
        <v>9.9198009000000003</v>
      </c>
      <c r="E35" s="77">
        <f t="shared" si="8"/>
        <v>0.97713450000000013</v>
      </c>
      <c r="F35" s="77">
        <f t="shared" si="9"/>
        <v>5.0312009999999994</v>
      </c>
      <c r="G35" s="77">
        <f t="shared" si="5"/>
        <v>0.14331000000000005</v>
      </c>
      <c r="H35" s="77">
        <f t="shared" si="5"/>
        <v>0.66300000000000003</v>
      </c>
      <c r="I35" s="77">
        <f t="shared" si="5"/>
        <v>4.3860000000000003E-2</v>
      </c>
      <c r="J35" s="77">
        <f t="shared" si="5"/>
        <v>3.1110000000000001E-3</v>
      </c>
      <c r="K35" s="77">
        <f t="shared" si="5"/>
        <v>5.0490000000000005E-3</v>
      </c>
      <c r="L35" s="77">
        <f t="shared" si="5"/>
        <v>4.8959999999999997E-2</v>
      </c>
      <c r="M35" s="77">
        <f t="shared" si="5"/>
        <v>7.7010000000000009E-2</v>
      </c>
      <c r="N35" s="77">
        <f t="shared" si="5"/>
        <v>15.555000000000003</v>
      </c>
      <c r="O35" s="77">
        <f t="shared" si="5"/>
        <v>2300.1</v>
      </c>
      <c r="P35" s="77">
        <f t="shared" si="5"/>
        <v>0</v>
      </c>
      <c r="Q35" s="77">
        <f t="shared" si="10"/>
        <v>33.532499999999999</v>
      </c>
      <c r="R35" s="77">
        <f t="shared" si="11"/>
        <v>0</v>
      </c>
      <c r="S35" s="77">
        <f t="shared" si="11"/>
        <v>0.19737000000000005</v>
      </c>
      <c r="T35" s="77">
        <f t="shared" si="11"/>
        <v>0</v>
      </c>
      <c r="U35" s="77">
        <f t="shared" si="11"/>
        <v>0</v>
      </c>
      <c r="AB35" s="59"/>
      <c r="AC35" s="59"/>
      <c r="AD35" s="59"/>
      <c r="AE35" s="59"/>
      <c r="AF35" s="59"/>
      <c r="AG35" s="59"/>
      <c r="AH35" s="59"/>
      <c r="AI35" s="59"/>
    </row>
    <row r="36" spans="1:35" s="72" customFormat="1" ht="13" x14ac:dyDescent="0.35">
      <c r="A36" s="13" t="str">
        <f>H8</f>
        <v>5B</v>
      </c>
      <c r="B36" s="15">
        <v>250</v>
      </c>
      <c r="C36" s="77">
        <f t="shared" si="6"/>
        <v>37.128</v>
      </c>
      <c r="D36" s="77">
        <f t="shared" si="7"/>
        <v>9.9198009000000003</v>
      </c>
      <c r="E36" s="77">
        <f t="shared" si="8"/>
        <v>0.97713450000000013</v>
      </c>
      <c r="F36" s="77">
        <f t="shared" si="9"/>
        <v>5.0312009999999994</v>
      </c>
      <c r="G36" s="77">
        <f t="shared" si="5"/>
        <v>0.14331000000000005</v>
      </c>
      <c r="H36" s="77">
        <f t="shared" si="5"/>
        <v>0.66300000000000003</v>
      </c>
      <c r="I36" s="77">
        <f t="shared" si="5"/>
        <v>4.3860000000000003E-2</v>
      </c>
      <c r="J36" s="77">
        <f t="shared" si="5"/>
        <v>3.1110000000000001E-3</v>
      </c>
      <c r="K36" s="77">
        <f t="shared" si="5"/>
        <v>5.0490000000000005E-3</v>
      </c>
      <c r="L36" s="77">
        <f t="shared" si="5"/>
        <v>4.8959999999999997E-2</v>
      </c>
      <c r="M36" s="77">
        <f t="shared" si="5"/>
        <v>7.7010000000000009E-2</v>
      </c>
      <c r="N36" s="77">
        <f t="shared" si="5"/>
        <v>15.555000000000003</v>
      </c>
      <c r="O36" s="77">
        <f t="shared" si="5"/>
        <v>2300.1</v>
      </c>
      <c r="P36" s="77">
        <f t="shared" si="5"/>
        <v>0</v>
      </c>
      <c r="Q36" s="77">
        <f t="shared" si="10"/>
        <v>33.532499999999999</v>
      </c>
      <c r="R36" s="77">
        <f t="shared" si="11"/>
        <v>0</v>
      </c>
      <c r="S36" s="77">
        <f t="shared" si="11"/>
        <v>0.19737000000000005</v>
      </c>
      <c r="T36" s="77">
        <f t="shared" si="11"/>
        <v>0</v>
      </c>
      <c r="U36" s="77">
        <f t="shared" si="11"/>
        <v>0</v>
      </c>
      <c r="AB36" s="59"/>
      <c r="AC36" s="59"/>
      <c r="AD36" s="59"/>
      <c r="AE36" s="59"/>
      <c r="AF36" s="59"/>
      <c r="AG36" s="59"/>
      <c r="AH36" s="59"/>
      <c r="AI36" s="59"/>
    </row>
    <row r="37" spans="1:35" s="72" customFormat="1" ht="13" x14ac:dyDescent="0.35">
      <c r="A37" s="13">
        <f>I8</f>
        <v>6</v>
      </c>
      <c r="B37" s="15">
        <v>250</v>
      </c>
      <c r="C37" s="77">
        <f t="shared" si="6"/>
        <v>37.128</v>
      </c>
      <c r="D37" s="77">
        <f t="shared" si="7"/>
        <v>9.9198009000000003</v>
      </c>
      <c r="E37" s="77">
        <f t="shared" si="8"/>
        <v>0.97713450000000013</v>
      </c>
      <c r="F37" s="77">
        <f t="shared" si="9"/>
        <v>5.0312009999999994</v>
      </c>
      <c r="G37" s="77">
        <f t="shared" si="5"/>
        <v>0.14331000000000005</v>
      </c>
      <c r="H37" s="77">
        <f t="shared" si="5"/>
        <v>0.66300000000000003</v>
      </c>
      <c r="I37" s="77">
        <f t="shared" si="5"/>
        <v>4.3860000000000003E-2</v>
      </c>
      <c r="J37" s="77">
        <f t="shared" si="5"/>
        <v>3.1110000000000001E-3</v>
      </c>
      <c r="K37" s="77">
        <f t="shared" si="5"/>
        <v>5.0490000000000005E-3</v>
      </c>
      <c r="L37" s="77">
        <f t="shared" si="5"/>
        <v>4.8959999999999997E-2</v>
      </c>
      <c r="M37" s="77">
        <f t="shared" si="5"/>
        <v>7.7010000000000009E-2</v>
      </c>
      <c r="N37" s="77">
        <f t="shared" si="5"/>
        <v>15.555000000000003</v>
      </c>
      <c r="O37" s="77">
        <f t="shared" si="5"/>
        <v>2300.1</v>
      </c>
      <c r="P37" s="77">
        <f t="shared" si="5"/>
        <v>0</v>
      </c>
      <c r="Q37" s="77">
        <f t="shared" si="10"/>
        <v>33.532499999999999</v>
      </c>
      <c r="R37" s="77">
        <f t="shared" si="11"/>
        <v>0</v>
      </c>
      <c r="S37" s="77">
        <f t="shared" si="11"/>
        <v>0.19737000000000005</v>
      </c>
      <c r="T37" s="77">
        <f t="shared" si="11"/>
        <v>0</v>
      </c>
      <c r="U37" s="77">
        <f t="shared" si="11"/>
        <v>0</v>
      </c>
      <c r="AB37" s="59"/>
      <c r="AC37" s="59"/>
      <c r="AD37" s="59"/>
      <c r="AE37" s="59"/>
      <c r="AF37" s="59"/>
      <c r="AG37" s="59"/>
      <c r="AH37" s="59"/>
      <c r="AI37" s="59"/>
    </row>
    <row r="38" spans="1:35" s="72" customFormat="1" ht="13" x14ac:dyDescent="0.35">
      <c r="A38" s="13">
        <f>J8</f>
        <v>7</v>
      </c>
      <c r="B38" s="15">
        <v>250</v>
      </c>
      <c r="C38" s="77">
        <f t="shared" si="6"/>
        <v>37.128</v>
      </c>
      <c r="D38" s="77">
        <f t="shared" si="7"/>
        <v>9.9198009000000003</v>
      </c>
      <c r="E38" s="77">
        <f t="shared" si="8"/>
        <v>0.97713450000000013</v>
      </c>
      <c r="F38" s="77">
        <f t="shared" si="9"/>
        <v>5.0312009999999994</v>
      </c>
      <c r="G38" s="77">
        <f t="shared" si="5"/>
        <v>0.14331000000000005</v>
      </c>
      <c r="H38" s="77">
        <f t="shared" si="5"/>
        <v>0.66300000000000003</v>
      </c>
      <c r="I38" s="77">
        <f t="shared" si="5"/>
        <v>4.3860000000000003E-2</v>
      </c>
      <c r="J38" s="77">
        <f t="shared" si="5"/>
        <v>3.1110000000000001E-3</v>
      </c>
      <c r="K38" s="77">
        <f t="shared" si="5"/>
        <v>5.0490000000000005E-3</v>
      </c>
      <c r="L38" s="77">
        <f t="shared" si="5"/>
        <v>4.8959999999999997E-2</v>
      </c>
      <c r="M38" s="77">
        <f t="shared" si="5"/>
        <v>7.7010000000000009E-2</v>
      </c>
      <c r="N38" s="77">
        <f t="shared" si="5"/>
        <v>15.555000000000003</v>
      </c>
      <c r="O38" s="77">
        <f t="shared" si="5"/>
        <v>2300.1</v>
      </c>
      <c r="P38" s="77">
        <f t="shared" si="5"/>
        <v>0</v>
      </c>
      <c r="Q38" s="77">
        <f t="shared" si="10"/>
        <v>33.532499999999999</v>
      </c>
      <c r="R38" s="77">
        <f t="shared" si="11"/>
        <v>0</v>
      </c>
      <c r="S38" s="77">
        <f t="shared" si="11"/>
        <v>0.19737000000000005</v>
      </c>
      <c r="T38" s="77">
        <f t="shared" si="11"/>
        <v>0</v>
      </c>
      <c r="U38" s="77">
        <f t="shared" si="11"/>
        <v>0</v>
      </c>
      <c r="AB38" s="59"/>
      <c r="AC38" s="59"/>
      <c r="AD38" s="59"/>
      <c r="AE38" s="59"/>
      <c r="AF38" s="59"/>
      <c r="AG38" s="59"/>
      <c r="AH38" s="59"/>
      <c r="AI38" s="59"/>
    </row>
    <row r="39" spans="1:35" s="72" customFormat="1" ht="13" x14ac:dyDescent="0.35">
      <c r="A39" s="13">
        <f>K8</f>
        <v>9</v>
      </c>
      <c r="B39" s="15">
        <v>250</v>
      </c>
      <c r="C39" s="77">
        <f t="shared" si="6"/>
        <v>37.128</v>
      </c>
      <c r="D39" s="77">
        <f t="shared" si="7"/>
        <v>9.9198009000000003</v>
      </c>
      <c r="E39" s="77">
        <f t="shared" si="8"/>
        <v>0.97713450000000013</v>
      </c>
      <c r="F39" s="77">
        <f t="shared" si="9"/>
        <v>5.0312009999999994</v>
      </c>
      <c r="G39" s="77">
        <f t="shared" si="5"/>
        <v>0.14331000000000005</v>
      </c>
      <c r="H39" s="77">
        <f t="shared" si="5"/>
        <v>0.66300000000000003</v>
      </c>
      <c r="I39" s="77">
        <f t="shared" si="5"/>
        <v>4.3860000000000003E-2</v>
      </c>
      <c r="J39" s="77">
        <f t="shared" si="5"/>
        <v>3.1110000000000001E-3</v>
      </c>
      <c r="K39" s="77">
        <f t="shared" si="5"/>
        <v>5.0490000000000005E-3</v>
      </c>
      <c r="L39" s="77">
        <f t="shared" si="5"/>
        <v>4.8959999999999997E-2</v>
      </c>
      <c r="M39" s="77">
        <f t="shared" si="5"/>
        <v>7.7010000000000009E-2</v>
      </c>
      <c r="N39" s="77">
        <f t="shared" si="5"/>
        <v>15.555000000000003</v>
      </c>
      <c r="O39" s="77">
        <f t="shared" si="5"/>
        <v>2300.1</v>
      </c>
      <c r="P39" s="77">
        <f t="shared" si="5"/>
        <v>0</v>
      </c>
      <c r="Q39" s="77">
        <f t="shared" si="10"/>
        <v>33.532499999999999</v>
      </c>
      <c r="R39" s="77">
        <f t="shared" si="11"/>
        <v>0</v>
      </c>
      <c r="S39" s="77">
        <f t="shared" si="11"/>
        <v>0.19737000000000005</v>
      </c>
      <c r="T39" s="77">
        <f t="shared" si="11"/>
        <v>0</v>
      </c>
      <c r="U39" s="77">
        <f t="shared" si="11"/>
        <v>0</v>
      </c>
      <c r="AB39" s="59"/>
      <c r="AC39" s="59"/>
      <c r="AD39" s="59"/>
      <c r="AE39" s="59"/>
      <c r="AF39" s="59"/>
      <c r="AG39" s="59"/>
      <c r="AH39" s="59"/>
      <c r="AI39" s="59"/>
    </row>
    <row r="40" spans="1:35" s="72" customFormat="1" ht="13" x14ac:dyDescent="0.35">
      <c r="A40" s="13">
        <f>L8</f>
        <v>10</v>
      </c>
      <c r="B40" s="15">
        <v>250</v>
      </c>
      <c r="C40" s="77">
        <f t="shared" si="6"/>
        <v>37.128</v>
      </c>
      <c r="D40" s="77">
        <f t="shared" si="7"/>
        <v>9.9198009000000003</v>
      </c>
      <c r="E40" s="77">
        <f t="shared" si="8"/>
        <v>0.97713450000000013</v>
      </c>
      <c r="F40" s="77">
        <f t="shared" si="9"/>
        <v>5.0312009999999994</v>
      </c>
      <c r="G40" s="77">
        <f t="shared" si="5"/>
        <v>0.14331000000000005</v>
      </c>
      <c r="H40" s="77">
        <f t="shared" si="5"/>
        <v>0.66300000000000003</v>
      </c>
      <c r="I40" s="77">
        <f t="shared" si="5"/>
        <v>4.3860000000000003E-2</v>
      </c>
      <c r="J40" s="77">
        <f t="shared" si="5"/>
        <v>3.1110000000000001E-3</v>
      </c>
      <c r="K40" s="77">
        <f t="shared" si="5"/>
        <v>5.0490000000000005E-3</v>
      </c>
      <c r="L40" s="77">
        <f t="shared" si="5"/>
        <v>4.8959999999999997E-2</v>
      </c>
      <c r="M40" s="77">
        <f t="shared" si="5"/>
        <v>7.7010000000000009E-2</v>
      </c>
      <c r="N40" s="77">
        <f t="shared" si="5"/>
        <v>15.555000000000003</v>
      </c>
      <c r="O40" s="77">
        <f t="shared" si="5"/>
        <v>2300.1</v>
      </c>
      <c r="P40" s="77">
        <f t="shared" si="5"/>
        <v>0</v>
      </c>
      <c r="Q40" s="77">
        <f t="shared" si="10"/>
        <v>33.532499999999999</v>
      </c>
      <c r="R40" s="77">
        <f t="shared" si="11"/>
        <v>0</v>
      </c>
      <c r="S40" s="77">
        <f t="shared" si="11"/>
        <v>0.19737000000000005</v>
      </c>
      <c r="T40" s="77">
        <f t="shared" si="11"/>
        <v>0</v>
      </c>
      <c r="U40" s="77">
        <f t="shared" si="11"/>
        <v>0</v>
      </c>
      <c r="AB40" s="59"/>
      <c r="AC40" s="59"/>
      <c r="AD40" s="59"/>
      <c r="AE40" s="59"/>
      <c r="AF40" s="59"/>
      <c r="AG40" s="59"/>
      <c r="AH40" s="59"/>
      <c r="AI40" s="59"/>
    </row>
    <row r="41" spans="1:35" s="72" customFormat="1" ht="13" x14ac:dyDescent="0.35">
      <c r="A41" s="13">
        <f>M8</f>
        <v>11</v>
      </c>
      <c r="B41" s="15">
        <v>250</v>
      </c>
      <c r="C41" s="77">
        <f t="shared" si="6"/>
        <v>37.128</v>
      </c>
      <c r="D41" s="77">
        <f t="shared" si="7"/>
        <v>9.9198009000000003</v>
      </c>
      <c r="E41" s="77">
        <f t="shared" si="8"/>
        <v>0.97713450000000013</v>
      </c>
      <c r="F41" s="77">
        <f t="shared" si="9"/>
        <v>5.0312009999999994</v>
      </c>
      <c r="G41" s="77">
        <f t="shared" si="5"/>
        <v>0.14331000000000005</v>
      </c>
      <c r="H41" s="77">
        <f t="shared" si="5"/>
        <v>0.66300000000000003</v>
      </c>
      <c r="I41" s="77">
        <f t="shared" si="5"/>
        <v>4.3860000000000003E-2</v>
      </c>
      <c r="J41" s="77">
        <f t="shared" si="5"/>
        <v>3.1110000000000001E-3</v>
      </c>
      <c r="K41" s="77">
        <f t="shared" si="5"/>
        <v>5.0490000000000005E-3</v>
      </c>
      <c r="L41" s="77">
        <f t="shared" si="5"/>
        <v>4.8959999999999997E-2</v>
      </c>
      <c r="M41" s="77">
        <f t="shared" si="5"/>
        <v>7.7010000000000009E-2</v>
      </c>
      <c r="N41" s="77">
        <f t="shared" si="5"/>
        <v>15.555000000000003</v>
      </c>
      <c r="O41" s="77">
        <f t="shared" si="5"/>
        <v>2300.1</v>
      </c>
      <c r="P41" s="77">
        <f t="shared" si="5"/>
        <v>0</v>
      </c>
      <c r="Q41" s="77">
        <f t="shared" si="10"/>
        <v>33.532499999999999</v>
      </c>
      <c r="R41" s="77">
        <f t="shared" si="11"/>
        <v>0</v>
      </c>
      <c r="S41" s="77">
        <f t="shared" si="11"/>
        <v>0.19737000000000005</v>
      </c>
      <c r="T41" s="77">
        <f t="shared" si="11"/>
        <v>0</v>
      </c>
      <c r="U41" s="77">
        <f t="shared" si="11"/>
        <v>0</v>
      </c>
      <c r="AB41" s="59"/>
      <c r="AC41" s="59"/>
      <c r="AD41" s="59"/>
      <c r="AE41" s="59"/>
      <c r="AF41" s="59"/>
      <c r="AG41" s="59"/>
      <c r="AH41" s="59"/>
      <c r="AI41" s="59"/>
    </row>
    <row r="42" spans="1:35" s="72" customFormat="1" ht="13" x14ac:dyDescent="0.35">
      <c r="A42" s="13">
        <f>N8</f>
        <v>12</v>
      </c>
      <c r="B42" s="15">
        <v>250</v>
      </c>
      <c r="C42" s="77">
        <f t="shared" si="6"/>
        <v>37.128</v>
      </c>
      <c r="D42" s="77">
        <f t="shared" si="7"/>
        <v>9.9198009000000003</v>
      </c>
      <c r="E42" s="77">
        <f t="shared" si="8"/>
        <v>0.97713450000000013</v>
      </c>
      <c r="F42" s="77">
        <f t="shared" si="9"/>
        <v>5.0312009999999994</v>
      </c>
      <c r="G42" s="77">
        <f t="shared" si="5"/>
        <v>0.14331000000000005</v>
      </c>
      <c r="H42" s="77">
        <f t="shared" si="5"/>
        <v>0.66300000000000003</v>
      </c>
      <c r="I42" s="77">
        <f t="shared" si="5"/>
        <v>4.3860000000000003E-2</v>
      </c>
      <c r="J42" s="77">
        <f t="shared" si="5"/>
        <v>3.1110000000000001E-3</v>
      </c>
      <c r="K42" s="77">
        <f t="shared" si="5"/>
        <v>5.0490000000000005E-3</v>
      </c>
      <c r="L42" s="77">
        <f t="shared" si="5"/>
        <v>4.8959999999999997E-2</v>
      </c>
      <c r="M42" s="77">
        <f t="shared" si="5"/>
        <v>7.7010000000000009E-2</v>
      </c>
      <c r="N42" s="77">
        <f t="shared" si="5"/>
        <v>15.555000000000003</v>
      </c>
      <c r="O42" s="77">
        <f t="shared" si="5"/>
        <v>2300.1</v>
      </c>
      <c r="P42" s="77">
        <f t="shared" si="5"/>
        <v>0</v>
      </c>
      <c r="Q42" s="77">
        <f t="shared" si="10"/>
        <v>33.532499999999999</v>
      </c>
      <c r="R42" s="77">
        <f t="shared" si="11"/>
        <v>0</v>
      </c>
      <c r="S42" s="77">
        <f t="shared" si="11"/>
        <v>0.19737000000000005</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e">
        <f>C16&amp;" I "&amp;(VLOOKUP(C14,Table24581112[],6,FALSE))</f>
        <v>#N/A</v>
      </c>
      <c r="C58" s="13" t="e">
        <f>D16&amp;" I "&amp;(VLOOKUP(D14,Table24581112[],6,FALSE))</f>
        <v>#N/A</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t="e">
        <f>VLOOKUP(C$14,Table24581112[],5,FALSE)</f>
        <v>#N/A</v>
      </c>
      <c r="C59" s="76" t="e">
        <f>VLOOKUP(D$14,Table24581112[],5,FALSE)</f>
        <v>#N/A</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0</v>
      </c>
      <c r="C60" s="76">
        <f t="shared" ref="C60:U60" si="14">D10</f>
        <v>0</v>
      </c>
      <c r="D60" s="76">
        <f t="shared" si="14"/>
        <v>6.8</v>
      </c>
      <c r="E60" s="76">
        <f t="shared" si="14"/>
        <v>7</v>
      </c>
      <c r="F60" s="76">
        <f t="shared" si="14"/>
        <v>6.9</v>
      </c>
      <c r="G60" s="76">
        <f t="shared" si="14"/>
        <v>6.7</v>
      </c>
      <c r="H60" s="76">
        <f t="shared" si="14"/>
        <v>6.9</v>
      </c>
      <c r="I60" s="76">
        <f t="shared" si="14"/>
        <v>6.6</v>
      </c>
      <c r="J60" s="76">
        <f t="shared" si="14"/>
        <v>6.7</v>
      </c>
      <c r="K60" s="76">
        <f t="shared" si="14"/>
        <v>5.5</v>
      </c>
      <c r="L60" s="76">
        <f t="shared" si="14"/>
        <v>6</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250</v>
      </c>
      <c r="E62" s="77">
        <f>B34</f>
        <v>250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f t="shared" si="17"/>
        <v>-3.5999999999999979</v>
      </c>
      <c r="E64" s="77">
        <f t="shared" si="17"/>
        <v>-4.7999999999999989</v>
      </c>
      <c r="F64" s="77">
        <f t="shared" si="17"/>
        <v>-4.2000000000000011</v>
      </c>
      <c r="G64" s="77">
        <f t="shared" si="17"/>
        <v>-3</v>
      </c>
      <c r="H64" s="77">
        <f t="shared" si="17"/>
        <v>-4.2000000000000011</v>
      </c>
      <c r="I64" s="77">
        <f t="shared" si="17"/>
        <v>-2.3999999999999968</v>
      </c>
      <c r="J64" s="77">
        <f t="shared" si="17"/>
        <v>-3</v>
      </c>
      <c r="K64" s="77">
        <f t="shared" si="17"/>
        <v>4.2000000000000011</v>
      </c>
      <c r="L64" s="77">
        <f t="shared" si="17"/>
        <v>1.2000000000000011</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f t="shared" si="18"/>
        <v>3.5999999999999979</v>
      </c>
      <c r="E65" s="77">
        <f t="shared" si="18"/>
        <v>4.7999999999999989</v>
      </c>
      <c r="F65" s="77">
        <f t="shared" si="18"/>
        <v>4.2000000000000011</v>
      </c>
      <c r="G65" s="77">
        <f t="shared" si="18"/>
        <v>3</v>
      </c>
      <c r="H65" s="77">
        <f t="shared" si="18"/>
        <v>4.2000000000000011</v>
      </c>
      <c r="I65" s="77">
        <f t="shared" si="18"/>
        <v>2.3999999999999968</v>
      </c>
      <c r="J65" s="77">
        <f t="shared" si="18"/>
        <v>3</v>
      </c>
      <c r="K65" s="77">
        <f t="shared" si="18"/>
        <v>-4.2000000000000011</v>
      </c>
      <c r="L65" s="77">
        <f t="shared" si="18"/>
        <v>-1.2000000000000011</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27" sqref="A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Bryngwyn'!C1:D1</f>
        <v>PAN-023907</v>
      </c>
      <c r="D1" s="141"/>
      <c r="E1" s="93" t="s">
        <v>45</v>
      </c>
      <c r="F1" s="39">
        <f>'Field data and Bryngwyn'!F1</f>
        <v>39.78</v>
      </c>
      <c r="G1" s="120" t="s">
        <v>43</v>
      </c>
      <c r="H1" s="121"/>
      <c r="I1" s="118">
        <v>6.7</v>
      </c>
      <c r="J1" s="119" t="s">
        <v>153</v>
      </c>
      <c r="K1" s="119"/>
      <c r="L1" s="97">
        <v>193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Bryngwyn'!C2:D2</f>
        <v>EPR/GP3792SK</v>
      </c>
      <c r="D2" s="143"/>
      <c r="E2" s="93" t="s">
        <v>109</v>
      </c>
      <c r="F2" s="96">
        <v>190902</v>
      </c>
      <c r="G2" s="138" t="s">
        <v>110</v>
      </c>
      <c r="H2" s="139"/>
      <c r="I2" s="118"/>
      <c r="J2" s="119" t="s">
        <v>158</v>
      </c>
      <c r="K2" s="119"/>
      <c r="L2" s="97">
        <v>0.30199999999999999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Bryngwyn'!C3:D3</f>
        <v>ByProduct Recovery Limited</v>
      </c>
      <c r="D3" s="143"/>
      <c r="E3" s="93" t="s">
        <v>108</v>
      </c>
      <c r="F3" s="31" t="s">
        <v>78</v>
      </c>
      <c r="G3" s="119" t="s">
        <v>159</v>
      </c>
      <c r="H3" s="119"/>
      <c r="I3" s="118"/>
      <c r="J3" s="120" t="s">
        <v>154</v>
      </c>
      <c r="K3" s="121"/>
      <c r="L3" s="97">
        <f>(L1/(L2*10000))*100</f>
        <v>6.3907284768211916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Bryngwyn'!C4:D4</f>
        <v>Tyncwm, B4337, Llansawel, Llandeilo, Carmarthenshire. SA19 7PQ</v>
      </c>
      <c r="D4" s="141"/>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Bryngwyn'!C5:D5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Bryngwyn'!C8</f>
        <v>0</v>
      </c>
      <c r="D8" s="60">
        <f>'Field data and Bryngwyn'!D8</f>
        <v>0</v>
      </c>
      <c r="E8" s="60">
        <f>'Field data and Bryngwyn'!E8</f>
        <v>3</v>
      </c>
      <c r="F8" s="60">
        <f>'Field data and Bryngwyn'!F8</f>
        <v>4</v>
      </c>
      <c r="G8" s="60" t="str">
        <f>'Field data and Bryngwyn'!G8</f>
        <v>5A</v>
      </c>
      <c r="H8" s="60" t="str">
        <f>'Field data and Bryngwyn'!H8</f>
        <v>5B</v>
      </c>
      <c r="I8" s="60">
        <f>'Field data and Bryngwyn'!I8</f>
        <v>6</v>
      </c>
      <c r="J8" s="60">
        <f>'Field data and Bryngwyn'!J8</f>
        <v>7</v>
      </c>
      <c r="K8" s="60">
        <f>'Field data and Bryngwyn'!K8</f>
        <v>9</v>
      </c>
      <c r="L8" s="60">
        <f>'Field data and Bryngwyn'!L8</f>
        <v>10</v>
      </c>
      <c r="M8" s="60">
        <f>'Field data and Bryngwyn'!M8</f>
        <v>11</v>
      </c>
      <c r="N8" s="60">
        <f>'Field data and Bryngwyn'!N8</f>
        <v>12</v>
      </c>
      <c r="O8" s="60">
        <f>'Field data and Bryngwyn'!O8</f>
        <v>0</v>
      </c>
      <c r="P8" s="60">
        <f>'Field data and Bryngwyn'!P8</f>
        <v>0</v>
      </c>
      <c r="Q8" s="60">
        <f>'Field data and Bryngwyn'!Q8</f>
        <v>0</v>
      </c>
      <c r="R8" s="60">
        <f>'Field data and Bryngwyn'!R8</f>
        <v>0</v>
      </c>
      <c r="S8" s="60">
        <f>'Field data and Bryngwyn'!S8</f>
        <v>0</v>
      </c>
      <c r="T8" s="60">
        <f>'Field data and Bryngwyn'!T8</f>
        <v>0</v>
      </c>
      <c r="U8" s="60">
        <f>'Field data and Bryngwyn'!U8</f>
        <v>0</v>
      </c>
      <c r="V8" s="60">
        <f>'Field data and Bryngwyn'!V8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Bryngwyn'!C9</f>
        <v>0</v>
      </c>
      <c r="D9" s="60">
        <f>'Field data and Bryngwyn'!D9</f>
        <v>0</v>
      </c>
      <c r="E9" s="60" t="str">
        <f>'Field data and Bryngwyn'!E9</f>
        <v>M</v>
      </c>
      <c r="F9" s="60" t="str">
        <f>'Field data and Bryngwyn'!F9</f>
        <v>M</v>
      </c>
      <c r="G9" s="60" t="str">
        <f>'Field data and Bryngwyn'!G9</f>
        <v>M</v>
      </c>
      <c r="H9" s="60" t="str">
        <f>'Field data and Bryngwyn'!H9</f>
        <v>M</v>
      </c>
      <c r="I9" s="60" t="str">
        <f>'Field data and Bryngwyn'!I9</f>
        <v>M</v>
      </c>
      <c r="J9" s="60" t="str">
        <f>'Field data and Bryngwyn'!J9</f>
        <v>M</v>
      </c>
      <c r="K9" s="60" t="str">
        <f>'Field data and Bryngwyn'!K9</f>
        <v>M</v>
      </c>
      <c r="L9" s="60" t="str">
        <f>'Field data and Bryngwyn'!L9</f>
        <v>M</v>
      </c>
      <c r="M9" s="60" t="str">
        <f>'Field data and Bryngwyn'!M9</f>
        <v>M</v>
      </c>
      <c r="N9" s="60" t="str">
        <f>'Field data and Bryngwyn'!N9</f>
        <v>M</v>
      </c>
      <c r="O9" s="60">
        <f>'Field data and Bryngwyn'!O9</f>
        <v>0</v>
      </c>
      <c r="P9" s="60">
        <f>'Field data and Bryngwyn'!P9</f>
        <v>0</v>
      </c>
      <c r="Q9" s="60">
        <f>'Field data and Bryngwyn'!Q9</f>
        <v>0</v>
      </c>
      <c r="R9" s="60">
        <f>'Field data and Bryngwyn'!R9</f>
        <v>0</v>
      </c>
      <c r="S9" s="60">
        <f>'Field data and Bryngwyn'!S9</f>
        <v>0</v>
      </c>
      <c r="T9" s="60">
        <f>'Field data and Bryngwyn'!T9</f>
        <v>0</v>
      </c>
      <c r="U9" s="60">
        <f>'Field data and Bryngwyn'!U9</f>
        <v>0</v>
      </c>
      <c r="V9" s="60">
        <f>'Field data and Bryngwyn'!V9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Bryngwyn'!C10</f>
        <v>0</v>
      </c>
      <c r="D10" s="60">
        <f>'Field data and Bryngwyn'!D10</f>
        <v>0</v>
      </c>
      <c r="E10" s="60">
        <f>'Field data and Bryngwyn'!E10</f>
        <v>6.8</v>
      </c>
      <c r="F10" s="60">
        <f>'Field data and Bryngwyn'!F10</f>
        <v>7</v>
      </c>
      <c r="G10" s="60">
        <f>'Field data and Bryngwyn'!G10</f>
        <v>6.9</v>
      </c>
      <c r="H10" s="60">
        <f>'Field data and Bryngwyn'!H10</f>
        <v>6.7</v>
      </c>
      <c r="I10" s="60">
        <f>'Field data and Bryngwyn'!I10</f>
        <v>6.9</v>
      </c>
      <c r="J10" s="60">
        <f>'Field data and Bryngwyn'!J10</f>
        <v>6.6</v>
      </c>
      <c r="K10" s="60">
        <f>'Field data and Bryngwyn'!K10</f>
        <v>6.7</v>
      </c>
      <c r="L10" s="60">
        <f>'Field data and Bryngwyn'!L10</f>
        <v>5.5</v>
      </c>
      <c r="M10" s="60">
        <f>'Field data and Bryngwyn'!M10</f>
        <v>6</v>
      </c>
      <c r="N10" s="60">
        <f>'Field data and Bryngwyn'!N10</f>
        <v>6</v>
      </c>
      <c r="O10" s="60">
        <f>'Field data and Bryngwyn'!O10</f>
        <v>0</v>
      </c>
      <c r="P10" s="60">
        <f>'Field data and Bryngwyn'!P10</f>
        <v>0</v>
      </c>
      <c r="Q10" s="60">
        <f>'Field data and Bryngwyn'!Q10</f>
        <v>0</v>
      </c>
      <c r="R10" s="60">
        <f>'Field data and Bryngwyn'!R10</f>
        <v>0</v>
      </c>
      <c r="S10" s="60">
        <f>'Field data and Bryngwyn'!S10</f>
        <v>0</v>
      </c>
      <c r="T10" s="60">
        <f>'Field data and Bryngwyn'!T10</f>
        <v>0</v>
      </c>
      <c r="U10" s="60">
        <f>'Field data and Bryngwyn'!U10</f>
        <v>0</v>
      </c>
      <c r="V10" s="60">
        <f>'Field data and Bryngwyn'!V10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Bryngwyn'!C11</f>
        <v>0</v>
      </c>
      <c r="D11" s="60">
        <f>'Field data and Bryngwyn'!D11</f>
        <v>0</v>
      </c>
      <c r="E11" s="60">
        <f>'Field data and Bryngwyn'!E11</f>
        <v>2</v>
      </c>
      <c r="F11" s="60">
        <f>'Field data and Bryngwyn'!F11</f>
        <v>3</v>
      </c>
      <c r="G11" s="60">
        <f>'Field data and Bryngwyn'!G11</f>
        <v>2</v>
      </c>
      <c r="H11" s="60">
        <f>'Field data and Bryngwyn'!H11</f>
        <v>3</v>
      </c>
      <c r="I11" s="60">
        <f>'Field data and Bryngwyn'!I11</f>
        <v>3</v>
      </c>
      <c r="J11" s="60">
        <f>'Field data and Bryngwyn'!J11</f>
        <v>2</v>
      </c>
      <c r="K11" s="60">
        <f>'Field data and Bryngwyn'!K11</f>
        <v>1</v>
      </c>
      <c r="L11" s="60">
        <f>'Field data and Bryngwyn'!L11</f>
        <v>2</v>
      </c>
      <c r="M11" s="60">
        <f>'Field data and Bryngwyn'!M11</f>
        <v>1</v>
      </c>
      <c r="N11" s="60">
        <f>'Field data and Bryngwyn'!N11</f>
        <v>2</v>
      </c>
      <c r="O11" s="60">
        <f>'Field data and Bryngwyn'!O11</f>
        <v>0</v>
      </c>
      <c r="P11" s="60">
        <f>'Field data and Bryngwyn'!P11</f>
        <v>0</v>
      </c>
      <c r="Q11" s="60">
        <f>'Field data and Bryngwyn'!Q11</f>
        <v>0</v>
      </c>
      <c r="R11" s="60">
        <f>'Field data and Bryngwyn'!R11</f>
        <v>0</v>
      </c>
      <c r="S11" s="60">
        <f>'Field data and Bryngwyn'!S11</f>
        <v>0</v>
      </c>
      <c r="T11" s="60">
        <f>'Field data and Bryngwyn'!T11</f>
        <v>0</v>
      </c>
      <c r="U11" s="60">
        <f>'Field data and Bryngwyn'!U11</f>
        <v>0</v>
      </c>
      <c r="V11" s="60">
        <f>'Field data and Bryngwyn'!V11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Bryngwyn'!C12</f>
        <v>0</v>
      </c>
      <c r="D12" s="60">
        <f>'Field data and Bryngwyn'!D12</f>
        <v>0</v>
      </c>
      <c r="E12" s="60">
        <f>'Field data and Bryngwyn'!E12</f>
        <v>0</v>
      </c>
      <c r="F12" s="60">
        <f>'Field data and Bryngwyn'!F12</f>
        <v>3</v>
      </c>
      <c r="G12" s="60">
        <f>'Field data and Bryngwyn'!G12</f>
        <v>0</v>
      </c>
      <c r="H12" s="60">
        <f>'Field data and Bryngwyn'!H12</f>
        <v>0</v>
      </c>
      <c r="I12" s="60">
        <f>'Field data and Bryngwyn'!I12</f>
        <v>1</v>
      </c>
      <c r="J12" s="60">
        <f>'Field data and Bryngwyn'!J12</f>
        <v>1</v>
      </c>
      <c r="K12" s="60">
        <f>'Field data and Bryngwyn'!K12</f>
        <v>1</v>
      </c>
      <c r="L12" s="60">
        <f>'Field data and Bryngwyn'!L12</f>
        <v>0</v>
      </c>
      <c r="M12" s="60">
        <f>'Field data and Bryngwyn'!M12</f>
        <v>1</v>
      </c>
      <c r="N12" s="60">
        <f>'Field data and Bryngwyn'!N12</f>
        <v>3</v>
      </c>
      <c r="O12" s="60">
        <f>'Field data and Bryngwyn'!O12</f>
        <v>0</v>
      </c>
      <c r="P12" s="60">
        <f>'Field data and Bryngwyn'!P12</f>
        <v>0</v>
      </c>
      <c r="Q12" s="60">
        <f>'Field data and Bryngwyn'!Q12</f>
        <v>0</v>
      </c>
      <c r="R12" s="60">
        <f>'Field data and Bryngwyn'!R12</f>
        <v>0</v>
      </c>
      <c r="S12" s="60">
        <f>'Field data and Bryngwyn'!S12</f>
        <v>0</v>
      </c>
      <c r="T12" s="60">
        <f>'Field data and Bryngwyn'!T12</f>
        <v>0</v>
      </c>
      <c r="U12" s="60">
        <f>'Field data and Bryngwyn'!U12</f>
        <v>0</v>
      </c>
      <c r="V12" s="60">
        <f>'Field data and Bryngwyn'!V12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Bryngwyn'!C13</f>
        <v>0</v>
      </c>
      <c r="D13" s="60">
        <f>'Field data and Bryngwyn'!D13</f>
        <v>0</v>
      </c>
      <c r="E13" s="60">
        <f>'Field data and Bryngwyn'!E13</f>
        <v>5</v>
      </c>
      <c r="F13" s="60">
        <f>'Field data and Bryngwyn'!F13</f>
        <v>3</v>
      </c>
      <c r="G13" s="60">
        <f>'Field data and Bryngwyn'!G13</f>
        <v>2</v>
      </c>
      <c r="H13" s="60">
        <f>'Field data and Bryngwyn'!H13</f>
        <v>2</v>
      </c>
      <c r="I13" s="60">
        <f>'Field data and Bryngwyn'!I13</f>
        <v>3</v>
      </c>
      <c r="J13" s="60">
        <f>'Field data and Bryngwyn'!J13</f>
        <v>2</v>
      </c>
      <c r="K13" s="60">
        <f>'Field data and Bryngwyn'!K13</f>
        <v>2</v>
      </c>
      <c r="L13" s="60">
        <f>'Field data and Bryngwyn'!L13</f>
        <v>2</v>
      </c>
      <c r="M13" s="60">
        <f>'Field data and Bryngwyn'!M13</f>
        <v>2</v>
      </c>
      <c r="N13" s="60">
        <f>'Field data and Bryngwyn'!N13</f>
        <v>3</v>
      </c>
      <c r="O13" s="60">
        <f>'Field data and Bryngwyn'!O13</f>
        <v>0</v>
      </c>
      <c r="P13" s="60">
        <f>'Field data and Bryngwyn'!P13</f>
        <v>0</v>
      </c>
      <c r="Q13" s="60">
        <f>'Field data and Bryngwyn'!Q13</f>
        <v>0</v>
      </c>
      <c r="R13" s="60">
        <f>'Field data and Bryngwyn'!R13</f>
        <v>0</v>
      </c>
      <c r="S13" s="60">
        <f>'Field data and Bryngwyn'!S13</f>
        <v>0</v>
      </c>
      <c r="T13" s="60">
        <f>'Field data and Bryngwyn'!T13</f>
        <v>0</v>
      </c>
      <c r="U13" s="60">
        <f>'Field data and Bryngwyn'!U13</f>
        <v>0</v>
      </c>
      <c r="V13" s="60">
        <f>'Field data and Bryngwyn'!V13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f>'Field data and Bryngwyn'!C14</f>
        <v>0</v>
      </c>
      <c r="D14" s="102">
        <f>'Field data and Bryngwyn'!D14</f>
        <v>0</v>
      </c>
      <c r="E14" s="102" t="str">
        <f>'Field data and Bryngwyn'!E14</f>
        <v xml:space="preserve">Grass Silage (25% DM) </v>
      </c>
      <c r="F14" s="102" t="str">
        <f>'Field data and Bryngwyn'!F14</f>
        <v xml:space="preserve">Grass Silage (25% DM) </v>
      </c>
      <c r="G14" s="102" t="str">
        <f>'Field data and Bryngwyn'!G14</f>
        <v xml:space="preserve">Grass Silage (25% DM) </v>
      </c>
      <c r="H14" s="102" t="str">
        <f>'Field data and Bryngwyn'!H14</f>
        <v xml:space="preserve">Grass Silage (25% DM) </v>
      </c>
      <c r="I14" s="102" t="str">
        <f>'Field data and Bryngwyn'!I14</f>
        <v xml:space="preserve">Grass Silage (25% DM) </v>
      </c>
      <c r="J14" s="102" t="str">
        <f>'Field data and Bryngwyn'!J14</f>
        <v xml:space="preserve">Grass Silage (25% DM) </v>
      </c>
      <c r="K14" s="102" t="str">
        <f>'Field data and Bryngwyn'!K14</f>
        <v xml:space="preserve">Grass Silage (25% DM) </v>
      </c>
      <c r="L14" s="102" t="str">
        <f>'Field data and Bryngwyn'!L14</f>
        <v xml:space="preserve">Grass Silage (25% DM) </v>
      </c>
      <c r="M14" s="102" t="str">
        <f>'Field data and Bryngwyn'!M14</f>
        <v xml:space="preserve">Grass Silage (25% DM) </v>
      </c>
      <c r="N14" s="102" t="str">
        <f>'Field data and Bryngwyn'!N14</f>
        <v xml:space="preserve">Grass Silage (25% DM) </v>
      </c>
      <c r="O14" s="102">
        <f>'Field data and Bryngwyn'!O14</f>
        <v>0</v>
      </c>
      <c r="P14" s="102">
        <f>'Field data and Bryngwyn'!P14</f>
        <v>0</v>
      </c>
      <c r="Q14" s="102">
        <f>'Field data and Bryngwyn'!Q14</f>
        <v>0</v>
      </c>
      <c r="R14" s="102">
        <f>'Field data and Bryngwyn'!R14</f>
        <v>0</v>
      </c>
      <c r="S14" s="102">
        <f>'Field data and Bryngwyn'!S14</f>
        <v>0</v>
      </c>
      <c r="T14" s="102">
        <f>'Field data and Bryngwyn'!T14</f>
        <v>0</v>
      </c>
      <c r="U14" s="102">
        <f>'Field data and Bryngwyn'!U14</f>
        <v>0</v>
      </c>
      <c r="V14" s="102">
        <f>'Field data and Bryngwyn'!V14</f>
        <v>0</v>
      </c>
      <c r="AD14" s="30" t="s">
        <v>138</v>
      </c>
      <c r="AE14" s="30">
        <v>6</v>
      </c>
      <c r="AI14" s="53" t="s">
        <v>119</v>
      </c>
      <c r="AJ14" s="54">
        <v>0.8</v>
      </c>
      <c r="AK14" s="55">
        <v>1.7</v>
      </c>
      <c r="AL14" s="11">
        <v>12</v>
      </c>
      <c r="AM14" s="11">
        <v>6.7</v>
      </c>
      <c r="AN14" s="11" t="s">
        <v>135</v>
      </c>
    </row>
    <row r="15" spans="1:41" ht="13" x14ac:dyDescent="0.25">
      <c r="A15" s="130" t="s">
        <v>9</v>
      </c>
      <c r="B15" s="130"/>
      <c r="C15" s="60">
        <f>'Field data and Bryngwyn'!C15</f>
        <v>0</v>
      </c>
      <c r="D15" s="60">
        <f>'Field data and Bryngwyn'!D15</f>
        <v>0</v>
      </c>
      <c r="E15" s="60">
        <f>'Field data and Bryngwyn'!E15</f>
        <v>38</v>
      </c>
      <c r="F15" s="60">
        <f>'Field data and Bryngwyn'!F15</f>
        <v>38</v>
      </c>
      <c r="G15" s="60">
        <f>'Field data and Bryngwyn'!G15</f>
        <v>38</v>
      </c>
      <c r="H15" s="60">
        <f>'Field data and Bryngwyn'!H15</f>
        <v>38</v>
      </c>
      <c r="I15" s="60">
        <f>'Field data and Bryngwyn'!I15</f>
        <v>38</v>
      </c>
      <c r="J15" s="60">
        <f>'Field data and Bryngwyn'!J15</f>
        <v>38</v>
      </c>
      <c r="K15" s="60">
        <f>'Field data and Bryngwyn'!K15</f>
        <v>38</v>
      </c>
      <c r="L15" s="60">
        <f>'Field data and Bryngwyn'!L15</f>
        <v>38</v>
      </c>
      <c r="M15" s="60">
        <f>'Field data and Bryngwyn'!M15</f>
        <v>38</v>
      </c>
      <c r="N15" s="60">
        <f>'Field data and Bryngwyn'!N15</f>
        <v>38</v>
      </c>
      <c r="O15" s="60">
        <f>'Field data and Bryngwyn'!O15</f>
        <v>0</v>
      </c>
      <c r="P15" s="60">
        <f>'Field data and Bryngwyn'!P15</f>
        <v>0</v>
      </c>
      <c r="Q15" s="60">
        <f>'Field data and Bryngwyn'!Q15</f>
        <v>0</v>
      </c>
      <c r="R15" s="60">
        <f>'Field data and Bryngwyn'!R15</f>
        <v>0</v>
      </c>
      <c r="S15" s="60">
        <f>'Field data and Bryngwyn'!S15</f>
        <v>0</v>
      </c>
      <c r="T15" s="60">
        <f>'Field data and Bryngwyn'!T15</f>
        <v>0</v>
      </c>
      <c r="U15" s="60">
        <f>'Field data and Bryngwyn'!U15</f>
        <v>0</v>
      </c>
      <c r="V15" s="60">
        <f>'Field data and Bryngwyn'!V15</f>
        <v>0</v>
      </c>
      <c r="AD15" s="30" t="s">
        <v>144</v>
      </c>
      <c r="AE15" s="30">
        <v>7</v>
      </c>
      <c r="AI15" s="53" t="s">
        <v>101</v>
      </c>
      <c r="AJ15" s="62">
        <v>1.8</v>
      </c>
      <c r="AK15" s="55">
        <v>5.4</v>
      </c>
      <c r="AL15" s="11">
        <v>13</v>
      </c>
      <c r="AM15" s="11">
        <v>6.7</v>
      </c>
      <c r="AN15" s="11" t="s">
        <v>135</v>
      </c>
    </row>
    <row r="16" spans="1:41" ht="13.5" thickBot="1" x14ac:dyDescent="0.3">
      <c r="A16" s="132" t="s">
        <v>44</v>
      </c>
      <c r="B16" s="132"/>
      <c r="C16" s="103">
        <f>'Field data and Bryngwyn'!C16</f>
        <v>0</v>
      </c>
      <c r="D16" s="103">
        <f>'Field data and Bryngwyn'!D16</f>
        <v>0</v>
      </c>
      <c r="E16" s="103" t="str">
        <f>'Field data and Bryngwyn'!E16</f>
        <v>Medium/Clay</v>
      </c>
      <c r="F16" s="103" t="str">
        <f>'Field data and Bryngwyn'!F16</f>
        <v>Medium/Clay</v>
      </c>
      <c r="G16" s="103" t="str">
        <f>'Field data and Bryngwyn'!G16</f>
        <v>Medium/Clay</v>
      </c>
      <c r="H16" s="103" t="str">
        <f>'Field data and Bryngwyn'!H16</f>
        <v>Medium/Clay</v>
      </c>
      <c r="I16" s="103" t="str">
        <f>'Field data and Bryngwyn'!I16</f>
        <v>Medium/Clay</v>
      </c>
      <c r="J16" s="103" t="str">
        <f>'Field data and Bryngwyn'!J16</f>
        <v>Medium/Clay</v>
      </c>
      <c r="K16" s="103" t="str">
        <f>'Field data and Bryngwyn'!K16</f>
        <v>Medium/Clay</v>
      </c>
      <c r="L16" s="103" t="str">
        <f>'Field data and Bryngwyn'!L16</f>
        <v>Medium/Clay</v>
      </c>
      <c r="M16" s="103" t="str">
        <f>'Field data and Bryngwyn'!M16</f>
        <v>Medium/Clay</v>
      </c>
      <c r="N16" s="103" t="str">
        <f>'Field data and Bryngwyn'!N16</f>
        <v>Medium/Clay</v>
      </c>
      <c r="O16" s="103">
        <f>'Field data and Bryngwyn'!O16</f>
        <v>0</v>
      </c>
      <c r="P16" s="103">
        <f>'Field data and Bryngwyn'!P16</f>
        <v>0</v>
      </c>
      <c r="Q16" s="103">
        <f>'Field data and Bryngwyn'!Q16</f>
        <v>0</v>
      </c>
      <c r="R16" s="103">
        <f>'Field data and Bryngwyn'!R16</f>
        <v>0</v>
      </c>
      <c r="S16" s="103">
        <f>'Field data and Bryngwyn'!S16</f>
        <v>0</v>
      </c>
      <c r="T16" s="103">
        <f>'Field data and Bryngwyn'!T16</f>
        <v>0</v>
      </c>
      <c r="U16" s="103">
        <f>'Field data and Bryngwyn'!U16</f>
        <v>0</v>
      </c>
      <c r="V16" s="103">
        <f>'Field data and Bryngwyn'!V16</f>
        <v>0</v>
      </c>
      <c r="AD16" s="52" t="s">
        <v>145</v>
      </c>
      <c r="AE16" s="30">
        <v>8</v>
      </c>
      <c r="AI16" s="53" t="s">
        <v>118</v>
      </c>
      <c r="AJ16" s="54">
        <v>8</v>
      </c>
      <c r="AK16" s="55">
        <v>5.5</v>
      </c>
      <c r="AL16" s="12">
        <v>14</v>
      </c>
      <c r="AM16" s="11">
        <v>6.7</v>
      </c>
      <c r="AN16" s="11" t="s">
        <v>135</v>
      </c>
    </row>
    <row r="17" spans="1:40" ht="13" x14ac:dyDescent="0.25">
      <c r="A17" s="122" t="s">
        <v>69</v>
      </c>
      <c r="B17" s="123"/>
      <c r="C17" s="28" t="e">
        <f>(VLOOKUP(C$14,$AI2:$AK26,2,FALSE))*C$15</f>
        <v>#N/A</v>
      </c>
      <c r="D17" s="28" t="e">
        <f t="shared" ref="D17:V17" si="0">(VLOOKUP(D$14,$AI2:$AK26,2,FALSE))*D$15</f>
        <v>#N/A</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2.3966151</v>
      </c>
      <c r="F18" s="16">
        <f>$D34</f>
        <v>2.3966151</v>
      </c>
      <c r="G18" s="16">
        <f>$D35</f>
        <v>2.3966151</v>
      </c>
      <c r="H18" s="16">
        <f>$D36</f>
        <v>2.3966151</v>
      </c>
      <c r="I18" s="16">
        <f>$D37</f>
        <v>2.3966151</v>
      </c>
      <c r="J18" s="16">
        <f>$D38</f>
        <v>2.3966151</v>
      </c>
      <c r="K18" s="16">
        <f>$D39</f>
        <v>2.3966151</v>
      </c>
      <c r="L18" s="16">
        <f>$D40</f>
        <v>2.3966151</v>
      </c>
      <c r="M18" s="16">
        <f>$D41</f>
        <v>2.3966151</v>
      </c>
      <c r="N18" s="16">
        <f>$D42</f>
        <v>2.3966151</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t="e">
        <f>C18-C17</f>
        <v>#N/A</v>
      </c>
      <c r="D19" s="16" t="e">
        <f t="shared" ref="D19:V19" si="1">D18-D17</f>
        <v>#N/A</v>
      </c>
      <c r="E19" s="16">
        <f t="shared" si="1"/>
        <v>-62.203384899999996</v>
      </c>
      <c r="F19" s="16">
        <f t="shared" si="1"/>
        <v>-62.203384899999996</v>
      </c>
      <c r="G19" s="16">
        <f t="shared" si="1"/>
        <v>-62.203384899999996</v>
      </c>
      <c r="H19" s="16">
        <f t="shared" si="1"/>
        <v>-62.203384899999996</v>
      </c>
      <c r="I19" s="16">
        <f t="shared" si="1"/>
        <v>-62.203384899999996</v>
      </c>
      <c r="J19" s="16">
        <f t="shared" si="1"/>
        <v>-62.203384899999996</v>
      </c>
      <c r="K19" s="16">
        <f t="shared" si="1"/>
        <v>-62.203384899999996</v>
      </c>
      <c r="L19" s="16">
        <f t="shared" si="1"/>
        <v>-62.203384899999996</v>
      </c>
      <c r="M19" s="16">
        <f t="shared" si="1"/>
        <v>-62.203384899999996</v>
      </c>
      <c r="N19" s="16">
        <f t="shared" si="1"/>
        <v>-62.203384899999996</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t="e">
        <f>(VLOOKUP(C$14,$AI2:$AK26,3,FALSE))*C$15</f>
        <v>#N/A</v>
      </c>
      <c r="D21" s="28" t="e">
        <f t="shared" ref="D21:V21" si="2">(VLOOKUP(D$14,$AI2:$AK26,3,FALSE))*D$15</f>
        <v>#N/A</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4.278232</v>
      </c>
      <c r="F22" s="16">
        <f>$E34</f>
        <v>4.278232</v>
      </c>
      <c r="G22" s="16">
        <f>$E35</f>
        <v>4.278232</v>
      </c>
      <c r="H22" s="16">
        <f>$E36</f>
        <v>4.278232</v>
      </c>
      <c r="I22" s="16">
        <f>$E37</f>
        <v>4.278232</v>
      </c>
      <c r="J22" s="16">
        <f>$E38</f>
        <v>4.278232</v>
      </c>
      <c r="K22" s="16">
        <f>$E39</f>
        <v>4.278232</v>
      </c>
      <c r="L22" s="16">
        <f>$E40</f>
        <v>4.278232</v>
      </c>
      <c r="M22" s="16">
        <f>$E41</f>
        <v>4.278232</v>
      </c>
      <c r="N22" s="16">
        <f>$E42</f>
        <v>4.278232</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t="e">
        <f>C22-C21</f>
        <v>#N/A</v>
      </c>
      <c r="D23" s="16" t="e">
        <f t="shared" ref="D23:V23" si="3">D22-D21</f>
        <v>#N/A</v>
      </c>
      <c r="E23" s="16">
        <f t="shared" si="3"/>
        <v>-223.721768</v>
      </c>
      <c r="F23" s="16">
        <f t="shared" si="3"/>
        <v>-223.721768</v>
      </c>
      <c r="G23" s="16">
        <f t="shared" si="3"/>
        <v>-223.721768</v>
      </c>
      <c r="H23" s="16">
        <f t="shared" si="3"/>
        <v>-223.721768</v>
      </c>
      <c r="I23" s="16">
        <f t="shared" si="3"/>
        <v>-223.721768</v>
      </c>
      <c r="J23" s="16">
        <f t="shared" si="3"/>
        <v>-223.721768</v>
      </c>
      <c r="K23" s="16">
        <f t="shared" si="3"/>
        <v>-223.721768</v>
      </c>
      <c r="L23" s="16">
        <f t="shared" si="3"/>
        <v>-223.721768</v>
      </c>
      <c r="M23" s="16">
        <f t="shared" si="3"/>
        <v>-223.721768</v>
      </c>
      <c r="N23" s="16">
        <f t="shared" si="3"/>
        <v>-223.721768</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3.17</v>
      </c>
      <c r="C28" s="15">
        <v>0.30199999999999999</v>
      </c>
      <c r="D28" s="15">
        <v>1.32E-2</v>
      </c>
      <c r="E28" s="15">
        <v>4.48E-2</v>
      </c>
      <c r="F28" s="15">
        <v>732</v>
      </c>
      <c r="G28" s="15">
        <v>7.8</v>
      </c>
      <c r="H28" s="15">
        <v>198</v>
      </c>
      <c r="I28" s="15">
        <v>77.2</v>
      </c>
      <c r="J28" s="15">
        <v>0.86</v>
      </c>
      <c r="K28" s="23">
        <v>0.64</v>
      </c>
      <c r="L28" s="15">
        <v>34.5</v>
      </c>
      <c r="M28" s="15">
        <v>2.15</v>
      </c>
      <c r="N28" s="15">
        <v>3670</v>
      </c>
      <c r="O28" s="15">
        <v>249000</v>
      </c>
      <c r="P28" s="15"/>
      <c r="Q28" s="15">
        <v>1570</v>
      </c>
      <c r="R28" s="15"/>
      <c r="S28" s="15">
        <v>23</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23.933499999999999</v>
      </c>
      <c r="D33" s="77">
        <f t="shared" si="7"/>
        <v>2.3966151</v>
      </c>
      <c r="E33" s="77">
        <f t="shared" si="8"/>
        <v>4.278232</v>
      </c>
      <c r="F33" s="77">
        <f t="shared" si="9"/>
        <v>9.6182237999999991</v>
      </c>
      <c r="G33" s="77">
        <f t="shared" si="5"/>
        <v>6.1814999999999988E-2</v>
      </c>
      <c r="H33" s="77">
        <f t="shared" si="5"/>
        <v>1.56915</v>
      </c>
      <c r="I33" s="77">
        <f t="shared" si="5"/>
        <v>0.61181000000000008</v>
      </c>
      <c r="J33" s="77">
        <f t="shared" si="5"/>
        <v>6.8154999999999995E-3</v>
      </c>
      <c r="K33" s="77">
        <f t="shared" si="5"/>
        <v>5.0720000000000001E-3</v>
      </c>
      <c r="L33" s="77">
        <f t="shared" si="5"/>
        <v>0.2734125</v>
      </c>
      <c r="M33" s="77">
        <f t="shared" si="5"/>
        <v>1.7038750000000002E-2</v>
      </c>
      <c r="N33" s="77">
        <f t="shared" si="5"/>
        <v>29.08475</v>
      </c>
      <c r="O33" s="77">
        <f t="shared" si="5"/>
        <v>1973.325</v>
      </c>
      <c r="P33" s="77">
        <f t="shared" si="5"/>
        <v>0</v>
      </c>
      <c r="Q33" s="77">
        <f t="shared" si="10"/>
        <v>31.105625</v>
      </c>
      <c r="R33" s="77">
        <f t="shared" si="11"/>
        <v>0</v>
      </c>
      <c r="S33" s="77">
        <f t="shared" si="11"/>
        <v>0.18227499999999999</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23.933499999999999</v>
      </c>
      <c r="D34" s="77">
        <f t="shared" si="7"/>
        <v>2.3966151</v>
      </c>
      <c r="E34" s="77">
        <f t="shared" si="8"/>
        <v>4.278232</v>
      </c>
      <c r="F34" s="77">
        <f t="shared" si="9"/>
        <v>9.6182237999999991</v>
      </c>
      <c r="G34" s="77">
        <f t="shared" si="5"/>
        <v>6.1814999999999988E-2</v>
      </c>
      <c r="H34" s="77">
        <f t="shared" si="5"/>
        <v>1.56915</v>
      </c>
      <c r="I34" s="77">
        <f t="shared" si="5"/>
        <v>0.61181000000000008</v>
      </c>
      <c r="J34" s="77">
        <f t="shared" si="5"/>
        <v>6.8154999999999995E-3</v>
      </c>
      <c r="K34" s="77">
        <f t="shared" si="5"/>
        <v>5.0720000000000001E-3</v>
      </c>
      <c r="L34" s="77">
        <f t="shared" si="5"/>
        <v>0.2734125</v>
      </c>
      <c r="M34" s="77">
        <f t="shared" si="5"/>
        <v>1.7038750000000002E-2</v>
      </c>
      <c r="N34" s="77">
        <f t="shared" si="5"/>
        <v>29.08475</v>
      </c>
      <c r="O34" s="77">
        <f t="shared" si="5"/>
        <v>1973.325</v>
      </c>
      <c r="P34" s="77">
        <f t="shared" si="5"/>
        <v>0</v>
      </c>
      <c r="Q34" s="77">
        <f t="shared" si="10"/>
        <v>31.105625</v>
      </c>
      <c r="R34" s="77">
        <f t="shared" si="11"/>
        <v>0</v>
      </c>
      <c r="S34" s="77">
        <f t="shared" si="11"/>
        <v>0.18227499999999999</v>
      </c>
      <c r="T34" s="77">
        <f t="shared" si="11"/>
        <v>0</v>
      </c>
      <c r="U34" s="77">
        <f t="shared" si="11"/>
        <v>0</v>
      </c>
      <c r="AB34" s="59"/>
      <c r="AC34" s="59"/>
      <c r="AD34" s="59"/>
      <c r="AE34" s="59"/>
      <c r="AF34" s="59"/>
      <c r="AG34" s="59"/>
      <c r="AH34" s="59"/>
      <c r="AI34" s="59"/>
    </row>
    <row r="35" spans="1:35" s="72" customFormat="1" ht="13" x14ac:dyDescent="0.35">
      <c r="A35" s="13" t="str">
        <f>G8</f>
        <v>5A</v>
      </c>
      <c r="B35" s="15">
        <v>250</v>
      </c>
      <c r="C35" s="77">
        <f t="shared" si="6"/>
        <v>23.933499999999999</v>
      </c>
      <c r="D35" s="77">
        <f t="shared" si="7"/>
        <v>2.3966151</v>
      </c>
      <c r="E35" s="77">
        <f t="shared" si="8"/>
        <v>4.278232</v>
      </c>
      <c r="F35" s="77">
        <f t="shared" si="9"/>
        <v>9.6182237999999991</v>
      </c>
      <c r="G35" s="77">
        <f t="shared" si="5"/>
        <v>6.1814999999999988E-2</v>
      </c>
      <c r="H35" s="77">
        <f t="shared" si="5"/>
        <v>1.56915</v>
      </c>
      <c r="I35" s="77">
        <f t="shared" si="5"/>
        <v>0.61181000000000008</v>
      </c>
      <c r="J35" s="77">
        <f t="shared" si="5"/>
        <v>6.8154999999999995E-3</v>
      </c>
      <c r="K35" s="77">
        <f t="shared" si="5"/>
        <v>5.0720000000000001E-3</v>
      </c>
      <c r="L35" s="77">
        <f t="shared" si="5"/>
        <v>0.2734125</v>
      </c>
      <c r="M35" s="77">
        <f t="shared" si="5"/>
        <v>1.7038750000000002E-2</v>
      </c>
      <c r="N35" s="77">
        <f t="shared" si="5"/>
        <v>29.08475</v>
      </c>
      <c r="O35" s="77">
        <f t="shared" si="5"/>
        <v>1973.325</v>
      </c>
      <c r="P35" s="77">
        <f t="shared" si="5"/>
        <v>0</v>
      </c>
      <c r="Q35" s="77">
        <f t="shared" si="10"/>
        <v>31.105625</v>
      </c>
      <c r="R35" s="77">
        <f t="shared" si="11"/>
        <v>0</v>
      </c>
      <c r="S35" s="77">
        <f t="shared" si="11"/>
        <v>0.18227499999999999</v>
      </c>
      <c r="T35" s="77">
        <f t="shared" si="11"/>
        <v>0</v>
      </c>
      <c r="U35" s="77">
        <f t="shared" si="11"/>
        <v>0</v>
      </c>
      <c r="AB35" s="59"/>
      <c r="AC35" s="59"/>
      <c r="AD35" s="59"/>
      <c r="AE35" s="59"/>
      <c r="AF35" s="59"/>
      <c r="AG35" s="59"/>
      <c r="AH35" s="59"/>
      <c r="AI35" s="59"/>
    </row>
    <row r="36" spans="1:35" s="72" customFormat="1" ht="13" x14ac:dyDescent="0.35">
      <c r="A36" s="13" t="str">
        <f>H8</f>
        <v>5B</v>
      </c>
      <c r="B36" s="15">
        <v>250</v>
      </c>
      <c r="C36" s="77">
        <f t="shared" si="6"/>
        <v>23.933499999999999</v>
      </c>
      <c r="D36" s="77">
        <f t="shared" si="7"/>
        <v>2.3966151</v>
      </c>
      <c r="E36" s="77">
        <f t="shared" si="8"/>
        <v>4.278232</v>
      </c>
      <c r="F36" s="77">
        <f t="shared" si="9"/>
        <v>9.6182237999999991</v>
      </c>
      <c r="G36" s="77">
        <f t="shared" si="5"/>
        <v>6.1814999999999988E-2</v>
      </c>
      <c r="H36" s="77">
        <f t="shared" si="5"/>
        <v>1.56915</v>
      </c>
      <c r="I36" s="77">
        <f t="shared" si="5"/>
        <v>0.61181000000000008</v>
      </c>
      <c r="J36" s="77">
        <f t="shared" si="5"/>
        <v>6.8154999999999995E-3</v>
      </c>
      <c r="K36" s="77">
        <f t="shared" si="5"/>
        <v>5.0720000000000001E-3</v>
      </c>
      <c r="L36" s="77">
        <f t="shared" si="5"/>
        <v>0.2734125</v>
      </c>
      <c r="M36" s="77">
        <f t="shared" si="5"/>
        <v>1.7038750000000002E-2</v>
      </c>
      <c r="N36" s="77">
        <f t="shared" si="5"/>
        <v>29.08475</v>
      </c>
      <c r="O36" s="77">
        <f t="shared" si="5"/>
        <v>1973.325</v>
      </c>
      <c r="P36" s="77">
        <f t="shared" si="5"/>
        <v>0</v>
      </c>
      <c r="Q36" s="77">
        <f t="shared" si="10"/>
        <v>31.105625</v>
      </c>
      <c r="R36" s="77">
        <f t="shared" si="11"/>
        <v>0</v>
      </c>
      <c r="S36" s="77">
        <f t="shared" si="11"/>
        <v>0.18227499999999999</v>
      </c>
      <c r="T36" s="77">
        <f t="shared" si="11"/>
        <v>0</v>
      </c>
      <c r="U36" s="77">
        <f t="shared" si="11"/>
        <v>0</v>
      </c>
      <c r="AB36" s="59"/>
      <c r="AC36" s="59"/>
      <c r="AD36" s="59"/>
      <c r="AE36" s="59"/>
      <c r="AF36" s="59"/>
      <c r="AG36" s="59"/>
      <c r="AH36" s="59"/>
      <c r="AI36" s="59"/>
    </row>
    <row r="37" spans="1:35" s="72" customFormat="1" ht="13" x14ac:dyDescent="0.35">
      <c r="A37" s="13">
        <f>I8</f>
        <v>6</v>
      </c>
      <c r="B37" s="15">
        <v>250</v>
      </c>
      <c r="C37" s="77">
        <f t="shared" si="6"/>
        <v>23.933499999999999</v>
      </c>
      <c r="D37" s="77">
        <f t="shared" si="7"/>
        <v>2.3966151</v>
      </c>
      <c r="E37" s="77">
        <f t="shared" si="8"/>
        <v>4.278232</v>
      </c>
      <c r="F37" s="77">
        <f t="shared" si="9"/>
        <v>9.6182237999999991</v>
      </c>
      <c r="G37" s="77">
        <f t="shared" si="5"/>
        <v>6.1814999999999988E-2</v>
      </c>
      <c r="H37" s="77">
        <f t="shared" si="5"/>
        <v>1.56915</v>
      </c>
      <c r="I37" s="77">
        <f t="shared" si="5"/>
        <v>0.61181000000000008</v>
      </c>
      <c r="J37" s="77">
        <f t="shared" si="5"/>
        <v>6.8154999999999995E-3</v>
      </c>
      <c r="K37" s="77">
        <f t="shared" si="5"/>
        <v>5.0720000000000001E-3</v>
      </c>
      <c r="L37" s="77">
        <f t="shared" si="5"/>
        <v>0.2734125</v>
      </c>
      <c r="M37" s="77">
        <f t="shared" si="5"/>
        <v>1.7038750000000002E-2</v>
      </c>
      <c r="N37" s="77">
        <f t="shared" si="5"/>
        <v>29.08475</v>
      </c>
      <c r="O37" s="77">
        <f t="shared" si="5"/>
        <v>1973.325</v>
      </c>
      <c r="P37" s="77">
        <f t="shared" si="5"/>
        <v>0</v>
      </c>
      <c r="Q37" s="77">
        <f t="shared" si="10"/>
        <v>31.105625</v>
      </c>
      <c r="R37" s="77">
        <f t="shared" si="11"/>
        <v>0</v>
      </c>
      <c r="S37" s="77">
        <f t="shared" si="11"/>
        <v>0.18227499999999999</v>
      </c>
      <c r="T37" s="77">
        <f t="shared" si="11"/>
        <v>0</v>
      </c>
      <c r="U37" s="77">
        <f t="shared" si="11"/>
        <v>0</v>
      </c>
      <c r="AB37" s="59"/>
      <c r="AC37" s="59"/>
      <c r="AD37" s="59"/>
      <c r="AE37" s="59"/>
      <c r="AF37" s="59"/>
      <c r="AG37" s="59"/>
      <c r="AH37" s="59"/>
      <c r="AI37" s="59"/>
    </row>
    <row r="38" spans="1:35" s="72" customFormat="1" ht="13" x14ac:dyDescent="0.35">
      <c r="A38" s="13">
        <f>J8</f>
        <v>7</v>
      </c>
      <c r="B38" s="15">
        <v>250</v>
      </c>
      <c r="C38" s="77">
        <f t="shared" si="6"/>
        <v>23.933499999999999</v>
      </c>
      <c r="D38" s="77">
        <f t="shared" si="7"/>
        <v>2.3966151</v>
      </c>
      <c r="E38" s="77">
        <f t="shared" si="8"/>
        <v>4.278232</v>
      </c>
      <c r="F38" s="77">
        <f t="shared" si="9"/>
        <v>9.6182237999999991</v>
      </c>
      <c r="G38" s="77">
        <f t="shared" si="5"/>
        <v>6.1814999999999988E-2</v>
      </c>
      <c r="H38" s="77">
        <f t="shared" si="5"/>
        <v>1.56915</v>
      </c>
      <c r="I38" s="77">
        <f t="shared" si="5"/>
        <v>0.61181000000000008</v>
      </c>
      <c r="J38" s="77">
        <f t="shared" si="5"/>
        <v>6.8154999999999995E-3</v>
      </c>
      <c r="K38" s="77">
        <f t="shared" si="5"/>
        <v>5.0720000000000001E-3</v>
      </c>
      <c r="L38" s="77">
        <f t="shared" si="5"/>
        <v>0.2734125</v>
      </c>
      <c r="M38" s="77">
        <f t="shared" si="5"/>
        <v>1.7038750000000002E-2</v>
      </c>
      <c r="N38" s="77">
        <f t="shared" si="5"/>
        <v>29.08475</v>
      </c>
      <c r="O38" s="77">
        <f t="shared" si="5"/>
        <v>1973.325</v>
      </c>
      <c r="P38" s="77">
        <f t="shared" si="5"/>
        <v>0</v>
      </c>
      <c r="Q38" s="77">
        <f t="shared" si="10"/>
        <v>31.105625</v>
      </c>
      <c r="R38" s="77">
        <f t="shared" si="11"/>
        <v>0</v>
      </c>
      <c r="S38" s="77">
        <f t="shared" si="11"/>
        <v>0.18227499999999999</v>
      </c>
      <c r="T38" s="77">
        <f t="shared" si="11"/>
        <v>0</v>
      </c>
      <c r="U38" s="77">
        <f t="shared" si="11"/>
        <v>0</v>
      </c>
      <c r="AB38" s="59"/>
      <c r="AC38" s="59"/>
      <c r="AD38" s="59"/>
      <c r="AE38" s="59"/>
      <c r="AF38" s="59"/>
      <c r="AG38" s="59"/>
      <c r="AH38" s="59"/>
      <c r="AI38" s="59"/>
    </row>
    <row r="39" spans="1:35" s="72" customFormat="1" ht="13" x14ac:dyDescent="0.35">
      <c r="A39" s="13">
        <f>K8</f>
        <v>9</v>
      </c>
      <c r="B39" s="15">
        <v>250</v>
      </c>
      <c r="C39" s="77">
        <f t="shared" si="6"/>
        <v>23.933499999999999</v>
      </c>
      <c r="D39" s="77">
        <f t="shared" si="7"/>
        <v>2.3966151</v>
      </c>
      <c r="E39" s="77">
        <f t="shared" si="8"/>
        <v>4.278232</v>
      </c>
      <c r="F39" s="77">
        <f t="shared" si="9"/>
        <v>9.6182237999999991</v>
      </c>
      <c r="G39" s="77">
        <f t="shared" si="5"/>
        <v>6.1814999999999988E-2</v>
      </c>
      <c r="H39" s="77">
        <f t="shared" si="5"/>
        <v>1.56915</v>
      </c>
      <c r="I39" s="77">
        <f t="shared" si="5"/>
        <v>0.61181000000000008</v>
      </c>
      <c r="J39" s="77">
        <f t="shared" si="5"/>
        <v>6.8154999999999995E-3</v>
      </c>
      <c r="K39" s="77">
        <f t="shared" si="5"/>
        <v>5.0720000000000001E-3</v>
      </c>
      <c r="L39" s="77">
        <f t="shared" si="5"/>
        <v>0.2734125</v>
      </c>
      <c r="M39" s="77">
        <f t="shared" si="5"/>
        <v>1.7038750000000002E-2</v>
      </c>
      <c r="N39" s="77">
        <f t="shared" si="5"/>
        <v>29.08475</v>
      </c>
      <c r="O39" s="77">
        <f t="shared" si="5"/>
        <v>1973.325</v>
      </c>
      <c r="P39" s="77">
        <f t="shared" si="5"/>
        <v>0</v>
      </c>
      <c r="Q39" s="77">
        <f t="shared" si="10"/>
        <v>31.105625</v>
      </c>
      <c r="R39" s="77">
        <f t="shared" si="11"/>
        <v>0</v>
      </c>
      <c r="S39" s="77">
        <f t="shared" si="11"/>
        <v>0.18227499999999999</v>
      </c>
      <c r="T39" s="77">
        <f t="shared" si="11"/>
        <v>0</v>
      </c>
      <c r="U39" s="77">
        <f t="shared" si="11"/>
        <v>0</v>
      </c>
      <c r="AB39" s="59"/>
      <c r="AC39" s="59"/>
      <c r="AD39" s="59"/>
      <c r="AE39" s="59"/>
      <c r="AF39" s="59"/>
      <c r="AG39" s="59"/>
      <c r="AH39" s="59"/>
      <c r="AI39" s="59"/>
    </row>
    <row r="40" spans="1:35" s="72" customFormat="1" ht="13" x14ac:dyDescent="0.35">
      <c r="A40" s="13">
        <f>L8</f>
        <v>10</v>
      </c>
      <c r="B40" s="15">
        <v>250</v>
      </c>
      <c r="C40" s="77">
        <f t="shared" si="6"/>
        <v>23.933499999999999</v>
      </c>
      <c r="D40" s="77">
        <f t="shared" si="7"/>
        <v>2.3966151</v>
      </c>
      <c r="E40" s="77">
        <f t="shared" si="8"/>
        <v>4.278232</v>
      </c>
      <c r="F40" s="77">
        <f t="shared" si="9"/>
        <v>9.6182237999999991</v>
      </c>
      <c r="G40" s="77">
        <f t="shared" si="5"/>
        <v>6.1814999999999988E-2</v>
      </c>
      <c r="H40" s="77">
        <f t="shared" si="5"/>
        <v>1.56915</v>
      </c>
      <c r="I40" s="77">
        <f t="shared" si="5"/>
        <v>0.61181000000000008</v>
      </c>
      <c r="J40" s="77">
        <f t="shared" si="5"/>
        <v>6.8154999999999995E-3</v>
      </c>
      <c r="K40" s="77">
        <f t="shared" si="5"/>
        <v>5.0720000000000001E-3</v>
      </c>
      <c r="L40" s="77">
        <f t="shared" si="5"/>
        <v>0.2734125</v>
      </c>
      <c r="M40" s="77">
        <f t="shared" si="5"/>
        <v>1.7038750000000002E-2</v>
      </c>
      <c r="N40" s="77">
        <f t="shared" si="5"/>
        <v>29.08475</v>
      </c>
      <c r="O40" s="77">
        <f t="shared" si="5"/>
        <v>1973.325</v>
      </c>
      <c r="P40" s="77">
        <f t="shared" si="5"/>
        <v>0</v>
      </c>
      <c r="Q40" s="77">
        <f t="shared" si="10"/>
        <v>31.105625</v>
      </c>
      <c r="R40" s="77">
        <f t="shared" si="11"/>
        <v>0</v>
      </c>
      <c r="S40" s="77">
        <f t="shared" si="11"/>
        <v>0.18227499999999999</v>
      </c>
      <c r="T40" s="77">
        <f t="shared" si="11"/>
        <v>0</v>
      </c>
      <c r="U40" s="77">
        <f t="shared" si="11"/>
        <v>0</v>
      </c>
      <c r="AB40" s="59"/>
      <c r="AC40" s="59"/>
      <c r="AD40" s="59"/>
      <c r="AE40" s="59"/>
      <c r="AF40" s="59"/>
      <c r="AG40" s="59"/>
      <c r="AH40" s="59"/>
      <c r="AI40" s="59"/>
    </row>
    <row r="41" spans="1:35" s="72" customFormat="1" ht="13" x14ac:dyDescent="0.35">
      <c r="A41" s="13">
        <f>M8</f>
        <v>11</v>
      </c>
      <c r="B41" s="15">
        <v>250</v>
      </c>
      <c r="C41" s="77">
        <f t="shared" si="6"/>
        <v>23.933499999999999</v>
      </c>
      <c r="D41" s="77">
        <f t="shared" si="7"/>
        <v>2.3966151</v>
      </c>
      <c r="E41" s="77">
        <f t="shared" si="8"/>
        <v>4.278232</v>
      </c>
      <c r="F41" s="77">
        <f t="shared" si="9"/>
        <v>9.6182237999999991</v>
      </c>
      <c r="G41" s="77">
        <f t="shared" si="5"/>
        <v>6.1814999999999988E-2</v>
      </c>
      <c r="H41" s="77">
        <f t="shared" si="5"/>
        <v>1.56915</v>
      </c>
      <c r="I41" s="77">
        <f t="shared" si="5"/>
        <v>0.61181000000000008</v>
      </c>
      <c r="J41" s="77">
        <f t="shared" si="5"/>
        <v>6.8154999999999995E-3</v>
      </c>
      <c r="K41" s="77">
        <f t="shared" si="5"/>
        <v>5.0720000000000001E-3</v>
      </c>
      <c r="L41" s="77">
        <f t="shared" si="5"/>
        <v>0.2734125</v>
      </c>
      <c r="M41" s="77">
        <f t="shared" si="5"/>
        <v>1.7038750000000002E-2</v>
      </c>
      <c r="N41" s="77">
        <f t="shared" si="5"/>
        <v>29.08475</v>
      </c>
      <c r="O41" s="77">
        <f t="shared" si="5"/>
        <v>1973.325</v>
      </c>
      <c r="P41" s="77">
        <f t="shared" si="5"/>
        <v>0</v>
      </c>
      <c r="Q41" s="77">
        <f t="shared" si="10"/>
        <v>31.105625</v>
      </c>
      <c r="R41" s="77">
        <f t="shared" si="11"/>
        <v>0</v>
      </c>
      <c r="S41" s="77">
        <f t="shared" si="11"/>
        <v>0.18227499999999999</v>
      </c>
      <c r="T41" s="77">
        <f t="shared" si="11"/>
        <v>0</v>
      </c>
      <c r="U41" s="77">
        <f t="shared" si="11"/>
        <v>0</v>
      </c>
      <c r="AB41" s="59"/>
      <c r="AC41" s="59"/>
      <c r="AD41" s="59"/>
      <c r="AE41" s="59"/>
      <c r="AF41" s="59"/>
      <c r="AG41" s="59"/>
      <c r="AH41" s="59"/>
      <c r="AI41" s="59"/>
    </row>
    <row r="42" spans="1:35" s="72" customFormat="1" ht="13" x14ac:dyDescent="0.35">
      <c r="A42" s="13">
        <f>N8</f>
        <v>12</v>
      </c>
      <c r="B42" s="15">
        <v>250</v>
      </c>
      <c r="C42" s="77">
        <f t="shared" si="6"/>
        <v>23.933499999999999</v>
      </c>
      <c r="D42" s="77">
        <f t="shared" si="7"/>
        <v>2.3966151</v>
      </c>
      <c r="E42" s="77">
        <f t="shared" si="8"/>
        <v>4.278232</v>
      </c>
      <c r="F42" s="77">
        <f t="shared" si="9"/>
        <v>9.6182237999999991</v>
      </c>
      <c r="G42" s="77">
        <f t="shared" si="5"/>
        <v>6.1814999999999988E-2</v>
      </c>
      <c r="H42" s="77">
        <f t="shared" si="5"/>
        <v>1.56915</v>
      </c>
      <c r="I42" s="77">
        <f t="shared" si="5"/>
        <v>0.61181000000000008</v>
      </c>
      <c r="J42" s="77">
        <f t="shared" si="5"/>
        <v>6.8154999999999995E-3</v>
      </c>
      <c r="K42" s="77">
        <f t="shared" si="5"/>
        <v>5.0720000000000001E-3</v>
      </c>
      <c r="L42" s="77">
        <f t="shared" si="5"/>
        <v>0.2734125</v>
      </c>
      <c r="M42" s="77">
        <f t="shared" si="5"/>
        <v>1.7038750000000002E-2</v>
      </c>
      <c r="N42" s="77">
        <f t="shared" si="5"/>
        <v>29.08475</v>
      </c>
      <c r="O42" s="77">
        <f t="shared" si="5"/>
        <v>1973.325</v>
      </c>
      <c r="P42" s="77">
        <f t="shared" si="5"/>
        <v>0</v>
      </c>
      <c r="Q42" s="77">
        <f t="shared" si="10"/>
        <v>31.105625</v>
      </c>
      <c r="R42" s="77">
        <f t="shared" si="11"/>
        <v>0</v>
      </c>
      <c r="S42" s="77">
        <f t="shared" si="11"/>
        <v>0.18227499999999999</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e">
        <f>C16&amp;" I "&amp;(VLOOKUP(C14,Table24581114[],6,FALSE))</f>
        <v>#N/A</v>
      </c>
      <c r="C58" s="13" t="e">
        <f>D16&amp;" I "&amp;(VLOOKUP(D14,Table24581114[],6,FALSE))</f>
        <v>#N/A</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t="e">
        <f>VLOOKUP(C$14,Table24581114[],5,FALSE)</f>
        <v>#N/A</v>
      </c>
      <c r="C59" s="76" t="e">
        <f>VLOOKUP(D$14,Table24581114[],5,FALSE)</f>
        <v>#N/A</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0</v>
      </c>
      <c r="C60" s="76">
        <f t="shared" ref="C60:U60" si="14">D10</f>
        <v>0</v>
      </c>
      <c r="D60" s="76">
        <f t="shared" si="14"/>
        <v>6.8</v>
      </c>
      <c r="E60" s="76">
        <f t="shared" si="14"/>
        <v>7</v>
      </c>
      <c r="F60" s="76">
        <f t="shared" si="14"/>
        <v>6.9</v>
      </c>
      <c r="G60" s="76">
        <f t="shared" si="14"/>
        <v>6.7</v>
      </c>
      <c r="H60" s="76">
        <f t="shared" si="14"/>
        <v>6.9</v>
      </c>
      <c r="I60" s="76">
        <f t="shared" si="14"/>
        <v>6.6</v>
      </c>
      <c r="J60" s="76">
        <f t="shared" si="14"/>
        <v>6.7</v>
      </c>
      <c r="K60" s="76">
        <f t="shared" si="14"/>
        <v>5.5</v>
      </c>
      <c r="L60" s="76">
        <f t="shared" si="14"/>
        <v>6</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250</v>
      </c>
      <c r="E62" s="77">
        <f>B34</f>
        <v>250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f t="shared" si="17"/>
        <v>-3.5999999999999979</v>
      </c>
      <c r="E64" s="77">
        <f t="shared" si="17"/>
        <v>-4.7999999999999989</v>
      </c>
      <c r="F64" s="77">
        <f t="shared" si="17"/>
        <v>-4.2000000000000011</v>
      </c>
      <c r="G64" s="77">
        <f t="shared" si="17"/>
        <v>-3</v>
      </c>
      <c r="H64" s="77">
        <f t="shared" si="17"/>
        <v>-4.2000000000000011</v>
      </c>
      <c r="I64" s="77">
        <f t="shared" si="17"/>
        <v>-2.3999999999999968</v>
      </c>
      <c r="J64" s="77">
        <f t="shared" si="17"/>
        <v>-3</v>
      </c>
      <c r="K64" s="77">
        <f t="shared" si="17"/>
        <v>4.2000000000000011</v>
      </c>
      <c r="L64" s="77">
        <f t="shared" si="17"/>
        <v>1.2000000000000011</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f t="shared" si="18"/>
        <v>3.5999999999999979</v>
      </c>
      <c r="E65" s="77">
        <f t="shared" si="18"/>
        <v>4.7999999999999989</v>
      </c>
      <c r="F65" s="77">
        <f t="shared" si="18"/>
        <v>4.2000000000000011</v>
      </c>
      <c r="G65" s="77">
        <f t="shared" si="18"/>
        <v>3</v>
      </c>
      <c r="H65" s="77">
        <f t="shared" si="18"/>
        <v>4.2000000000000011</v>
      </c>
      <c r="I65" s="77">
        <f t="shared" si="18"/>
        <v>2.3999999999999968</v>
      </c>
      <c r="J65" s="77">
        <f t="shared" si="18"/>
        <v>3</v>
      </c>
      <c r="K65" s="77">
        <f t="shared" si="18"/>
        <v>-4.2000000000000011</v>
      </c>
      <c r="L65" s="77">
        <f t="shared" si="18"/>
        <v>-1.2000000000000011</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C27" sqref="C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Bryngwyn'!C1:D1</f>
        <v>PAN-023907</v>
      </c>
      <c r="D1" s="141"/>
      <c r="E1" s="93" t="s">
        <v>45</v>
      </c>
      <c r="F1" s="39">
        <f>'Field data and Bryngwyn'!F1</f>
        <v>39.78</v>
      </c>
      <c r="G1" s="120" t="s">
        <v>43</v>
      </c>
      <c r="H1" s="121"/>
      <c r="I1" s="118">
        <v>6.9</v>
      </c>
      <c r="J1" s="119" t="s">
        <v>153</v>
      </c>
      <c r="K1" s="119"/>
      <c r="L1" s="97">
        <v>103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Bryngwyn'!C2:D2</f>
        <v>EPR/GP3792SK</v>
      </c>
      <c r="D2" s="143"/>
      <c r="E2" s="93" t="s">
        <v>109</v>
      </c>
      <c r="F2" s="96">
        <v>190902</v>
      </c>
      <c r="G2" s="138" t="s">
        <v>110</v>
      </c>
      <c r="H2" s="139"/>
      <c r="I2" s="118"/>
      <c r="J2" s="119" t="s">
        <v>158</v>
      </c>
      <c r="K2" s="119"/>
      <c r="L2" s="97">
        <v>1.59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Bryngwyn'!C3:D3</f>
        <v>ByProduct Recovery Limited</v>
      </c>
      <c r="D3" s="143"/>
      <c r="E3" s="93" t="s">
        <v>108</v>
      </c>
      <c r="F3" s="31" t="s">
        <v>78</v>
      </c>
      <c r="G3" s="119" t="s">
        <v>159</v>
      </c>
      <c r="H3" s="119"/>
      <c r="I3" s="118"/>
      <c r="J3" s="120" t="s">
        <v>154</v>
      </c>
      <c r="K3" s="121"/>
      <c r="L3" s="97">
        <f>(L1/(L2*10000))*100</f>
        <v>0.64779874213836475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Bryngwyn'!C4:D4</f>
        <v>Tyncwm, B4337, Llansawel, Llandeilo, Carmarthenshire. SA19 7PQ</v>
      </c>
      <c r="D4" s="141"/>
      <c r="E4" s="94" t="s">
        <v>1</v>
      </c>
      <c r="F4" s="96" t="s">
        <v>173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Bryngwyn'!C5:D5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Bryngwyn'!C8</f>
        <v>0</v>
      </c>
      <c r="D8" s="60">
        <f>'Field data and Bryngwyn'!D8</f>
        <v>0</v>
      </c>
      <c r="E8" s="60">
        <f>'Field data and Bryngwyn'!E8</f>
        <v>3</v>
      </c>
      <c r="F8" s="60">
        <f>'Field data and Bryngwyn'!F8</f>
        <v>4</v>
      </c>
      <c r="G8" s="60" t="str">
        <f>'Field data and Bryngwyn'!G8</f>
        <v>5A</v>
      </c>
      <c r="H8" s="60" t="str">
        <f>'Field data and Bryngwyn'!H8</f>
        <v>5B</v>
      </c>
      <c r="I8" s="60">
        <f>'Field data and Bryngwyn'!I8</f>
        <v>6</v>
      </c>
      <c r="J8" s="60">
        <f>'Field data and Bryngwyn'!J8</f>
        <v>7</v>
      </c>
      <c r="K8" s="60">
        <f>'Field data and Bryngwyn'!K8</f>
        <v>9</v>
      </c>
      <c r="L8" s="60">
        <f>'Field data and Bryngwyn'!L8</f>
        <v>10</v>
      </c>
      <c r="M8" s="60">
        <f>'Field data and Bryngwyn'!M8</f>
        <v>11</v>
      </c>
      <c r="N8" s="60">
        <f>'Field data and Bryngwyn'!N8</f>
        <v>12</v>
      </c>
      <c r="O8" s="60">
        <f>'Field data and Bryngwyn'!O8</f>
        <v>0</v>
      </c>
      <c r="P8" s="60">
        <f>'Field data and Bryngwyn'!P8</f>
        <v>0</v>
      </c>
      <c r="Q8" s="60">
        <f>'Field data and Bryngwyn'!Q8</f>
        <v>0</v>
      </c>
      <c r="R8" s="60">
        <f>'Field data and Bryngwyn'!R8</f>
        <v>0</v>
      </c>
      <c r="S8" s="60">
        <f>'Field data and Bryngwyn'!S8</f>
        <v>0</v>
      </c>
      <c r="T8" s="60">
        <f>'Field data and Bryngwyn'!T8</f>
        <v>0</v>
      </c>
      <c r="U8" s="60">
        <f>'Field data and Bryngwyn'!U8</f>
        <v>0</v>
      </c>
      <c r="V8" s="60">
        <f>'Field data and Bryngwyn'!V8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Bryngwyn'!C9</f>
        <v>0</v>
      </c>
      <c r="D9" s="60">
        <f>'Field data and Bryngwyn'!D9</f>
        <v>0</v>
      </c>
      <c r="E9" s="60" t="str">
        <f>'Field data and Bryngwyn'!E9</f>
        <v>M</v>
      </c>
      <c r="F9" s="60" t="str">
        <f>'Field data and Bryngwyn'!F9</f>
        <v>M</v>
      </c>
      <c r="G9" s="60" t="str">
        <f>'Field data and Bryngwyn'!G9</f>
        <v>M</v>
      </c>
      <c r="H9" s="60" t="str">
        <f>'Field data and Bryngwyn'!H9</f>
        <v>M</v>
      </c>
      <c r="I9" s="60" t="str">
        <f>'Field data and Bryngwyn'!I9</f>
        <v>M</v>
      </c>
      <c r="J9" s="60" t="str">
        <f>'Field data and Bryngwyn'!J9</f>
        <v>M</v>
      </c>
      <c r="K9" s="60" t="str">
        <f>'Field data and Bryngwyn'!K9</f>
        <v>M</v>
      </c>
      <c r="L9" s="60" t="str">
        <f>'Field data and Bryngwyn'!L9</f>
        <v>M</v>
      </c>
      <c r="M9" s="60" t="str">
        <f>'Field data and Bryngwyn'!M9</f>
        <v>M</v>
      </c>
      <c r="N9" s="60" t="str">
        <f>'Field data and Bryngwyn'!N9</f>
        <v>M</v>
      </c>
      <c r="O9" s="60">
        <f>'Field data and Bryngwyn'!O9</f>
        <v>0</v>
      </c>
      <c r="P9" s="60">
        <f>'Field data and Bryngwyn'!P9</f>
        <v>0</v>
      </c>
      <c r="Q9" s="60">
        <f>'Field data and Bryngwyn'!Q9</f>
        <v>0</v>
      </c>
      <c r="R9" s="60">
        <f>'Field data and Bryngwyn'!R9</f>
        <v>0</v>
      </c>
      <c r="S9" s="60">
        <f>'Field data and Bryngwyn'!S9</f>
        <v>0</v>
      </c>
      <c r="T9" s="60">
        <f>'Field data and Bryngwyn'!T9</f>
        <v>0</v>
      </c>
      <c r="U9" s="60">
        <f>'Field data and Bryngwyn'!U9</f>
        <v>0</v>
      </c>
      <c r="V9" s="60">
        <f>'Field data and Bryngwyn'!V9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Bryngwyn'!C10</f>
        <v>0</v>
      </c>
      <c r="D10" s="60">
        <f>'Field data and Bryngwyn'!D10</f>
        <v>0</v>
      </c>
      <c r="E10" s="60">
        <f>'Field data and Bryngwyn'!E10</f>
        <v>6.8</v>
      </c>
      <c r="F10" s="60">
        <f>'Field data and Bryngwyn'!F10</f>
        <v>7</v>
      </c>
      <c r="G10" s="60">
        <f>'Field data and Bryngwyn'!G10</f>
        <v>6.9</v>
      </c>
      <c r="H10" s="60">
        <f>'Field data and Bryngwyn'!H10</f>
        <v>6.7</v>
      </c>
      <c r="I10" s="60">
        <f>'Field data and Bryngwyn'!I10</f>
        <v>6.9</v>
      </c>
      <c r="J10" s="60">
        <f>'Field data and Bryngwyn'!J10</f>
        <v>6.6</v>
      </c>
      <c r="K10" s="60">
        <f>'Field data and Bryngwyn'!K10</f>
        <v>6.7</v>
      </c>
      <c r="L10" s="60">
        <f>'Field data and Bryngwyn'!L10</f>
        <v>5.5</v>
      </c>
      <c r="M10" s="60">
        <f>'Field data and Bryngwyn'!M10</f>
        <v>6</v>
      </c>
      <c r="N10" s="60">
        <f>'Field data and Bryngwyn'!N10</f>
        <v>6</v>
      </c>
      <c r="O10" s="60">
        <f>'Field data and Bryngwyn'!O10</f>
        <v>0</v>
      </c>
      <c r="P10" s="60">
        <f>'Field data and Bryngwyn'!P10</f>
        <v>0</v>
      </c>
      <c r="Q10" s="60">
        <f>'Field data and Bryngwyn'!Q10</f>
        <v>0</v>
      </c>
      <c r="R10" s="60">
        <f>'Field data and Bryngwyn'!R10</f>
        <v>0</v>
      </c>
      <c r="S10" s="60">
        <f>'Field data and Bryngwyn'!S10</f>
        <v>0</v>
      </c>
      <c r="T10" s="60">
        <f>'Field data and Bryngwyn'!T10</f>
        <v>0</v>
      </c>
      <c r="U10" s="60">
        <f>'Field data and Bryngwyn'!U10</f>
        <v>0</v>
      </c>
      <c r="V10" s="60">
        <f>'Field data and Bryngwyn'!V10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Bryngwyn'!C11</f>
        <v>0</v>
      </c>
      <c r="D11" s="60">
        <f>'Field data and Bryngwyn'!D11</f>
        <v>0</v>
      </c>
      <c r="E11" s="60">
        <f>'Field data and Bryngwyn'!E11</f>
        <v>2</v>
      </c>
      <c r="F11" s="60">
        <f>'Field data and Bryngwyn'!F11</f>
        <v>3</v>
      </c>
      <c r="G11" s="60">
        <f>'Field data and Bryngwyn'!G11</f>
        <v>2</v>
      </c>
      <c r="H11" s="60">
        <f>'Field data and Bryngwyn'!H11</f>
        <v>3</v>
      </c>
      <c r="I11" s="60">
        <f>'Field data and Bryngwyn'!I11</f>
        <v>3</v>
      </c>
      <c r="J11" s="60">
        <f>'Field data and Bryngwyn'!J11</f>
        <v>2</v>
      </c>
      <c r="K11" s="60">
        <f>'Field data and Bryngwyn'!K11</f>
        <v>1</v>
      </c>
      <c r="L11" s="60">
        <f>'Field data and Bryngwyn'!L11</f>
        <v>2</v>
      </c>
      <c r="M11" s="60">
        <f>'Field data and Bryngwyn'!M11</f>
        <v>1</v>
      </c>
      <c r="N11" s="60">
        <f>'Field data and Bryngwyn'!N11</f>
        <v>2</v>
      </c>
      <c r="O11" s="60">
        <f>'Field data and Bryngwyn'!O11</f>
        <v>0</v>
      </c>
      <c r="P11" s="60">
        <f>'Field data and Bryngwyn'!P11</f>
        <v>0</v>
      </c>
      <c r="Q11" s="60">
        <f>'Field data and Bryngwyn'!Q11</f>
        <v>0</v>
      </c>
      <c r="R11" s="60">
        <f>'Field data and Bryngwyn'!R11</f>
        <v>0</v>
      </c>
      <c r="S11" s="60">
        <f>'Field data and Bryngwyn'!S11</f>
        <v>0</v>
      </c>
      <c r="T11" s="60">
        <f>'Field data and Bryngwyn'!T11</f>
        <v>0</v>
      </c>
      <c r="U11" s="60">
        <f>'Field data and Bryngwyn'!U11</f>
        <v>0</v>
      </c>
      <c r="V11" s="60">
        <f>'Field data and Bryngwyn'!V11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Bryngwyn'!C12</f>
        <v>0</v>
      </c>
      <c r="D12" s="60">
        <f>'Field data and Bryngwyn'!D12</f>
        <v>0</v>
      </c>
      <c r="E12" s="60">
        <f>'Field data and Bryngwyn'!E12</f>
        <v>0</v>
      </c>
      <c r="F12" s="60">
        <f>'Field data and Bryngwyn'!F12</f>
        <v>3</v>
      </c>
      <c r="G12" s="60">
        <f>'Field data and Bryngwyn'!G12</f>
        <v>0</v>
      </c>
      <c r="H12" s="60">
        <f>'Field data and Bryngwyn'!H12</f>
        <v>0</v>
      </c>
      <c r="I12" s="60">
        <f>'Field data and Bryngwyn'!I12</f>
        <v>1</v>
      </c>
      <c r="J12" s="60">
        <f>'Field data and Bryngwyn'!J12</f>
        <v>1</v>
      </c>
      <c r="K12" s="60">
        <f>'Field data and Bryngwyn'!K12</f>
        <v>1</v>
      </c>
      <c r="L12" s="60">
        <f>'Field data and Bryngwyn'!L12</f>
        <v>0</v>
      </c>
      <c r="M12" s="60">
        <f>'Field data and Bryngwyn'!M12</f>
        <v>1</v>
      </c>
      <c r="N12" s="60">
        <f>'Field data and Bryngwyn'!N12</f>
        <v>3</v>
      </c>
      <c r="O12" s="60">
        <f>'Field data and Bryngwyn'!O12</f>
        <v>0</v>
      </c>
      <c r="P12" s="60">
        <f>'Field data and Bryngwyn'!P12</f>
        <v>0</v>
      </c>
      <c r="Q12" s="60">
        <f>'Field data and Bryngwyn'!Q12</f>
        <v>0</v>
      </c>
      <c r="R12" s="60">
        <f>'Field data and Bryngwyn'!R12</f>
        <v>0</v>
      </c>
      <c r="S12" s="60">
        <f>'Field data and Bryngwyn'!S12</f>
        <v>0</v>
      </c>
      <c r="T12" s="60">
        <f>'Field data and Bryngwyn'!T12</f>
        <v>0</v>
      </c>
      <c r="U12" s="60">
        <f>'Field data and Bryngwyn'!U12</f>
        <v>0</v>
      </c>
      <c r="V12" s="60">
        <f>'Field data and Bryngwyn'!V12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Bryngwyn'!C13</f>
        <v>0</v>
      </c>
      <c r="D13" s="60">
        <f>'Field data and Bryngwyn'!D13</f>
        <v>0</v>
      </c>
      <c r="E13" s="60">
        <f>'Field data and Bryngwyn'!E13</f>
        <v>5</v>
      </c>
      <c r="F13" s="60">
        <f>'Field data and Bryngwyn'!F13</f>
        <v>3</v>
      </c>
      <c r="G13" s="60">
        <f>'Field data and Bryngwyn'!G13</f>
        <v>2</v>
      </c>
      <c r="H13" s="60">
        <f>'Field data and Bryngwyn'!H13</f>
        <v>2</v>
      </c>
      <c r="I13" s="60">
        <f>'Field data and Bryngwyn'!I13</f>
        <v>3</v>
      </c>
      <c r="J13" s="60">
        <f>'Field data and Bryngwyn'!J13</f>
        <v>2</v>
      </c>
      <c r="K13" s="60">
        <f>'Field data and Bryngwyn'!K13</f>
        <v>2</v>
      </c>
      <c r="L13" s="60">
        <f>'Field data and Bryngwyn'!L13</f>
        <v>2</v>
      </c>
      <c r="M13" s="60">
        <f>'Field data and Bryngwyn'!M13</f>
        <v>2</v>
      </c>
      <c r="N13" s="60">
        <f>'Field data and Bryngwyn'!N13</f>
        <v>3</v>
      </c>
      <c r="O13" s="60">
        <f>'Field data and Bryngwyn'!O13</f>
        <v>0</v>
      </c>
      <c r="P13" s="60">
        <f>'Field data and Bryngwyn'!P13</f>
        <v>0</v>
      </c>
      <c r="Q13" s="60">
        <f>'Field data and Bryngwyn'!Q13</f>
        <v>0</v>
      </c>
      <c r="R13" s="60">
        <f>'Field data and Bryngwyn'!R13</f>
        <v>0</v>
      </c>
      <c r="S13" s="60">
        <f>'Field data and Bryngwyn'!S13</f>
        <v>0</v>
      </c>
      <c r="T13" s="60">
        <f>'Field data and Bryngwyn'!T13</f>
        <v>0</v>
      </c>
      <c r="U13" s="60">
        <f>'Field data and Bryngwyn'!U13</f>
        <v>0</v>
      </c>
      <c r="V13" s="60">
        <f>'Field data and Bryngwyn'!V13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f>'Field data and Bryngwyn'!C14</f>
        <v>0</v>
      </c>
      <c r="D14" s="102">
        <f>'Field data and Bryngwyn'!D14</f>
        <v>0</v>
      </c>
      <c r="E14" s="102" t="str">
        <f>'Field data and Bryngwyn'!E14</f>
        <v xml:space="preserve">Grass Silage (25% DM) </v>
      </c>
      <c r="F14" s="102" t="str">
        <f>'Field data and Bryngwyn'!F14</f>
        <v xml:space="preserve">Grass Silage (25% DM) </v>
      </c>
      <c r="G14" s="102" t="str">
        <f>'Field data and Bryngwyn'!G14</f>
        <v xml:space="preserve">Grass Silage (25% DM) </v>
      </c>
      <c r="H14" s="102" t="str">
        <f>'Field data and Bryngwyn'!H14</f>
        <v xml:space="preserve">Grass Silage (25% DM) </v>
      </c>
      <c r="I14" s="102" t="str">
        <f>'Field data and Bryngwyn'!I14</f>
        <v xml:space="preserve">Grass Silage (25% DM) </v>
      </c>
      <c r="J14" s="102" t="str">
        <f>'Field data and Bryngwyn'!J14</f>
        <v xml:space="preserve">Grass Silage (25% DM) </v>
      </c>
      <c r="K14" s="102" t="str">
        <f>'Field data and Bryngwyn'!K14</f>
        <v xml:space="preserve">Grass Silage (25% DM) </v>
      </c>
      <c r="L14" s="102" t="str">
        <f>'Field data and Bryngwyn'!L14</f>
        <v xml:space="preserve">Grass Silage (25% DM) </v>
      </c>
      <c r="M14" s="102" t="str">
        <f>'Field data and Bryngwyn'!M14</f>
        <v xml:space="preserve">Grass Silage (25% DM) </v>
      </c>
      <c r="N14" s="102" t="str">
        <f>'Field data and Bryngwyn'!N14</f>
        <v xml:space="preserve">Grass Silage (25% DM) </v>
      </c>
      <c r="O14" s="102">
        <f>'Field data and Bryngwyn'!O14</f>
        <v>0</v>
      </c>
      <c r="P14" s="102">
        <f>'Field data and Bryngwyn'!P14</f>
        <v>0</v>
      </c>
      <c r="Q14" s="102">
        <f>'Field data and Bryngwyn'!Q14</f>
        <v>0</v>
      </c>
      <c r="R14" s="102">
        <f>'Field data and Bryngwyn'!R14</f>
        <v>0</v>
      </c>
      <c r="S14" s="102">
        <f>'Field data and Bryngwyn'!S14</f>
        <v>0</v>
      </c>
      <c r="T14" s="102">
        <f>'Field data and Bryngwyn'!T14</f>
        <v>0</v>
      </c>
      <c r="U14" s="102">
        <f>'Field data and Bryngwyn'!U14</f>
        <v>0</v>
      </c>
      <c r="V14" s="102">
        <f>'Field data and Bryngwyn'!V14</f>
        <v>0</v>
      </c>
      <c r="AD14" s="30" t="s">
        <v>138</v>
      </c>
      <c r="AE14" s="30">
        <v>6</v>
      </c>
      <c r="AI14" s="53" t="s">
        <v>119</v>
      </c>
      <c r="AJ14" s="54">
        <v>0.8</v>
      </c>
      <c r="AK14" s="55">
        <v>1.7</v>
      </c>
      <c r="AL14" s="11">
        <v>12</v>
      </c>
      <c r="AM14" s="11">
        <v>6.7</v>
      </c>
      <c r="AN14" s="11" t="s">
        <v>135</v>
      </c>
    </row>
    <row r="15" spans="1:41" ht="13" x14ac:dyDescent="0.25">
      <c r="A15" s="130" t="s">
        <v>9</v>
      </c>
      <c r="B15" s="130"/>
      <c r="C15" s="60">
        <f>'Field data and Bryngwyn'!C15</f>
        <v>0</v>
      </c>
      <c r="D15" s="60">
        <f>'Field data and Bryngwyn'!D15</f>
        <v>0</v>
      </c>
      <c r="E15" s="60">
        <f>'Field data and Bryngwyn'!E15</f>
        <v>38</v>
      </c>
      <c r="F15" s="60">
        <f>'Field data and Bryngwyn'!F15</f>
        <v>38</v>
      </c>
      <c r="G15" s="60">
        <f>'Field data and Bryngwyn'!G15</f>
        <v>38</v>
      </c>
      <c r="H15" s="60">
        <f>'Field data and Bryngwyn'!H15</f>
        <v>38</v>
      </c>
      <c r="I15" s="60">
        <f>'Field data and Bryngwyn'!I15</f>
        <v>38</v>
      </c>
      <c r="J15" s="60">
        <f>'Field data and Bryngwyn'!J15</f>
        <v>38</v>
      </c>
      <c r="K15" s="60">
        <f>'Field data and Bryngwyn'!K15</f>
        <v>38</v>
      </c>
      <c r="L15" s="60">
        <f>'Field data and Bryngwyn'!L15</f>
        <v>38</v>
      </c>
      <c r="M15" s="60">
        <f>'Field data and Bryngwyn'!M15</f>
        <v>38</v>
      </c>
      <c r="N15" s="60">
        <f>'Field data and Bryngwyn'!N15</f>
        <v>38</v>
      </c>
      <c r="O15" s="60">
        <f>'Field data and Bryngwyn'!O15</f>
        <v>0</v>
      </c>
      <c r="P15" s="60">
        <f>'Field data and Bryngwyn'!P15</f>
        <v>0</v>
      </c>
      <c r="Q15" s="60">
        <f>'Field data and Bryngwyn'!Q15</f>
        <v>0</v>
      </c>
      <c r="R15" s="60">
        <f>'Field data and Bryngwyn'!R15</f>
        <v>0</v>
      </c>
      <c r="S15" s="60">
        <f>'Field data and Bryngwyn'!S15</f>
        <v>0</v>
      </c>
      <c r="T15" s="60">
        <f>'Field data and Bryngwyn'!T15</f>
        <v>0</v>
      </c>
      <c r="U15" s="60">
        <f>'Field data and Bryngwyn'!U15</f>
        <v>0</v>
      </c>
      <c r="V15" s="60">
        <f>'Field data and Bryngwyn'!V15</f>
        <v>0</v>
      </c>
      <c r="AD15" s="30" t="s">
        <v>144</v>
      </c>
      <c r="AE15" s="30">
        <v>7</v>
      </c>
      <c r="AI15" s="53" t="s">
        <v>101</v>
      </c>
      <c r="AJ15" s="62">
        <v>1.8</v>
      </c>
      <c r="AK15" s="55">
        <v>5.4</v>
      </c>
      <c r="AL15" s="11">
        <v>13</v>
      </c>
      <c r="AM15" s="11">
        <v>6.7</v>
      </c>
      <c r="AN15" s="11" t="s">
        <v>135</v>
      </c>
    </row>
    <row r="16" spans="1:41" ht="13.5" thickBot="1" x14ac:dyDescent="0.3">
      <c r="A16" s="132" t="s">
        <v>44</v>
      </c>
      <c r="B16" s="132"/>
      <c r="C16" s="103">
        <f>'Field data and Bryngwyn'!C16</f>
        <v>0</v>
      </c>
      <c r="D16" s="103">
        <f>'Field data and Bryngwyn'!D16</f>
        <v>0</v>
      </c>
      <c r="E16" s="103" t="str">
        <f>'Field data and Bryngwyn'!E16</f>
        <v>Medium/Clay</v>
      </c>
      <c r="F16" s="103" t="str">
        <f>'Field data and Bryngwyn'!F16</f>
        <v>Medium/Clay</v>
      </c>
      <c r="G16" s="103" t="str">
        <f>'Field data and Bryngwyn'!G16</f>
        <v>Medium/Clay</v>
      </c>
      <c r="H16" s="103" t="str">
        <f>'Field data and Bryngwyn'!H16</f>
        <v>Medium/Clay</v>
      </c>
      <c r="I16" s="103" t="str">
        <f>'Field data and Bryngwyn'!I16</f>
        <v>Medium/Clay</v>
      </c>
      <c r="J16" s="103" t="str">
        <f>'Field data and Bryngwyn'!J16</f>
        <v>Medium/Clay</v>
      </c>
      <c r="K16" s="103" t="str">
        <f>'Field data and Bryngwyn'!K16</f>
        <v>Medium/Clay</v>
      </c>
      <c r="L16" s="103" t="str">
        <f>'Field data and Bryngwyn'!L16</f>
        <v>Medium/Clay</v>
      </c>
      <c r="M16" s="103" t="str">
        <f>'Field data and Bryngwyn'!M16</f>
        <v>Medium/Clay</v>
      </c>
      <c r="N16" s="103" t="str">
        <f>'Field data and Bryngwyn'!N16</f>
        <v>Medium/Clay</v>
      </c>
      <c r="O16" s="103">
        <f>'Field data and Bryngwyn'!O16</f>
        <v>0</v>
      </c>
      <c r="P16" s="103">
        <f>'Field data and Bryngwyn'!P16</f>
        <v>0</v>
      </c>
      <c r="Q16" s="103">
        <f>'Field data and Bryngwyn'!Q16</f>
        <v>0</v>
      </c>
      <c r="R16" s="103">
        <f>'Field data and Bryngwyn'!R16</f>
        <v>0</v>
      </c>
      <c r="S16" s="103">
        <f>'Field data and Bryngwyn'!S16</f>
        <v>0</v>
      </c>
      <c r="T16" s="103">
        <f>'Field data and Bryngwyn'!T16</f>
        <v>0</v>
      </c>
      <c r="U16" s="103">
        <f>'Field data and Bryngwyn'!U16</f>
        <v>0</v>
      </c>
      <c r="V16" s="103">
        <f>'Field data and Bryngwyn'!V16</f>
        <v>0</v>
      </c>
      <c r="AD16" s="52" t="s">
        <v>145</v>
      </c>
      <c r="AE16" s="30">
        <v>8</v>
      </c>
      <c r="AI16" s="53" t="s">
        <v>118</v>
      </c>
      <c r="AJ16" s="54">
        <v>8</v>
      </c>
      <c r="AK16" s="55">
        <v>5.5</v>
      </c>
      <c r="AL16" s="12">
        <v>14</v>
      </c>
      <c r="AM16" s="11">
        <v>6.7</v>
      </c>
      <c r="AN16" s="11" t="s">
        <v>135</v>
      </c>
    </row>
    <row r="17" spans="1:40" ht="13" x14ac:dyDescent="0.25">
      <c r="A17" s="122" t="s">
        <v>69</v>
      </c>
      <c r="B17" s="123"/>
      <c r="C17" s="28" t="e">
        <f>(VLOOKUP(C$14,$AI2:$AK26,2,FALSE))*C$15</f>
        <v>#N/A</v>
      </c>
      <c r="D17" s="28" t="e">
        <f t="shared" ref="D17:V17" si="0">(VLOOKUP(D$14,$AI2:$AK26,2,FALSE))*D$15</f>
        <v>#N/A</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64.725446549999987</v>
      </c>
      <c r="F18" s="16">
        <f>$D34</f>
        <v>21.575148849999998</v>
      </c>
      <c r="G18" s="16">
        <f>$D35</f>
        <v>64.725446549999987</v>
      </c>
      <c r="H18" s="16">
        <f>$D36</f>
        <v>21.575148849999998</v>
      </c>
      <c r="I18" s="16">
        <f>$D37</f>
        <v>21.575148849999998</v>
      </c>
      <c r="J18" s="16">
        <f>$D38</f>
        <v>64.725446549999987</v>
      </c>
      <c r="K18" s="16">
        <f>$D39</f>
        <v>107.87574424999998</v>
      </c>
      <c r="L18" s="16">
        <f>$D40</f>
        <v>0</v>
      </c>
      <c r="M18" s="16">
        <f>$D41</f>
        <v>107.87574424999998</v>
      </c>
      <c r="N18" s="16">
        <f>$D42</f>
        <v>64.725446549999987</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t="e">
        <f>C18-C17</f>
        <v>#N/A</v>
      </c>
      <c r="D19" s="16" t="e">
        <f t="shared" ref="D19:V19" si="1">D18-D17</f>
        <v>#N/A</v>
      </c>
      <c r="E19" s="16">
        <f t="shared" si="1"/>
        <v>0.12544654999999238</v>
      </c>
      <c r="F19" s="16">
        <f t="shared" si="1"/>
        <v>-43.024851149999996</v>
      </c>
      <c r="G19" s="16">
        <f t="shared" si="1"/>
        <v>0.12544654999999238</v>
      </c>
      <c r="H19" s="16">
        <f t="shared" si="1"/>
        <v>-43.024851149999996</v>
      </c>
      <c r="I19" s="16">
        <f t="shared" si="1"/>
        <v>-43.024851149999996</v>
      </c>
      <c r="J19" s="16">
        <f t="shared" si="1"/>
        <v>0.12544654999999238</v>
      </c>
      <c r="K19" s="16">
        <f t="shared" si="1"/>
        <v>43.275744249999988</v>
      </c>
      <c r="L19" s="16">
        <f t="shared" si="1"/>
        <v>-64.599999999999994</v>
      </c>
      <c r="M19" s="16">
        <f t="shared" si="1"/>
        <v>43.275744249999988</v>
      </c>
      <c r="N19" s="16">
        <f t="shared" si="1"/>
        <v>0.12544654999999238</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INCREASE</v>
      </c>
      <c r="F20" s="26" t="str">
        <f>IF($B34="","",IF(F$19&gt;=0,"INCREASE","DECREASE"))</f>
        <v>DECREASE</v>
      </c>
      <c r="G20" s="26" t="str">
        <f>IF($B35="","",IF(G$19&gt;=0,"INCREASE","DECREASE"))</f>
        <v>INCREASE</v>
      </c>
      <c r="H20" s="26" t="str">
        <f>IF($B36="","",IF(H$19&gt;=0,"INCREASE","DECREASE"))</f>
        <v>DECREASE</v>
      </c>
      <c r="I20" s="26" t="str">
        <f>IF($B37="","",IF(I$19&gt;=0,"INCREASE","DECREASE"))</f>
        <v>DECREASE</v>
      </c>
      <c r="J20" s="26" t="str">
        <f>IF($B38="","",IF(J$19&gt;=0,"INCREASE","DECREASE"))</f>
        <v>INCREASE</v>
      </c>
      <c r="K20" s="26" t="str">
        <f>IF($B39="","",IF(K$19&gt;=0,"INCREASE","DECREASE"))</f>
        <v>INCREASE</v>
      </c>
      <c r="L20" s="26" t="str">
        <f>IF($B40="","",IF(L$19&gt;=0,"INCREASE","DECREASE"))</f>
        <v/>
      </c>
      <c r="M20" s="26" t="str">
        <f>IF($B41="","",IF(M$19&gt;=0,"INCREASE","DECREASE"))</f>
        <v>INCREASE</v>
      </c>
      <c r="N20" s="26" t="str">
        <f>IF($B42="","",IF(N$19&gt;=0,"INCREASE","DECREASE"))</f>
        <v>INCREASE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t="e">
        <f>(VLOOKUP(C$14,$AI2:$AK26,3,FALSE))*C$15</f>
        <v>#N/A</v>
      </c>
      <c r="D21" s="28" t="e">
        <f t="shared" ref="D21:V21" si="2">(VLOOKUP(D$14,$AI2:$AK26,3,FALSE))*D$15</f>
        <v>#N/A</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2.2432521000000003</v>
      </c>
      <c r="F22" s="16">
        <f>$E34</f>
        <v>0.7477507000000001</v>
      </c>
      <c r="G22" s="16">
        <f>$E35</f>
        <v>2.2432521000000003</v>
      </c>
      <c r="H22" s="16">
        <f>$E36</f>
        <v>0.7477507000000001</v>
      </c>
      <c r="I22" s="16">
        <f>$E37</f>
        <v>0.7477507000000001</v>
      </c>
      <c r="J22" s="16">
        <f>$E38</f>
        <v>2.2432521000000003</v>
      </c>
      <c r="K22" s="16">
        <f>$E39</f>
        <v>3.738753500000001</v>
      </c>
      <c r="L22" s="16">
        <f>$E40</f>
        <v>0</v>
      </c>
      <c r="M22" s="16">
        <f>$E41</f>
        <v>3.738753500000001</v>
      </c>
      <c r="N22" s="16">
        <f>$E42</f>
        <v>2.2432521000000003</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t="e">
        <f>C22-C21</f>
        <v>#N/A</v>
      </c>
      <c r="D23" s="16" t="e">
        <f t="shared" ref="D23:V23" si="3">D22-D21</f>
        <v>#N/A</v>
      </c>
      <c r="E23" s="16">
        <f t="shared" si="3"/>
        <v>-225.75674789999999</v>
      </c>
      <c r="F23" s="16">
        <f t="shared" si="3"/>
        <v>-227.25224929999999</v>
      </c>
      <c r="G23" s="16">
        <f t="shared" si="3"/>
        <v>-225.75674789999999</v>
      </c>
      <c r="H23" s="16">
        <f t="shared" si="3"/>
        <v>-227.25224929999999</v>
      </c>
      <c r="I23" s="16">
        <f t="shared" si="3"/>
        <v>-227.25224929999999</v>
      </c>
      <c r="J23" s="16">
        <f t="shared" si="3"/>
        <v>-225.75674789999999</v>
      </c>
      <c r="K23" s="16">
        <f t="shared" si="3"/>
        <v>-224.2612465</v>
      </c>
      <c r="L23" s="16">
        <f t="shared" si="3"/>
        <v>-228</v>
      </c>
      <c r="M23" s="16">
        <f t="shared" si="3"/>
        <v>-224.2612465</v>
      </c>
      <c r="N23" s="16">
        <f t="shared" si="3"/>
        <v>-225.75674789999999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4.37</v>
      </c>
      <c r="C28" s="15">
        <v>1.59</v>
      </c>
      <c r="D28" s="15">
        <v>0.43099999999999999</v>
      </c>
      <c r="E28" s="15">
        <v>2.8400000000000002E-2</v>
      </c>
      <c r="F28" s="15">
        <v>655</v>
      </c>
      <c r="G28" s="15">
        <v>32.299999999999997</v>
      </c>
      <c r="H28" s="15">
        <v>163</v>
      </c>
      <c r="I28" s="15">
        <v>3</v>
      </c>
      <c r="J28" s="15">
        <v>1.1299999999999999</v>
      </c>
      <c r="K28" s="23">
        <v>0.47</v>
      </c>
      <c r="L28" s="15">
        <v>27.8</v>
      </c>
      <c r="M28" s="15">
        <v>13.4</v>
      </c>
      <c r="N28" s="15">
        <v>164000</v>
      </c>
      <c r="O28" s="15">
        <v>22000</v>
      </c>
      <c r="P28" s="15"/>
      <c r="Q28" s="15">
        <v>10300</v>
      </c>
      <c r="R28" s="15"/>
      <c r="S28" s="15">
        <v>14.8</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150</v>
      </c>
      <c r="C33" s="77">
        <f t="shared" si="6"/>
        <v>104.22450000000001</v>
      </c>
      <c r="D33" s="77">
        <f t="shared" si="7"/>
        <v>64.725446549999987</v>
      </c>
      <c r="E33" s="77">
        <f t="shared" si="8"/>
        <v>2.2432521000000003</v>
      </c>
      <c r="F33" s="77">
        <f t="shared" si="9"/>
        <v>7.1186644500000007</v>
      </c>
      <c r="G33" s="77">
        <f t="shared" si="5"/>
        <v>0.21172649999999998</v>
      </c>
      <c r="H33" s="77">
        <f t="shared" si="5"/>
        <v>1.0684650000000002</v>
      </c>
      <c r="I33" s="77">
        <f t="shared" si="5"/>
        <v>1.9665000000000002E-2</v>
      </c>
      <c r="J33" s="77">
        <f t="shared" si="5"/>
        <v>7.4071500000000004E-3</v>
      </c>
      <c r="K33" s="77">
        <f t="shared" si="5"/>
        <v>3.08085E-3</v>
      </c>
      <c r="L33" s="77">
        <f t="shared" si="5"/>
        <v>0.18222900000000003</v>
      </c>
      <c r="M33" s="77">
        <f t="shared" si="5"/>
        <v>8.7837000000000012E-2</v>
      </c>
      <c r="N33" s="77">
        <f t="shared" si="5"/>
        <v>1075.02</v>
      </c>
      <c r="O33" s="77">
        <f t="shared" si="5"/>
        <v>144.21</v>
      </c>
      <c r="P33" s="77">
        <f t="shared" si="5"/>
        <v>0</v>
      </c>
      <c r="Q33" s="77">
        <f t="shared" si="10"/>
        <v>168.79125000000002</v>
      </c>
      <c r="R33" s="77">
        <f t="shared" si="11"/>
        <v>0</v>
      </c>
      <c r="S33" s="77">
        <f t="shared" si="11"/>
        <v>9.7014000000000003E-2</v>
      </c>
      <c r="T33" s="77">
        <f t="shared" si="11"/>
        <v>0</v>
      </c>
      <c r="U33" s="77">
        <f t="shared" si="11"/>
        <v>0</v>
      </c>
      <c r="AB33" s="59"/>
      <c r="AC33" s="59"/>
      <c r="AD33" s="59"/>
      <c r="AE33" s="59"/>
      <c r="AF33" s="59"/>
      <c r="AG33" s="59"/>
      <c r="AH33" s="59"/>
      <c r="AI33" s="59"/>
    </row>
    <row r="34" spans="1:35" s="72" customFormat="1" ht="13" x14ac:dyDescent="0.35">
      <c r="A34" s="13">
        <f>F8</f>
        <v>4</v>
      </c>
      <c r="B34" s="15">
        <v>50</v>
      </c>
      <c r="C34" s="77">
        <f t="shared" si="6"/>
        <v>34.741500000000002</v>
      </c>
      <c r="D34" s="77">
        <f t="shared" si="7"/>
        <v>21.575148849999998</v>
      </c>
      <c r="E34" s="77">
        <f t="shared" si="8"/>
        <v>0.7477507000000001</v>
      </c>
      <c r="F34" s="77">
        <f t="shared" si="9"/>
        <v>2.3728881500000001</v>
      </c>
      <c r="G34" s="77">
        <f t="shared" si="5"/>
        <v>7.0575499999999999E-2</v>
      </c>
      <c r="H34" s="77">
        <f t="shared" si="5"/>
        <v>0.35615500000000005</v>
      </c>
      <c r="I34" s="77">
        <f t="shared" si="5"/>
        <v>6.5550000000000009E-3</v>
      </c>
      <c r="J34" s="77">
        <f t="shared" si="5"/>
        <v>2.46905E-3</v>
      </c>
      <c r="K34" s="77">
        <f t="shared" si="5"/>
        <v>1.02695E-3</v>
      </c>
      <c r="L34" s="77">
        <f t="shared" si="5"/>
        <v>6.0743000000000005E-2</v>
      </c>
      <c r="M34" s="77">
        <f t="shared" si="5"/>
        <v>2.9279000000000003E-2</v>
      </c>
      <c r="N34" s="77">
        <f t="shared" si="5"/>
        <v>358.34000000000003</v>
      </c>
      <c r="O34" s="77">
        <f t="shared" si="5"/>
        <v>48.07</v>
      </c>
      <c r="P34" s="77">
        <f t="shared" si="5"/>
        <v>0</v>
      </c>
      <c r="Q34" s="77">
        <f t="shared" si="10"/>
        <v>56.263750000000016</v>
      </c>
      <c r="R34" s="77">
        <f t="shared" si="11"/>
        <v>0</v>
      </c>
      <c r="S34" s="77">
        <f t="shared" si="11"/>
        <v>3.2337999999999999E-2</v>
      </c>
      <c r="T34" s="77">
        <f t="shared" si="11"/>
        <v>0</v>
      </c>
      <c r="U34" s="77">
        <f t="shared" si="11"/>
        <v>0</v>
      </c>
      <c r="AB34" s="59"/>
      <c r="AC34" s="59"/>
      <c r="AD34" s="59"/>
      <c r="AE34" s="59"/>
      <c r="AF34" s="59"/>
      <c r="AG34" s="59"/>
      <c r="AH34" s="59"/>
      <c r="AI34" s="59"/>
    </row>
    <row r="35" spans="1:35" s="72" customFormat="1" ht="13" x14ac:dyDescent="0.35">
      <c r="A35" s="13" t="str">
        <f>G8</f>
        <v>5A</v>
      </c>
      <c r="B35" s="15">
        <v>150</v>
      </c>
      <c r="C35" s="77">
        <f t="shared" si="6"/>
        <v>104.22450000000001</v>
      </c>
      <c r="D35" s="77">
        <f t="shared" si="7"/>
        <v>64.725446549999987</v>
      </c>
      <c r="E35" s="77">
        <f t="shared" si="8"/>
        <v>2.2432521000000003</v>
      </c>
      <c r="F35" s="77">
        <f t="shared" si="9"/>
        <v>7.1186644500000007</v>
      </c>
      <c r="G35" s="77">
        <f t="shared" si="5"/>
        <v>0.21172649999999998</v>
      </c>
      <c r="H35" s="77">
        <f t="shared" si="5"/>
        <v>1.0684650000000002</v>
      </c>
      <c r="I35" s="77">
        <f t="shared" si="5"/>
        <v>1.9665000000000002E-2</v>
      </c>
      <c r="J35" s="77">
        <f t="shared" si="5"/>
        <v>7.4071500000000004E-3</v>
      </c>
      <c r="K35" s="77">
        <f t="shared" si="5"/>
        <v>3.08085E-3</v>
      </c>
      <c r="L35" s="77">
        <f t="shared" si="5"/>
        <v>0.18222900000000003</v>
      </c>
      <c r="M35" s="77">
        <f t="shared" si="5"/>
        <v>8.7837000000000012E-2</v>
      </c>
      <c r="N35" s="77">
        <f t="shared" si="5"/>
        <v>1075.02</v>
      </c>
      <c r="O35" s="77">
        <f t="shared" si="5"/>
        <v>144.21</v>
      </c>
      <c r="P35" s="77">
        <f t="shared" si="5"/>
        <v>0</v>
      </c>
      <c r="Q35" s="77">
        <f t="shared" si="10"/>
        <v>168.79125000000002</v>
      </c>
      <c r="R35" s="77">
        <f t="shared" si="11"/>
        <v>0</v>
      </c>
      <c r="S35" s="77">
        <f t="shared" si="11"/>
        <v>9.7014000000000003E-2</v>
      </c>
      <c r="T35" s="77">
        <f t="shared" si="11"/>
        <v>0</v>
      </c>
      <c r="U35" s="77">
        <f t="shared" si="11"/>
        <v>0</v>
      </c>
      <c r="AB35" s="59"/>
      <c r="AC35" s="59"/>
      <c r="AD35" s="59"/>
      <c r="AE35" s="59"/>
      <c r="AF35" s="59"/>
      <c r="AG35" s="59"/>
      <c r="AH35" s="59"/>
      <c r="AI35" s="59"/>
    </row>
    <row r="36" spans="1:35" s="72" customFormat="1" ht="13" x14ac:dyDescent="0.35">
      <c r="A36" s="13" t="str">
        <f>H8</f>
        <v>5B</v>
      </c>
      <c r="B36" s="15">
        <v>50</v>
      </c>
      <c r="C36" s="77">
        <f t="shared" si="6"/>
        <v>34.741500000000002</v>
      </c>
      <c r="D36" s="77">
        <f t="shared" si="7"/>
        <v>21.575148849999998</v>
      </c>
      <c r="E36" s="77">
        <f t="shared" si="8"/>
        <v>0.7477507000000001</v>
      </c>
      <c r="F36" s="77">
        <f t="shared" si="9"/>
        <v>2.3728881500000001</v>
      </c>
      <c r="G36" s="77">
        <f t="shared" si="5"/>
        <v>7.0575499999999999E-2</v>
      </c>
      <c r="H36" s="77">
        <f t="shared" si="5"/>
        <v>0.35615500000000005</v>
      </c>
      <c r="I36" s="77">
        <f t="shared" si="5"/>
        <v>6.5550000000000009E-3</v>
      </c>
      <c r="J36" s="77">
        <f t="shared" si="5"/>
        <v>2.46905E-3</v>
      </c>
      <c r="K36" s="77">
        <f t="shared" si="5"/>
        <v>1.02695E-3</v>
      </c>
      <c r="L36" s="77">
        <f t="shared" si="5"/>
        <v>6.0743000000000005E-2</v>
      </c>
      <c r="M36" s="77">
        <f t="shared" si="5"/>
        <v>2.9279000000000003E-2</v>
      </c>
      <c r="N36" s="77">
        <f t="shared" si="5"/>
        <v>358.34000000000003</v>
      </c>
      <c r="O36" s="77">
        <f t="shared" si="5"/>
        <v>48.07</v>
      </c>
      <c r="P36" s="77">
        <f t="shared" si="5"/>
        <v>0</v>
      </c>
      <c r="Q36" s="77">
        <f t="shared" si="10"/>
        <v>56.263750000000016</v>
      </c>
      <c r="R36" s="77">
        <f t="shared" si="11"/>
        <v>0</v>
      </c>
      <c r="S36" s="77">
        <f t="shared" si="11"/>
        <v>3.2337999999999999E-2</v>
      </c>
      <c r="T36" s="77">
        <f t="shared" si="11"/>
        <v>0</v>
      </c>
      <c r="U36" s="77">
        <f t="shared" si="11"/>
        <v>0</v>
      </c>
      <c r="AB36" s="59"/>
      <c r="AC36" s="59"/>
      <c r="AD36" s="59"/>
      <c r="AE36" s="59"/>
      <c r="AF36" s="59"/>
      <c r="AG36" s="59"/>
      <c r="AH36" s="59"/>
      <c r="AI36" s="59"/>
    </row>
    <row r="37" spans="1:35" s="72" customFormat="1" ht="13" x14ac:dyDescent="0.35">
      <c r="A37" s="13">
        <f>I8</f>
        <v>6</v>
      </c>
      <c r="B37" s="15">
        <v>50</v>
      </c>
      <c r="C37" s="77">
        <f t="shared" si="6"/>
        <v>34.741500000000002</v>
      </c>
      <c r="D37" s="77">
        <f t="shared" si="7"/>
        <v>21.575148849999998</v>
      </c>
      <c r="E37" s="77">
        <f t="shared" si="8"/>
        <v>0.7477507000000001</v>
      </c>
      <c r="F37" s="77">
        <f t="shared" si="9"/>
        <v>2.3728881500000001</v>
      </c>
      <c r="G37" s="77">
        <f t="shared" si="5"/>
        <v>7.0575499999999999E-2</v>
      </c>
      <c r="H37" s="77">
        <f t="shared" si="5"/>
        <v>0.35615500000000005</v>
      </c>
      <c r="I37" s="77">
        <f t="shared" si="5"/>
        <v>6.5550000000000009E-3</v>
      </c>
      <c r="J37" s="77">
        <f t="shared" si="5"/>
        <v>2.46905E-3</v>
      </c>
      <c r="K37" s="77">
        <f t="shared" si="5"/>
        <v>1.02695E-3</v>
      </c>
      <c r="L37" s="77">
        <f t="shared" si="5"/>
        <v>6.0743000000000005E-2</v>
      </c>
      <c r="M37" s="77">
        <f t="shared" si="5"/>
        <v>2.9279000000000003E-2</v>
      </c>
      <c r="N37" s="77">
        <f t="shared" si="5"/>
        <v>358.34000000000003</v>
      </c>
      <c r="O37" s="77">
        <f t="shared" si="5"/>
        <v>48.07</v>
      </c>
      <c r="P37" s="77">
        <f t="shared" si="5"/>
        <v>0</v>
      </c>
      <c r="Q37" s="77">
        <f t="shared" si="10"/>
        <v>56.263750000000016</v>
      </c>
      <c r="R37" s="77">
        <f t="shared" si="11"/>
        <v>0</v>
      </c>
      <c r="S37" s="77">
        <f t="shared" si="11"/>
        <v>3.2337999999999999E-2</v>
      </c>
      <c r="T37" s="77">
        <f t="shared" si="11"/>
        <v>0</v>
      </c>
      <c r="U37" s="77">
        <f t="shared" si="11"/>
        <v>0</v>
      </c>
      <c r="AB37" s="59"/>
      <c r="AC37" s="59"/>
      <c r="AD37" s="59"/>
      <c r="AE37" s="59"/>
      <c r="AF37" s="59"/>
      <c r="AG37" s="59"/>
      <c r="AH37" s="59"/>
      <c r="AI37" s="59"/>
    </row>
    <row r="38" spans="1:35" s="72" customFormat="1" ht="13" x14ac:dyDescent="0.35">
      <c r="A38" s="13">
        <f>J8</f>
        <v>7</v>
      </c>
      <c r="B38" s="15">
        <v>150</v>
      </c>
      <c r="C38" s="77">
        <f t="shared" si="6"/>
        <v>104.22450000000001</v>
      </c>
      <c r="D38" s="77">
        <f t="shared" si="7"/>
        <v>64.725446549999987</v>
      </c>
      <c r="E38" s="77">
        <f t="shared" si="8"/>
        <v>2.2432521000000003</v>
      </c>
      <c r="F38" s="77">
        <f t="shared" si="9"/>
        <v>7.1186644500000007</v>
      </c>
      <c r="G38" s="77">
        <f t="shared" si="5"/>
        <v>0.21172649999999998</v>
      </c>
      <c r="H38" s="77">
        <f t="shared" si="5"/>
        <v>1.0684650000000002</v>
      </c>
      <c r="I38" s="77">
        <f t="shared" si="5"/>
        <v>1.9665000000000002E-2</v>
      </c>
      <c r="J38" s="77">
        <f t="shared" si="5"/>
        <v>7.4071500000000004E-3</v>
      </c>
      <c r="K38" s="77">
        <f t="shared" si="5"/>
        <v>3.08085E-3</v>
      </c>
      <c r="L38" s="77">
        <f t="shared" si="5"/>
        <v>0.18222900000000003</v>
      </c>
      <c r="M38" s="77">
        <f t="shared" si="5"/>
        <v>8.7837000000000012E-2</v>
      </c>
      <c r="N38" s="77">
        <f t="shared" si="5"/>
        <v>1075.02</v>
      </c>
      <c r="O38" s="77">
        <f t="shared" si="5"/>
        <v>144.21</v>
      </c>
      <c r="P38" s="77">
        <f t="shared" si="5"/>
        <v>0</v>
      </c>
      <c r="Q38" s="77">
        <f t="shared" si="10"/>
        <v>168.79125000000002</v>
      </c>
      <c r="R38" s="77">
        <f t="shared" si="11"/>
        <v>0</v>
      </c>
      <c r="S38" s="77">
        <f t="shared" si="11"/>
        <v>9.7014000000000003E-2</v>
      </c>
      <c r="T38" s="77">
        <f t="shared" si="11"/>
        <v>0</v>
      </c>
      <c r="U38" s="77">
        <f t="shared" si="11"/>
        <v>0</v>
      </c>
      <c r="AB38" s="59"/>
      <c r="AC38" s="59"/>
      <c r="AD38" s="59"/>
      <c r="AE38" s="59"/>
      <c r="AF38" s="59"/>
      <c r="AG38" s="59"/>
      <c r="AH38" s="59"/>
      <c r="AI38" s="59"/>
    </row>
    <row r="39" spans="1:35" s="72" customFormat="1" ht="13" x14ac:dyDescent="0.35">
      <c r="A39" s="13">
        <f>K8</f>
        <v>9</v>
      </c>
      <c r="B39" s="15">
        <v>250</v>
      </c>
      <c r="C39" s="77">
        <f t="shared" si="6"/>
        <v>173.70750000000001</v>
      </c>
      <c r="D39" s="77">
        <f t="shared" si="7"/>
        <v>107.87574424999998</v>
      </c>
      <c r="E39" s="77">
        <f t="shared" si="8"/>
        <v>3.738753500000001</v>
      </c>
      <c r="F39" s="77">
        <f t="shared" si="9"/>
        <v>11.86444075</v>
      </c>
      <c r="G39" s="77">
        <f t="shared" si="5"/>
        <v>0.35287750000000001</v>
      </c>
      <c r="H39" s="77">
        <f t="shared" si="5"/>
        <v>1.7807750000000002</v>
      </c>
      <c r="I39" s="77">
        <f t="shared" si="5"/>
        <v>3.2775000000000006E-2</v>
      </c>
      <c r="J39" s="77">
        <f t="shared" si="5"/>
        <v>1.234525E-2</v>
      </c>
      <c r="K39" s="77">
        <f t="shared" si="5"/>
        <v>5.1347500000000004E-3</v>
      </c>
      <c r="L39" s="77">
        <f t="shared" si="5"/>
        <v>0.30371500000000001</v>
      </c>
      <c r="M39" s="77">
        <f t="shared" si="5"/>
        <v>0.146395</v>
      </c>
      <c r="N39" s="77">
        <f t="shared" si="5"/>
        <v>1791.7</v>
      </c>
      <c r="O39" s="77">
        <f t="shared" si="5"/>
        <v>240.35</v>
      </c>
      <c r="P39" s="77">
        <f t="shared" si="5"/>
        <v>0</v>
      </c>
      <c r="Q39" s="77">
        <f t="shared" si="10"/>
        <v>281.31875000000002</v>
      </c>
      <c r="R39" s="77">
        <f t="shared" si="11"/>
        <v>0</v>
      </c>
      <c r="S39" s="77">
        <f t="shared" si="11"/>
        <v>0.16169</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250</v>
      </c>
      <c r="C41" s="77">
        <f t="shared" si="6"/>
        <v>173.70750000000001</v>
      </c>
      <c r="D41" s="77">
        <f t="shared" si="7"/>
        <v>107.87574424999998</v>
      </c>
      <c r="E41" s="77">
        <f t="shared" si="8"/>
        <v>3.738753500000001</v>
      </c>
      <c r="F41" s="77">
        <f t="shared" si="9"/>
        <v>11.86444075</v>
      </c>
      <c r="G41" s="77">
        <f t="shared" si="5"/>
        <v>0.35287750000000001</v>
      </c>
      <c r="H41" s="77">
        <f t="shared" si="5"/>
        <v>1.7807750000000002</v>
      </c>
      <c r="I41" s="77">
        <f t="shared" si="5"/>
        <v>3.2775000000000006E-2</v>
      </c>
      <c r="J41" s="77">
        <f t="shared" si="5"/>
        <v>1.234525E-2</v>
      </c>
      <c r="K41" s="77">
        <f t="shared" si="5"/>
        <v>5.1347500000000004E-3</v>
      </c>
      <c r="L41" s="77">
        <f t="shared" si="5"/>
        <v>0.30371500000000001</v>
      </c>
      <c r="M41" s="77">
        <f t="shared" si="5"/>
        <v>0.146395</v>
      </c>
      <c r="N41" s="77">
        <f t="shared" si="5"/>
        <v>1791.7</v>
      </c>
      <c r="O41" s="77">
        <f t="shared" si="5"/>
        <v>240.35</v>
      </c>
      <c r="P41" s="77">
        <f t="shared" si="5"/>
        <v>0</v>
      </c>
      <c r="Q41" s="77">
        <f t="shared" si="10"/>
        <v>281.31875000000002</v>
      </c>
      <c r="R41" s="77">
        <f t="shared" si="11"/>
        <v>0</v>
      </c>
      <c r="S41" s="77">
        <f t="shared" si="11"/>
        <v>0.16169</v>
      </c>
      <c r="T41" s="77">
        <f t="shared" si="11"/>
        <v>0</v>
      </c>
      <c r="U41" s="77">
        <f t="shared" si="11"/>
        <v>0</v>
      </c>
      <c r="AB41" s="59"/>
      <c r="AC41" s="59"/>
      <c r="AD41" s="59"/>
      <c r="AE41" s="59"/>
      <c r="AF41" s="59"/>
      <c r="AG41" s="59"/>
      <c r="AH41" s="59"/>
      <c r="AI41" s="59"/>
    </row>
    <row r="42" spans="1:35" s="72" customFormat="1" ht="13" x14ac:dyDescent="0.35">
      <c r="A42" s="13">
        <f>N8</f>
        <v>12</v>
      </c>
      <c r="B42" s="15">
        <v>150</v>
      </c>
      <c r="C42" s="77">
        <f t="shared" si="6"/>
        <v>104.22450000000001</v>
      </c>
      <c r="D42" s="77">
        <f t="shared" si="7"/>
        <v>64.725446549999987</v>
      </c>
      <c r="E42" s="77">
        <f t="shared" si="8"/>
        <v>2.2432521000000003</v>
      </c>
      <c r="F42" s="77">
        <f t="shared" si="9"/>
        <v>7.1186644500000007</v>
      </c>
      <c r="G42" s="77">
        <f t="shared" si="5"/>
        <v>0.21172649999999998</v>
      </c>
      <c r="H42" s="77">
        <f t="shared" si="5"/>
        <v>1.0684650000000002</v>
      </c>
      <c r="I42" s="77">
        <f t="shared" si="5"/>
        <v>1.9665000000000002E-2</v>
      </c>
      <c r="J42" s="77">
        <f t="shared" si="5"/>
        <v>7.4071500000000004E-3</v>
      </c>
      <c r="K42" s="77">
        <f t="shared" si="5"/>
        <v>3.08085E-3</v>
      </c>
      <c r="L42" s="77">
        <f t="shared" si="5"/>
        <v>0.18222900000000003</v>
      </c>
      <c r="M42" s="77">
        <f t="shared" si="5"/>
        <v>8.7837000000000012E-2</v>
      </c>
      <c r="N42" s="77">
        <f t="shared" si="5"/>
        <v>1075.02</v>
      </c>
      <c r="O42" s="77">
        <f t="shared" si="5"/>
        <v>144.21</v>
      </c>
      <c r="P42" s="77">
        <f t="shared" si="5"/>
        <v>0</v>
      </c>
      <c r="Q42" s="77">
        <f t="shared" si="10"/>
        <v>168.79125000000002</v>
      </c>
      <c r="R42" s="77">
        <f t="shared" si="11"/>
        <v>0</v>
      </c>
      <c r="S42" s="77">
        <f t="shared" si="11"/>
        <v>9.7014000000000003E-2</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e">
        <f>C16&amp;" I "&amp;(VLOOKUP(C14,Table245810[],6,FALSE))</f>
        <v>#N/A</v>
      </c>
      <c r="C58" s="13" t="e">
        <f>D16&amp;" I "&amp;(VLOOKUP(D14,Table245810[],6,FALSE))</f>
        <v>#N/A</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t="e">
        <f>VLOOKUP(C$14,Table245810[],5,FALSE)</f>
        <v>#N/A</v>
      </c>
      <c r="C59" s="76" t="e">
        <f>VLOOKUP(D$14,Table245810[],5,FALSE)</f>
        <v>#N/A</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0</v>
      </c>
      <c r="C60" s="76">
        <f t="shared" ref="C60:U60" si="14">D10</f>
        <v>0</v>
      </c>
      <c r="D60" s="76">
        <f t="shared" si="14"/>
        <v>6.8</v>
      </c>
      <c r="E60" s="76">
        <f t="shared" si="14"/>
        <v>7</v>
      </c>
      <c r="F60" s="76">
        <f t="shared" si="14"/>
        <v>6.9</v>
      </c>
      <c r="G60" s="76">
        <f t="shared" si="14"/>
        <v>6.7</v>
      </c>
      <c r="H60" s="76">
        <f t="shared" si="14"/>
        <v>6.9</v>
      </c>
      <c r="I60" s="76">
        <f t="shared" si="14"/>
        <v>6.6</v>
      </c>
      <c r="J60" s="76">
        <f t="shared" si="14"/>
        <v>6.7</v>
      </c>
      <c r="K60" s="76">
        <f t="shared" si="14"/>
        <v>5.5</v>
      </c>
      <c r="L60" s="76">
        <f t="shared" si="14"/>
        <v>6</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150</v>
      </c>
      <c r="E62" s="77">
        <f>B34</f>
        <v>50</v>
      </c>
      <c r="F62" s="77">
        <f>B35</f>
        <v>150</v>
      </c>
      <c r="G62" s="77">
        <f>B36</f>
        <v>50</v>
      </c>
      <c r="H62" s="77">
        <f>B37</f>
        <v>50</v>
      </c>
      <c r="I62" s="77">
        <f>B38</f>
        <v>150</v>
      </c>
      <c r="J62" s="77">
        <f>B39</f>
        <v>250</v>
      </c>
      <c r="K62" s="77">
        <f>B40</f>
        <v>0</v>
      </c>
      <c r="L62" s="77">
        <f>B41</f>
        <v>250</v>
      </c>
      <c r="M62" s="77">
        <f>B42</f>
        <v>150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f t="shared" si="17"/>
        <v>-3.5999999999999979</v>
      </c>
      <c r="E64" s="77">
        <f t="shared" si="17"/>
        <v>-4.7999999999999989</v>
      </c>
      <c r="F64" s="77">
        <f t="shared" si="17"/>
        <v>-4.2000000000000011</v>
      </c>
      <c r="G64" s="77">
        <f t="shared" si="17"/>
        <v>-3</v>
      </c>
      <c r="H64" s="77">
        <f t="shared" si="17"/>
        <v>-4.2000000000000011</v>
      </c>
      <c r="I64" s="77">
        <f t="shared" si="17"/>
        <v>-2.3999999999999968</v>
      </c>
      <c r="J64" s="77">
        <f t="shared" si="17"/>
        <v>-3</v>
      </c>
      <c r="K64" s="77">
        <f t="shared" si="17"/>
        <v>4.2000000000000011</v>
      </c>
      <c r="L64" s="77">
        <f t="shared" si="17"/>
        <v>1.2000000000000011</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f t="shared" si="18"/>
        <v>3.5999999999999979</v>
      </c>
      <c r="E65" s="77">
        <f t="shared" si="18"/>
        <v>4.7999999999999989</v>
      </c>
      <c r="F65" s="77">
        <f t="shared" si="18"/>
        <v>4.2000000000000011</v>
      </c>
      <c r="G65" s="77">
        <f t="shared" si="18"/>
        <v>3</v>
      </c>
      <c r="H65" s="77">
        <f t="shared" si="18"/>
        <v>4.2000000000000011</v>
      </c>
      <c r="I65" s="77">
        <f t="shared" si="18"/>
        <v>2.3999999999999968</v>
      </c>
      <c r="J65" s="77">
        <f t="shared" si="18"/>
        <v>3</v>
      </c>
      <c r="K65" s="77">
        <f t="shared" si="18"/>
        <v>-4.2000000000000011</v>
      </c>
      <c r="L65" s="77">
        <f t="shared" si="18"/>
        <v>-1.2000000000000011</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B47" sqref="B4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Bryngwyn'!C1:D1</f>
        <v>PAN-023907</v>
      </c>
      <c r="D1" s="141"/>
      <c r="E1" s="93" t="s">
        <v>45</v>
      </c>
      <c r="F1" s="39">
        <f>'Field data and Bryngwyn'!F1</f>
        <v>39.78</v>
      </c>
      <c r="G1" s="120" t="s">
        <v>43</v>
      </c>
      <c r="H1" s="121"/>
      <c r="I1" s="118">
        <v>6</v>
      </c>
      <c r="J1" s="119" t="s">
        <v>153</v>
      </c>
      <c r="K1" s="119"/>
      <c r="L1" s="97">
        <v>229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Bryngwyn'!C2:D2</f>
        <v>EPR/GP3792SK</v>
      </c>
      <c r="D2" s="143"/>
      <c r="E2" s="93" t="s">
        <v>109</v>
      </c>
      <c r="F2" s="96">
        <v>190902</v>
      </c>
      <c r="G2" s="138" t="s">
        <v>110</v>
      </c>
      <c r="H2" s="139"/>
      <c r="I2" s="118"/>
      <c r="J2" s="119" t="s">
        <v>158</v>
      </c>
      <c r="K2" s="119"/>
      <c r="L2" s="97">
        <v>1.0900000000000001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Bryngwyn'!C3:D3</f>
        <v>ByProduct Recovery Limited</v>
      </c>
      <c r="D3" s="143"/>
      <c r="E3" s="93" t="s">
        <v>108</v>
      </c>
      <c r="F3" s="31" t="s">
        <v>78</v>
      </c>
      <c r="G3" s="119" t="s">
        <v>159</v>
      </c>
      <c r="H3" s="119"/>
      <c r="I3" s="118"/>
      <c r="J3" s="120" t="s">
        <v>154</v>
      </c>
      <c r="K3" s="121"/>
      <c r="L3" s="97">
        <f>(L1/(L2*10000))*100</f>
        <v>2.1009174311926606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Bryngwyn'!C4:D4</f>
        <v>Tyncwm, B4337, Llansawel, Llandeilo, Carmarthenshire. SA19 7PQ</v>
      </c>
      <c r="D4" s="141"/>
      <c r="E4" s="94" t="s">
        <v>1</v>
      </c>
      <c r="F4" s="96" t="s">
        <v>174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Bryngwyn'!C5:D5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Bryngwyn'!C8</f>
        <v>0</v>
      </c>
      <c r="D8" s="60">
        <f>'Field data and Bryngwyn'!D8</f>
        <v>0</v>
      </c>
      <c r="E8" s="60">
        <f>'Field data and Bryngwyn'!E8</f>
        <v>3</v>
      </c>
      <c r="F8" s="60">
        <f>'Field data and Bryngwyn'!F8</f>
        <v>4</v>
      </c>
      <c r="G8" s="60" t="str">
        <f>'Field data and Bryngwyn'!G8</f>
        <v>5A</v>
      </c>
      <c r="H8" s="60" t="str">
        <f>'Field data and Bryngwyn'!H8</f>
        <v>5B</v>
      </c>
      <c r="I8" s="60">
        <f>'Field data and Bryngwyn'!I8</f>
        <v>6</v>
      </c>
      <c r="J8" s="60">
        <f>'Field data and Bryngwyn'!J8</f>
        <v>7</v>
      </c>
      <c r="K8" s="60">
        <f>'Field data and Bryngwyn'!K8</f>
        <v>9</v>
      </c>
      <c r="L8" s="60">
        <f>'Field data and Bryngwyn'!L8</f>
        <v>10</v>
      </c>
      <c r="M8" s="60">
        <f>'Field data and Bryngwyn'!M8</f>
        <v>11</v>
      </c>
      <c r="N8" s="60">
        <f>'Field data and Bryngwyn'!N8</f>
        <v>12</v>
      </c>
      <c r="O8" s="60">
        <f>'Field data and Bryngwyn'!O8</f>
        <v>0</v>
      </c>
      <c r="P8" s="60">
        <f>'Field data and Bryngwyn'!P8</f>
        <v>0</v>
      </c>
      <c r="Q8" s="60">
        <f>'Field data and Bryngwyn'!Q8</f>
        <v>0</v>
      </c>
      <c r="R8" s="60">
        <f>'Field data and Bryngwyn'!R8</f>
        <v>0</v>
      </c>
      <c r="S8" s="60">
        <f>'Field data and Bryngwyn'!S8</f>
        <v>0</v>
      </c>
      <c r="T8" s="60">
        <f>'Field data and Bryngwyn'!T8</f>
        <v>0</v>
      </c>
      <c r="U8" s="60">
        <f>'Field data and Bryngwyn'!U8</f>
        <v>0</v>
      </c>
      <c r="V8" s="60">
        <f>'Field data and Bryngwyn'!V8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Bryngwyn'!C9</f>
        <v>0</v>
      </c>
      <c r="D9" s="60">
        <f>'Field data and Bryngwyn'!D9</f>
        <v>0</v>
      </c>
      <c r="E9" s="60" t="str">
        <f>'Field data and Bryngwyn'!E9</f>
        <v>M</v>
      </c>
      <c r="F9" s="60" t="str">
        <f>'Field data and Bryngwyn'!F9</f>
        <v>M</v>
      </c>
      <c r="G9" s="60" t="str">
        <f>'Field data and Bryngwyn'!G9</f>
        <v>M</v>
      </c>
      <c r="H9" s="60" t="str">
        <f>'Field data and Bryngwyn'!H9</f>
        <v>M</v>
      </c>
      <c r="I9" s="60" t="str">
        <f>'Field data and Bryngwyn'!I9</f>
        <v>M</v>
      </c>
      <c r="J9" s="60" t="str">
        <f>'Field data and Bryngwyn'!J9</f>
        <v>M</v>
      </c>
      <c r="K9" s="60" t="str">
        <f>'Field data and Bryngwyn'!K9</f>
        <v>M</v>
      </c>
      <c r="L9" s="60" t="str">
        <f>'Field data and Bryngwyn'!L9</f>
        <v>M</v>
      </c>
      <c r="M9" s="60" t="str">
        <f>'Field data and Bryngwyn'!M9</f>
        <v>M</v>
      </c>
      <c r="N9" s="60" t="str">
        <f>'Field data and Bryngwyn'!N9</f>
        <v>M</v>
      </c>
      <c r="O9" s="60">
        <f>'Field data and Bryngwyn'!O9</f>
        <v>0</v>
      </c>
      <c r="P9" s="60">
        <f>'Field data and Bryngwyn'!P9</f>
        <v>0</v>
      </c>
      <c r="Q9" s="60">
        <f>'Field data and Bryngwyn'!Q9</f>
        <v>0</v>
      </c>
      <c r="R9" s="60">
        <f>'Field data and Bryngwyn'!R9</f>
        <v>0</v>
      </c>
      <c r="S9" s="60">
        <f>'Field data and Bryngwyn'!S9</f>
        <v>0</v>
      </c>
      <c r="T9" s="60">
        <f>'Field data and Bryngwyn'!T9</f>
        <v>0</v>
      </c>
      <c r="U9" s="60">
        <f>'Field data and Bryngwyn'!U9</f>
        <v>0</v>
      </c>
      <c r="V9" s="60">
        <f>'Field data and Bryngwyn'!V9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Bryngwyn'!C10</f>
        <v>0</v>
      </c>
      <c r="D10" s="60">
        <f>'Field data and Bryngwyn'!D10</f>
        <v>0</v>
      </c>
      <c r="E10" s="60">
        <f>'Field data and Bryngwyn'!E10</f>
        <v>6.8</v>
      </c>
      <c r="F10" s="60">
        <f>'Field data and Bryngwyn'!F10</f>
        <v>7</v>
      </c>
      <c r="G10" s="60">
        <f>'Field data and Bryngwyn'!G10</f>
        <v>6.9</v>
      </c>
      <c r="H10" s="60">
        <f>'Field data and Bryngwyn'!H10</f>
        <v>6.7</v>
      </c>
      <c r="I10" s="60">
        <f>'Field data and Bryngwyn'!I10</f>
        <v>6.9</v>
      </c>
      <c r="J10" s="60">
        <f>'Field data and Bryngwyn'!J10</f>
        <v>6.6</v>
      </c>
      <c r="K10" s="60">
        <f>'Field data and Bryngwyn'!K10</f>
        <v>6.7</v>
      </c>
      <c r="L10" s="60">
        <f>'Field data and Bryngwyn'!L10</f>
        <v>5.5</v>
      </c>
      <c r="M10" s="60">
        <f>'Field data and Bryngwyn'!M10</f>
        <v>6</v>
      </c>
      <c r="N10" s="60">
        <f>'Field data and Bryngwyn'!N10</f>
        <v>6</v>
      </c>
      <c r="O10" s="60">
        <f>'Field data and Bryngwyn'!O10</f>
        <v>0</v>
      </c>
      <c r="P10" s="60">
        <f>'Field data and Bryngwyn'!P10</f>
        <v>0</v>
      </c>
      <c r="Q10" s="60">
        <f>'Field data and Bryngwyn'!Q10</f>
        <v>0</v>
      </c>
      <c r="R10" s="60">
        <f>'Field data and Bryngwyn'!R10</f>
        <v>0</v>
      </c>
      <c r="S10" s="60">
        <f>'Field data and Bryngwyn'!S10</f>
        <v>0</v>
      </c>
      <c r="T10" s="60">
        <f>'Field data and Bryngwyn'!T10</f>
        <v>0</v>
      </c>
      <c r="U10" s="60">
        <f>'Field data and Bryngwyn'!U10</f>
        <v>0</v>
      </c>
      <c r="V10" s="60">
        <f>'Field data and Bryngwyn'!V10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Bryngwyn'!C11</f>
        <v>0</v>
      </c>
      <c r="D11" s="60">
        <f>'Field data and Bryngwyn'!D11</f>
        <v>0</v>
      </c>
      <c r="E11" s="60">
        <f>'Field data and Bryngwyn'!E11</f>
        <v>2</v>
      </c>
      <c r="F11" s="60">
        <f>'Field data and Bryngwyn'!F11</f>
        <v>3</v>
      </c>
      <c r="G11" s="60">
        <f>'Field data and Bryngwyn'!G11</f>
        <v>2</v>
      </c>
      <c r="H11" s="60">
        <f>'Field data and Bryngwyn'!H11</f>
        <v>3</v>
      </c>
      <c r="I11" s="60">
        <f>'Field data and Bryngwyn'!I11</f>
        <v>3</v>
      </c>
      <c r="J11" s="60">
        <f>'Field data and Bryngwyn'!J11</f>
        <v>2</v>
      </c>
      <c r="K11" s="60">
        <f>'Field data and Bryngwyn'!K11</f>
        <v>1</v>
      </c>
      <c r="L11" s="60">
        <f>'Field data and Bryngwyn'!L11</f>
        <v>2</v>
      </c>
      <c r="M11" s="60">
        <f>'Field data and Bryngwyn'!M11</f>
        <v>1</v>
      </c>
      <c r="N11" s="60">
        <f>'Field data and Bryngwyn'!N11</f>
        <v>2</v>
      </c>
      <c r="O11" s="60">
        <f>'Field data and Bryngwyn'!O11</f>
        <v>0</v>
      </c>
      <c r="P11" s="60">
        <f>'Field data and Bryngwyn'!P11</f>
        <v>0</v>
      </c>
      <c r="Q11" s="60">
        <f>'Field data and Bryngwyn'!Q11</f>
        <v>0</v>
      </c>
      <c r="R11" s="60">
        <f>'Field data and Bryngwyn'!R11</f>
        <v>0</v>
      </c>
      <c r="S11" s="60">
        <f>'Field data and Bryngwyn'!S11</f>
        <v>0</v>
      </c>
      <c r="T11" s="60">
        <f>'Field data and Bryngwyn'!T11</f>
        <v>0</v>
      </c>
      <c r="U11" s="60">
        <f>'Field data and Bryngwyn'!U11</f>
        <v>0</v>
      </c>
      <c r="V11" s="60">
        <f>'Field data and Bryngwyn'!V11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Bryngwyn'!C12</f>
        <v>0</v>
      </c>
      <c r="D12" s="60">
        <f>'Field data and Bryngwyn'!D12</f>
        <v>0</v>
      </c>
      <c r="E12" s="60">
        <f>'Field data and Bryngwyn'!E12</f>
        <v>0</v>
      </c>
      <c r="F12" s="60">
        <f>'Field data and Bryngwyn'!F12</f>
        <v>3</v>
      </c>
      <c r="G12" s="60">
        <f>'Field data and Bryngwyn'!G12</f>
        <v>0</v>
      </c>
      <c r="H12" s="60">
        <f>'Field data and Bryngwyn'!H12</f>
        <v>0</v>
      </c>
      <c r="I12" s="60">
        <f>'Field data and Bryngwyn'!I12</f>
        <v>1</v>
      </c>
      <c r="J12" s="60">
        <f>'Field data and Bryngwyn'!J12</f>
        <v>1</v>
      </c>
      <c r="K12" s="60">
        <f>'Field data and Bryngwyn'!K12</f>
        <v>1</v>
      </c>
      <c r="L12" s="60">
        <f>'Field data and Bryngwyn'!L12</f>
        <v>0</v>
      </c>
      <c r="M12" s="60">
        <f>'Field data and Bryngwyn'!M12</f>
        <v>1</v>
      </c>
      <c r="N12" s="60">
        <f>'Field data and Bryngwyn'!N12</f>
        <v>3</v>
      </c>
      <c r="O12" s="60">
        <f>'Field data and Bryngwyn'!O12</f>
        <v>0</v>
      </c>
      <c r="P12" s="60">
        <f>'Field data and Bryngwyn'!P12</f>
        <v>0</v>
      </c>
      <c r="Q12" s="60">
        <f>'Field data and Bryngwyn'!Q12</f>
        <v>0</v>
      </c>
      <c r="R12" s="60">
        <f>'Field data and Bryngwyn'!R12</f>
        <v>0</v>
      </c>
      <c r="S12" s="60">
        <f>'Field data and Bryngwyn'!S12</f>
        <v>0</v>
      </c>
      <c r="T12" s="60">
        <f>'Field data and Bryngwyn'!T12</f>
        <v>0</v>
      </c>
      <c r="U12" s="60">
        <f>'Field data and Bryngwyn'!U12</f>
        <v>0</v>
      </c>
      <c r="V12" s="60">
        <f>'Field data and Bryngwyn'!V12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Bryngwyn'!C13</f>
        <v>0</v>
      </c>
      <c r="D13" s="60">
        <f>'Field data and Bryngwyn'!D13</f>
        <v>0</v>
      </c>
      <c r="E13" s="60">
        <f>'Field data and Bryngwyn'!E13</f>
        <v>5</v>
      </c>
      <c r="F13" s="60">
        <f>'Field data and Bryngwyn'!F13</f>
        <v>3</v>
      </c>
      <c r="G13" s="60">
        <f>'Field data and Bryngwyn'!G13</f>
        <v>2</v>
      </c>
      <c r="H13" s="60">
        <f>'Field data and Bryngwyn'!H13</f>
        <v>2</v>
      </c>
      <c r="I13" s="60">
        <f>'Field data and Bryngwyn'!I13</f>
        <v>3</v>
      </c>
      <c r="J13" s="60">
        <f>'Field data and Bryngwyn'!J13</f>
        <v>2</v>
      </c>
      <c r="K13" s="60">
        <f>'Field data and Bryngwyn'!K13</f>
        <v>2</v>
      </c>
      <c r="L13" s="60">
        <f>'Field data and Bryngwyn'!L13</f>
        <v>2</v>
      </c>
      <c r="M13" s="60">
        <f>'Field data and Bryngwyn'!M13</f>
        <v>2</v>
      </c>
      <c r="N13" s="60">
        <f>'Field data and Bryngwyn'!N13</f>
        <v>3</v>
      </c>
      <c r="O13" s="60">
        <f>'Field data and Bryngwyn'!O13</f>
        <v>0</v>
      </c>
      <c r="P13" s="60">
        <f>'Field data and Bryngwyn'!P13</f>
        <v>0</v>
      </c>
      <c r="Q13" s="60">
        <f>'Field data and Bryngwyn'!Q13</f>
        <v>0</v>
      </c>
      <c r="R13" s="60">
        <f>'Field data and Bryngwyn'!R13</f>
        <v>0</v>
      </c>
      <c r="S13" s="60">
        <f>'Field data and Bryngwyn'!S13</f>
        <v>0</v>
      </c>
      <c r="T13" s="60">
        <f>'Field data and Bryngwyn'!T13</f>
        <v>0</v>
      </c>
      <c r="U13" s="60">
        <f>'Field data and Bryngwyn'!U13</f>
        <v>0</v>
      </c>
      <c r="V13" s="60">
        <f>'Field data and Bryngwyn'!V13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f>'Field data and Bryngwyn'!C14</f>
        <v>0</v>
      </c>
      <c r="D14" s="102">
        <f>'Field data and Bryngwyn'!D14</f>
        <v>0</v>
      </c>
      <c r="E14" s="102" t="str">
        <f>'Field data and Bryngwyn'!E14</f>
        <v xml:space="preserve">Grass Silage (25% DM) </v>
      </c>
      <c r="F14" s="102" t="str">
        <f>'Field data and Bryngwyn'!F14</f>
        <v xml:space="preserve">Grass Silage (25% DM) </v>
      </c>
      <c r="G14" s="102" t="str">
        <f>'Field data and Bryngwyn'!G14</f>
        <v xml:space="preserve">Grass Silage (25% DM) </v>
      </c>
      <c r="H14" s="102" t="str">
        <f>'Field data and Bryngwyn'!H14</f>
        <v xml:space="preserve">Grass Silage (25% DM) </v>
      </c>
      <c r="I14" s="102" t="str">
        <f>'Field data and Bryngwyn'!I14</f>
        <v xml:space="preserve">Grass Silage (25% DM) </v>
      </c>
      <c r="J14" s="102" t="str">
        <f>'Field data and Bryngwyn'!J14</f>
        <v xml:space="preserve">Grass Silage (25% DM) </v>
      </c>
      <c r="K14" s="102" t="str">
        <f>'Field data and Bryngwyn'!K14</f>
        <v xml:space="preserve">Grass Silage (25% DM) </v>
      </c>
      <c r="L14" s="102" t="str">
        <f>'Field data and Bryngwyn'!L14</f>
        <v xml:space="preserve">Grass Silage (25% DM) </v>
      </c>
      <c r="M14" s="102" t="str">
        <f>'Field data and Bryngwyn'!M14</f>
        <v xml:space="preserve">Grass Silage (25% DM) </v>
      </c>
      <c r="N14" s="102" t="str">
        <f>'Field data and Bryngwyn'!N14</f>
        <v xml:space="preserve">Grass Silage (25% DM) </v>
      </c>
      <c r="O14" s="102">
        <f>'Field data and Bryngwyn'!O14</f>
        <v>0</v>
      </c>
      <c r="P14" s="102">
        <f>'Field data and Bryngwyn'!P14</f>
        <v>0</v>
      </c>
      <c r="Q14" s="102">
        <f>'Field data and Bryngwyn'!Q14</f>
        <v>0</v>
      </c>
      <c r="R14" s="102">
        <f>'Field data and Bryngwyn'!R14</f>
        <v>0</v>
      </c>
      <c r="S14" s="102">
        <f>'Field data and Bryngwyn'!S14</f>
        <v>0</v>
      </c>
      <c r="T14" s="102">
        <f>'Field data and Bryngwyn'!T14</f>
        <v>0</v>
      </c>
      <c r="U14" s="102">
        <f>'Field data and Bryngwyn'!U14</f>
        <v>0</v>
      </c>
      <c r="V14" s="102">
        <f>'Field data and Bryngwyn'!V14</f>
        <v>0</v>
      </c>
      <c r="AD14" s="30" t="s">
        <v>138</v>
      </c>
      <c r="AE14" s="30">
        <v>6</v>
      </c>
      <c r="AI14" s="53" t="s">
        <v>119</v>
      </c>
      <c r="AJ14" s="54">
        <v>0.8</v>
      </c>
      <c r="AK14" s="55">
        <v>1.7</v>
      </c>
      <c r="AL14" s="11">
        <v>12</v>
      </c>
      <c r="AM14" s="11">
        <v>6.7</v>
      </c>
      <c r="AN14" s="11" t="s">
        <v>135</v>
      </c>
    </row>
    <row r="15" spans="1:41" ht="13" x14ac:dyDescent="0.25">
      <c r="A15" s="130" t="s">
        <v>9</v>
      </c>
      <c r="B15" s="130"/>
      <c r="C15" s="60">
        <f>'Field data and Bryngwyn'!C15</f>
        <v>0</v>
      </c>
      <c r="D15" s="60">
        <f>'Field data and Bryngwyn'!D15</f>
        <v>0</v>
      </c>
      <c r="E15" s="60">
        <f>'Field data and Bryngwyn'!E15</f>
        <v>38</v>
      </c>
      <c r="F15" s="60">
        <f>'Field data and Bryngwyn'!F15</f>
        <v>38</v>
      </c>
      <c r="G15" s="60">
        <f>'Field data and Bryngwyn'!G15</f>
        <v>38</v>
      </c>
      <c r="H15" s="60">
        <f>'Field data and Bryngwyn'!H15</f>
        <v>38</v>
      </c>
      <c r="I15" s="60">
        <f>'Field data and Bryngwyn'!I15</f>
        <v>38</v>
      </c>
      <c r="J15" s="60">
        <f>'Field data and Bryngwyn'!J15</f>
        <v>38</v>
      </c>
      <c r="K15" s="60">
        <f>'Field data and Bryngwyn'!K15</f>
        <v>38</v>
      </c>
      <c r="L15" s="60">
        <f>'Field data and Bryngwyn'!L15</f>
        <v>38</v>
      </c>
      <c r="M15" s="60">
        <f>'Field data and Bryngwyn'!M15</f>
        <v>38</v>
      </c>
      <c r="N15" s="60">
        <f>'Field data and Bryngwyn'!N15</f>
        <v>38</v>
      </c>
      <c r="O15" s="60">
        <f>'Field data and Bryngwyn'!O15</f>
        <v>0</v>
      </c>
      <c r="P15" s="60">
        <f>'Field data and Bryngwyn'!P15</f>
        <v>0</v>
      </c>
      <c r="Q15" s="60">
        <f>'Field data and Bryngwyn'!Q15</f>
        <v>0</v>
      </c>
      <c r="R15" s="60">
        <f>'Field data and Bryngwyn'!R15</f>
        <v>0</v>
      </c>
      <c r="S15" s="60">
        <f>'Field data and Bryngwyn'!S15</f>
        <v>0</v>
      </c>
      <c r="T15" s="60">
        <f>'Field data and Bryngwyn'!T15</f>
        <v>0</v>
      </c>
      <c r="U15" s="60">
        <f>'Field data and Bryngwyn'!U15</f>
        <v>0</v>
      </c>
      <c r="V15" s="60">
        <f>'Field data and Bryngwyn'!V15</f>
        <v>0</v>
      </c>
      <c r="AD15" s="30" t="s">
        <v>144</v>
      </c>
      <c r="AE15" s="30">
        <v>7</v>
      </c>
      <c r="AI15" s="53" t="s">
        <v>101</v>
      </c>
      <c r="AJ15" s="62">
        <v>1.8</v>
      </c>
      <c r="AK15" s="55">
        <v>5.4</v>
      </c>
      <c r="AL15" s="11">
        <v>13</v>
      </c>
      <c r="AM15" s="11">
        <v>6.7</v>
      </c>
      <c r="AN15" s="11" t="s">
        <v>135</v>
      </c>
    </row>
    <row r="16" spans="1:41" ht="13.5" thickBot="1" x14ac:dyDescent="0.3">
      <c r="A16" s="132" t="s">
        <v>44</v>
      </c>
      <c r="B16" s="132"/>
      <c r="C16" s="103">
        <f>'Field data and Bryngwyn'!C16</f>
        <v>0</v>
      </c>
      <c r="D16" s="103">
        <f>'Field data and Bryngwyn'!D16</f>
        <v>0</v>
      </c>
      <c r="E16" s="103" t="str">
        <f>'Field data and Bryngwyn'!E16</f>
        <v>Medium/Clay</v>
      </c>
      <c r="F16" s="103" t="str">
        <f>'Field data and Bryngwyn'!F16</f>
        <v>Medium/Clay</v>
      </c>
      <c r="G16" s="103" t="str">
        <f>'Field data and Bryngwyn'!G16</f>
        <v>Medium/Clay</v>
      </c>
      <c r="H16" s="103" t="str">
        <f>'Field data and Bryngwyn'!H16</f>
        <v>Medium/Clay</v>
      </c>
      <c r="I16" s="103" t="str">
        <f>'Field data and Bryngwyn'!I16</f>
        <v>Medium/Clay</v>
      </c>
      <c r="J16" s="103" t="str">
        <f>'Field data and Bryngwyn'!J16</f>
        <v>Medium/Clay</v>
      </c>
      <c r="K16" s="103" t="str">
        <f>'Field data and Bryngwyn'!K16</f>
        <v>Medium/Clay</v>
      </c>
      <c r="L16" s="103" t="str">
        <f>'Field data and Bryngwyn'!L16</f>
        <v>Medium/Clay</v>
      </c>
      <c r="M16" s="103" t="str">
        <f>'Field data and Bryngwyn'!M16</f>
        <v>Medium/Clay</v>
      </c>
      <c r="N16" s="103" t="str">
        <f>'Field data and Bryngwyn'!N16</f>
        <v>Medium/Clay</v>
      </c>
      <c r="O16" s="103">
        <f>'Field data and Bryngwyn'!O16</f>
        <v>0</v>
      </c>
      <c r="P16" s="103">
        <f>'Field data and Bryngwyn'!P16</f>
        <v>0</v>
      </c>
      <c r="Q16" s="103">
        <f>'Field data and Bryngwyn'!Q16</f>
        <v>0</v>
      </c>
      <c r="R16" s="103">
        <f>'Field data and Bryngwyn'!R16</f>
        <v>0</v>
      </c>
      <c r="S16" s="103">
        <f>'Field data and Bryngwyn'!S16</f>
        <v>0</v>
      </c>
      <c r="T16" s="103">
        <f>'Field data and Bryngwyn'!T16</f>
        <v>0</v>
      </c>
      <c r="U16" s="103">
        <f>'Field data and Bryngwyn'!U16</f>
        <v>0</v>
      </c>
      <c r="V16" s="103">
        <f>'Field data and Bryngwyn'!V16</f>
        <v>0</v>
      </c>
      <c r="AD16" s="52" t="s">
        <v>145</v>
      </c>
      <c r="AE16" s="30">
        <v>8</v>
      </c>
      <c r="AI16" s="53" t="s">
        <v>118</v>
      </c>
      <c r="AJ16" s="54">
        <v>8</v>
      </c>
      <c r="AK16" s="55">
        <v>5.5</v>
      </c>
      <c r="AL16" s="12">
        <v>14</v>
      </c>
      <c r="AM16" s="11">
        <v>6.7</v>
      </c>
      <c r="AN16" s="11" t="s">
        <v>135</v>
      </c>
    </row>
    <row r="17" spans="1:40" ht="13" x14ac:dyDescent="0.25">
      <c r="A17" s="122" t="s">
        <v>69</v>
      </c>
      <c r="B17" s="123"/>
      <c r="C17" s="28" t="e">
        <f>(VLOOKUP(C$14,$AI2:$AK26,2,FALSE))*C$15</f>
        <v>#N/A</v>
      </c>
      <c r="D17" s="28" t="e">
        <f t="shared" ref="D17:V17" si="0">(VLOOKUP(D$14,$AI2:$AK26,2,FALSE))*D$15</f>
        <v>#N/A</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57.918770999999992</v>
      </c>
      <c r="F18" s="16">
        <f>$D34</f>
        <v>27.0287598</v>
      </c>
      <c r="G18" s="16">
        <f>$D35</f>
        <v>57.918770999999992</v>
      </c>
      <c r="H18" s="16">
        <f>$D36</f>
        <v>27.0287598</v>
      </c>
      <c r="I18" s="16">
        <f>$D37</f>
        <v>27.0287598</v>
      </c>
      <c r="J18" s="16">
        <f>$D38</f>
        <v>57.918770999999992</v>
      </c>
      <c r="K18" s="16">
        <f>$D39</f>
        <v>96.531284999999997</v>
      </c>
      <c r="L18" s="16">
        <f>$D40</f>
        <v>57.918770999999992</v>
      </c>
      <c r="M18" s="16">
        <f>$D41</f>
        <v>96.531284999999997</v>
      </c>
      <c r="N18" s="16">
        <f>$D42</f>
        <v>57.918770999999992</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t="e">
        <f>C18-C17</f>
        <v>#N/A</v>
      </c>
      <c r="D19" s="16" t="e">
        <f t="shared" ref="D19:V19" si="1">D18-D17</f>
        <v>#N/A</v>
      </c>
      <c r="E19" s="16">
        <f t="shared" si="1"/>
        <v>-6.6812290000000019</v>
      </c>
      <c r="F19" s="16">
        <f t="shared" si="1"/>
        <v>-37.571240199999991</v>
      </c>
      <c r="G19" s="16">
        <f t="shared" si="1"/>
        <v>-6.6812290000000019</v>
      </c>
      <c r="H19" s="16">
        <f t="shared" si="1"/>
        <v>-37.571240199999991</v>
      </c>
      <c r="I19" s="16">
        <f t="shared" si="1"/>
        <v>-37.571240199999991</v>
      </c>
      <c r="J19" s="16">
        <f t="shared" si="1"/>
        <v>-6.6812290000000019</v>
      </c>
      <c r="K19" s="16">
        <f t="shared" si="1"/>
        <v>31.931285000000003</v>
      </c>
      <c r="L19" s="16">
        <f t="shared" si="1"/>
        <v>-6.6812290000000019</v>
      </c>
      <c r="M19" s="16">
        <f t="shared" si="1"/>
        <v>31.931285000000003</v>
      </c>
      <c r="N19" s="16">
        <f t="shared" si="1"/>
        <v>-6.6812290000000019</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INCREASE</v>
      </c>
      <c r="L20" s="26" t="str">
        <f>IF($B40="","",IF(L$19&gt;=0,"INCREASE","DECREASE"))</f>
        <v>DECREASE</v>
      </c>
      <c r="M20" s="26" t="str">
        <f>IF($B41="","",IF(M$19&gt;=0,"INCREASE","DECREASE"))</f>
        <v>INCREASE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t="e">
        <f>(VLOOKUP(C$14,$AI2:$AK26,3,FALSE))*C$15</f>
        <v>#N/A</v>
      </c>
      <c r="D21" s="28" t="e">
        <f t="shared" ref="D21:V21" si="2">(VLOOKUP(D$14,$AI2:$AK26,3,FALSE))*D$15</f>
        <v>#N/A</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0.74243062500000012</v>
      </c>
      <c r="F22" s="16">
        <f>$E34</f>
        <v>0.34646762500000006</v>
      </c>
      <c r="G22" s="16">
        <f>$E35</f>
        <v>0.74243062500000012</v>
      </c>
      <c r="H22" s="16">
        <f>$E36</f>
        <v>0.34646762500000006</v>
      </c>
      <c r="I22" s="16">
        <f>$E37</f>
        <v>0.34646762500000006</v>
      </c>
      <c r="J22" s="16">
        <f>$E38</f>
        <v>0.74243062500000012</v>
      </c>
      <c r="K22" s="16">
        <f>$E39</f>
        <v>1.237384375</v>
      </c>
      <c r="L22" s="16">
        <f>$E40</f>
        <v>0.74243062500000012</v>
      </c>
      <c r="M22" s="16">
        <f>$E41</f>
        <v>1.237384375</v>
      </c>
      <c r="N22" s="16">
        <f>$E42</f>
        <v>0.74243062500000012</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t="e">
        <f>C22-C21</f>
        <v>#N/A</v>
      </c>
      <c r="D23" s="16" t="e">
        <f t="shared" ref="D23:V23" si="3">D22-D21</f>
        <v>#N/A</v>
      </c>
      <c r="E23" s="16">
        <f t="shared" si="3"/>
        <v>-227.257569375</v>
      </c>
      <c r="F23" s="16">
        <f t="shared" si="3"/>
        <v>-227.653532375</v>
      </c>
      <c r="G23" s="16">
        <f t="shared" si="3"/>
        <v>-227.257569375</v>
      </c>
      <c r="H23" s="16">
        <f t="shared" si="3"/>
        <v>-227.653532375</v>
      </c>
      <c r="I23" s="16">
        <f t="shared" si="3"/>
        <v>-227.653532375</v>
      </c>
      <c r="J23" s="16">
        <f t="shared" si="3"/>
        <v>-227.257569375</v>
      </c>
      <c r="K23" s="16">
        <f t="shared" si="3"/>
        <v>-226.762615625</v>
      </c>
      <c r="L23" s="16">
        <f t="shared" si="3"/>
        <v>-227.257569375</v>
      </c>
      <c r="M23" s="16">
        <f t="shared" si="3"/>
        <v>-226.762615625</v>
      </c>
      <c r="N23" s="16">
        <f t="shared" si="3"/>
        <v>-227.257569375</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2.65</v>
      </c>
      <c r="C28" s="15">
        <v>1.0900000000000001</v>
      </c>
      <c r="D28" s="15">
        <v>0.63600000000000001</v>
      </c>
      <c r="E28" s="15">
        <v>1.55E-2</v>
      </c>
      <c r="F28" s="15">
        <v>1060</v>
      </c>
      <c r="G28" s="15">
        <v>11.3</v>
      </c>
      <c r="H28" s="15">
        <v>478</v>
      </c>
      <c r="I28" s="15">
        <v>45.4</v>
      </c>
      <c r="J28" s="15">
        <v>1.56</v>
      </c>
      <c r="K28" s="23">
        <v>0.76</v>
      </c>
      <c r="L28" s="15">
        <v>31.4</v>
      </c>
      <c r="M28" s="15">
        <v>7.11</v>
      </c>
      <c r="N28" s="15">
        <v>62700</v>
      </c>
      <c r="O28" s="15">
        <v>255000</v>
      </c>
      <c r="P28" s="15"/>
      <c r="Q28" s="15">
        <v>3510</v>
      </c>
      <c r="R28" s="15"/>
      <c r="S28" s="15">
        <v>21.4</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150</v>
      </c>
      <c r="C33" s="77">
        <f t="shared" si="6"/>
        <v>43.327500000000001</v>
      </c>
      <c r="D33" s="77">
        <f t="shared" si="7"/>
        <v>57.918770999999992</v>
      </c>
      <c r="E33" s="77">
        <f t="shared" si="8"/>
        <v>0.74243062500000012</v>
      </c>
      <c r="F33" s="77">
        <f t="shared" si="9"/>
        <v>6.9859829999999992</v>
      </c>
      <c r="G33" s="77">
        <f t="shared" si="5"/>
        <v>4.4917500000000006E-2</v>
      </c>
      <c r="H33" s="77">
        <f t="shared" si="5"/>
        <v>1.9000500000000002</v>
      </c>
      <c r="I33" s="77">
        <f t="shared" si="5"/>
        <v>0.18046500000000001</v>
      </c>
      <c r="J33" s="77">
        <f t="shared" si="5"/>
        <v>6.2009999999999999E-3</v>
      </c>
      <c r="K33" s="77">
        <f t="shared" si="5"/>
        <v>3.0210000000000002E-3</v>
      </c>
      <c r="L33" s="77">
        <f t="shared" si="5"/>
        <v>0.12481499999999998</v>
      </c>
      <c r="M33" s="77">
        <f t="shared" si="5"/>
        <v>2.8262250000000003E-2</v>
      </c>
      <c r="N33" s="77">
        <f t="shared" si="5"/>
        <v>249.23250000000002</v>
      </c>
      <c r="O33" s="77">
        <f t="shared" si="5"/>
        <v>1013.6249999999999</v>
      </c>
      <c r="P33" s="77">
        <f t="shared" si="5"/>
        <v>0</v>
      </c>
      <c r="Q33" s="77">
        <f t="shared" si="10"/>
        <v>34.880624999999995</v>
      </c>
      <c r="R33" s="77">
        <f t="shared" si="11"/>
        <v>0</v>
      </c>
      <c r="S33" s="77">
        <f t="shared" si="11"/>
        <v>8.5064999999999988E-2</v>
      </c>
      <c r="T33" s="77">
        <f t="shared" si="11"/>
        <v>0</v>
      </c>
      <c r="U33" s="77">
        <f t="shared" si="11"/>
        <v>0</v>
      </c>
      <c r="AB33" s="59"/>
      <c r="AC33" s="59"/>
      <c r="AD33" s="59"/>
      <c r="AE33" s="59"/>
      <c r="AF33" s="59"/>
      <c r="AG33" s="59"/>
      <c r="AH33" s="59"/>
      <c r="AI33" s="59"/>
    </row>
    <row r="34" spans="1:35" s="72" customFormat="1" ht="13" x14ac:dyDescent="0.35">
      <c r="A34" s="13">
        <f>F8</f>
        <v>4</v>
      </c>
      <c r="B34" s="15">
        <v>70</v>
      </c>
      <c r="C34" s="77">
        <f t="shared" si="6"/>
        <v>20.2195</v>
      </c>
      <c r="D34" s="77">
        <f t="shared" si="7"/>
        <v>27.0287598</v>
      </c>
      <c r="E34" s="77">
        <f t="shared" si="8"/>
        <v>0.34646762500000006</v>
      </c>
      <c r="F34" s="77">
        <f t="shared" si="9"/>
        <v>3.2601253999999997</v>
      </c>
      <c r="G34" s="77">
        <f t="shared" si="5"/>
        <v>2.0961500000000004E-2</v>
      </c>
      <c r="H34" s="77">
        <f t="shared" si="5"/>
        <v>0.88669000000000009</v>
      </c>
      <c r="I34" s="77">
        <f t="shared" si="5"/>
        <v>8.4217000000000014E-2</v>
      </c>
      <c r="J34" s="77">
        <f t="shared" si="5"/>
        <v>2.8938000000000002E-3</v>
      </c>
      <c r="K34" s="77">
        <f t="shared" si="5"/>
        <v>1.4098000000000001E-3</v>
      </c>
      <c r="L34" s="77">
        <f t="shared" si="5"/>
        <v>5.8246999999999993E-2</v>
      </c>
      <c r="M34" s="77">
        <f t="shared" si="5"/>
        <v>1.3189050000000001E-2</v>
      </c>
      <c r="N34" s="77">
        <f t="shared" si="5"/>
        <v>116.30850000000001</v>
      </c>
      <c r="O34" s="77">
        <f t="shared" si="5"/>
        <v>473.02499999999998</v>
      </c>
      <c r="P34" s="77">
        <f t="shared" si="5"/>
        <v>0</v>
      </c>
      <c r="Q34" s="77">
        <f t="shared" si="10"/>
        <v>16.277625</v>
      </c>
      <c r="R34" s="77">
        <f t="shared" si="11"/>
        <v>0</v>
      </c>
      <c r="S34" s="77">
        <f t="shared" si="11"/>
        <v>3.9696999999999996E-2</v>
      </c>
      <c r="T34" s="77">
        <f t="shared" si="11"/>
        <v>0</v>
      </c>
      <c r="U34" s="77">
        <f t="shared" si="11"/>
        <v>0</v>
      </c>
      <c r="AB34" s="59"/>
      <c r="AC34" s="59"/>
      <c r="AD34" s="59"/>
      <c r="AE34" s="59"/>
      <c r="AF34" s="59"/>
      <c r="AG34" s="59"/>
      <c r="AH34" s="59"/>
      <c r="AI34" s="59"/>
    </row>
    <row r="35" spans="1:35" s="72" customFormat="1" ht="13" x14ac:dyDescent="0.35">
      <c r="A35" s="13" t="str">
        <f>G8</f>
        <v>5A</v>
      </c>
      <c r="B35" s="15">
        <v>150</v>
      </c>
      <c r="C35" s="77">
        <f t="shared" si="6"/>
        <v>43.327500000000001</v>
      </c>
      <c r="D35" s="77">
        <f t="shared" si="7"/>
        <v>57.918770999999992</v>
      </c>
      <c r="E35" s="77">
        <f t="shared" si="8"/>
        <v>0.74243062500000012</v>
      </c>
      <c r="F35" s="77">
        <f t="shared" si="9"/>
        <v>6.9859829999999992</v>
      </c>
      <c r="G35" s="77">
        <f t="shared" si="5"/>
        <v>4.4917500000000006E-2</v>
      </c>
      <c r="H35" s="77">
        <f t="shared" si="5"/>
        <v>1.9000500000000002</v>
      </c>
      <c r="I35" s="77">
        <f t="shared" si="5"/>
        <v>0.18046500000000001</v>
      </c>
      <c r="J35" s="77">
        <f t="shared" si="5"/>
        <v>6.2009999999999999E-3</v>
      </c>
      <c r="K35" s="77">
        <f t="shared" si="5"/>
        <v>3.0210000000000002E-3</v>
      </c>
      <c r="L35" s="77">
        <f t="shared" si="5"/>
        <v>0.12481499999999998</v>
      </c>
      <c r="M35" s="77">
        <f t="shared" si="5"/>
        <v>2.8262250000000003E-2</v>
      </c>
      <c r="N35" s="77">
        <f t="shared" si="5"/>
        <v>249.23250000000002</v>
      </c>
      <c r="O35" s="77">
        <f t="shared" si="5"/>
        <v>1013.6249999999999</v>
      </c>
      <c r="P35" s="77">
        <f t="shared" si="5"/>
        <v>0</v>
      </c>
      <c r="Q35" s="77">
        <f t="shared" si="10"/>
        <v>34.880624999999995</v>
      </c>
      <c r="R35" s="77">
        <f t="shared" si="11"/>
        <v>0</v>
      </c>
      <c r="S35" s="77">
        <f t="shared" si="11"/>
        <v>8.5064999999999988E-2</v>
      </c>
      <c r="T35" s="77">
        <f t="shared" si="11"/>
        <v>0</v>
      </c>
      <c r="U35" s="77">
        <f t="shared" si="11"/>
        <v>0</v>
      </c>
      <c r="AB35" s="59"/>
      <c r="AC35" s="59"/>
      <c r="AD35" s="59"/>
      <c r="AE35" s="59"/>
      <c r="AF35" s="59"/>
      <c r="AG35" s="59"/>
      <c r="AH35" s="59"/>
      <c r="AI35" s="59"/>
    </row>
    <row r="36" spans="1:35" s="72" customFormat="1" ht="13" x14ac:dyDescent="0.35">
      <c r="A36" s="13" t="str">
        <f>H8</f>
        <v>5B</v>
      </c>
      <c r="B36" s="15">
        <v>70</v>
      </c>
      <c r="C36" s="77">
        <f t="shared" si="6"/>
        <v>20.2195</v>
      </c>
      <c r="D36" s="77">
        <f t="shared" si="7"/>
        <v>27.0287598</v>
      </c>
      <c r="E36" s="77">
        <f t="shared" si="8"/>
        <v>0.34646762500000006</v>
      </c>
      <c r="F36" s="77">
        <f t="shared" si="9"/>
        <v>3.2601253999999997</v>
      </c>
      <c r="G36" s="77">
        <f t="shared" si="5"/>
        <v>2.0961500000000004E-2</v>
      </c>
      <c r="H36" s="77">
        <f t="shared" si="5"/>
        <v>0.88669000000000009</v>
      </c>
      <c r="I36" s="77">
        <f t="shared" si="5"/>
        <v>8.4217000000000014E-2</v>
      </c>
      <c r="J36" s="77">
        <f t="shared" si="5"/>
        <v>2.8938000000000002E-3</v>
      </c>
      <c r="K36" s="77">
        <f t="shared" si="5"/>
        <v>1.4098000000000001E-3</v>
      </c>
      <c r="L36" s="77">
        <f t="shared" si="5"/>
        <v>5.8246999999999993E-2</v>
      </c>
      <c r="M36" s="77">
        <f t="shared" si="5"/>
        <v>1.3189050000000001E-2</v>
      </c>
      <c r="N36" s="77">
        <f t="shared" si="5"/>
        <v>116.30850000000001</v>
      </c>
      <c r="O36" s="77">
        <f t="shared" si="5"/>
        <v>473.02499999999998</v>
      </c>
      <c r="P36" s="77">
        <f t="shared" si="5"/>
        <v>0</v>
      </c>
      <c r="Q36" s="77">
        <f t="shared" si="10"/>
        <v>16.277625</v>
      </c>
      <c r="R36" s="77">
        <f t="shared" si="11"/>
        <v>0</v>
      </c>
      <c r="S36" s="77">
        <f t="shared" si="11"/>
        <v>3.9696999999999996E-2</v>
      </c>
      <c r="T36" s="77">
        <f t="shared" si="11"/>
        <v>0</v>
      </c>
      <c r="U36" s="77">
        <f t="shared" si="11"/>
        <v>0</v>
      </c>
      <c r="AB36" s="59"/>
      <c r="AC36" s="59"/>
      <c r="AD36" s="59"/>
      <c r="AE36" s="59"/>
      <c r="AF36" s="59"/>
      <c r="AG36" s="59"/>
      <c r="AH36" s="59"/>
      <c r="AI36" s="59"/>
    </row>
    <row r="37" spans="1:35" s="72" customFormat="1" ht="13" x14ac:dyDescent="0.35">
      <c r="A37" s="13">
        <f>I8</f>
        <v>6</v>
      </c>
      <c r="B37" s="15">
        <v>70</v>
      </c>
      <c r="C37" s="77">
        <f t="shared" si="6"/>
        <v>20.2195</v>
      </c>
      <c r="D37" s="77">
        <f t="shared" si="7"/>
        <v>27.0287598</v>
      </c>
      <c r="E37" s="77">
        <f t="shared" si="8"/>
        <v>0.34646762500000006</v>
      </c>
      <c r="F37" s="77">
        <f t="shared" si="9"/>
        <v>3.2601253999999997</v>
      </c>
      <c r="G37" s="77">
        <f t="shared" si="5"/>
        <v>2.0961500000000004E-2</v>
      </c>
      <c r="H37" s="77">
        <f t="shared" si="5"/>
        <v>0.88669000000000009</v>
      </c>
      <c r="I37" s="77">
        <f t="shared" si="5"/>
        <v>8.4217000000000014E-2</v>
      </c>
      <c r="J37" s="77">
        <f t="shared" si="5"/>
        <v>2.8938000000000002E-3</v>
      </c>
      <c r="K37" s="77">
        <f t="shared" si="5"/>
        <v>1.4098000000000001E-3</v>
      </c>
      <c r="L37" s="77">
        <f t="shared" si="5"/>
        <v>5.8246999999999993E-2</v>
      </c>
      <c r="M37" s="77">
        <f t="shared" si="5"/>
        <v>1.3189050000000001E-2</v>
      </c>
      <c r="N37" s="77">
        <f t="shared" si="5"/>
        <v>116.30850000000001</v>
      </c>
      <c r="O37" s="77">
        <f t="shared" si="5"/>
        <v>473.02499999999998</v>
      </c>
      <c r="P37" s="77">
        <f t="shared" si="5"/>
        <v>0</v>
      </c>
      <c r="Q37" s="77">
        <f t="shared" si="10"/>
        <v>16.277625</v>
      </c>
      <c r="R37" s="77">
        <f t="shared" si="11"/>
        <v>0</v>
      </c>
      <c r="S37" s="77">
        <f t="shared" si="11"/>
        <v>3.9696999999999996E-2</v>
      </c>
      <c r="T37" s="77">
        <f t="shared" si="11"/>
        <v>0</v>
      </c>
      <c r="U37" s="77">
        <f t="shared" si="11"/>
        <v>0</v>
      </c>
      <c r="AB37" s="59"/>
      <c r="AC37" s="59"/>
      <c r="AD37" s="59"/>
      <c r="AE37" s="59"/>
      <c r="AF37" s="59"/>
      <c r="AG37" s="59"/>
      <c r="AH37" s="59"/>
      <c r="AI37" s="59"/>
    </row>
    <row r="38" spans="1:35" s="72" customFormat="1" ht="13" x14ac:dyDescent="0.35">
      <c r="A38" s="13">
        <f>J8</f>
        <v>7</v>
      </c>
      <c r="B38" s="15">
        <v>150</v>
      </c>
      <c r="C38" s="77">
        <f t="shared" si="6"/>
        <v>43.327500000000001</v>
      </c>
      <c r="D38" s="77">
        <f t="shared" si="7"/>
        <v>57.918770999999992</v>
      </c>
      <c r="E38" s="77">
        <f t="shared" si="8"/>
        <v>0.74243062500000012</v>
      </c>
      <c r="F38" s="77">
        <f t="shared" si="9"/>
        <v>6.9859829999999992</v>
      </c>
      <c r="G38" s="77">
        <f t="shared" si="5"/>
        <v>4.4917500000000006E-2</v>
      </c>
      <c r="H38" s="77">
        <f t="shared" si="5"/>
        <v>1.9000500000000002</v>
      </c>
      <c r="I38" s="77">
        <f t="shared" si="5"/>
        <v>0.18046500000000001</v>
      </c>
      <c r="J38" s="77">
        <f t="shared" si="5"/>
        <v>6.2009999999999999E-3</v>
      </c>
      <c r="K38" s="77">
        <f t="shared" si="5"/>
        <v>3.0210000000000002E-3</v>
      </c>
      <c r="L38" s="77">
        <f t="shared" si="5"/>
        <v>0.12481499999999998</v>
      </c>
      <c r="M38" s="77">
        <f t="shared" si="5"/>
        <v>2.8262250000000003E-2</v>
      </c>
      <c r="N38" s="77">
        <f t="shared" si="5"/>
        <v>249.23250000000002</v>
      </c>
      <c r="O38" s="77">
        <f t="shared" si="5"/>
        <v>1013.6249999999999</v>
      </c>
      <c r="P38" s="77">
        <f t="shared" si="5"/>
        <v>0</v>
      </c>
      <c r="Q38" s="77">
        <f t="shared" si="10"/>
        <v>34.880624999999995</v>
      </c>
      <c r="R38" s="77">
        <f t="shared" si="11"/>
        <v>0</v>
      </c>
      <c r="S38" s="77">
        <f t="shared" si="11"/>
        <v>8.5064999999999988E-2</v>
      </c>
      <c r="T38" s="77">
        <f t="shared" si="11"/>
        <v>0</v>
      </c>
      <c r="U38" s="77">
        <f t="shared" si="11"/>
        <v>0</v>
      </c>
      <c r="AB38" s="59"/>
      <c r="AC38" s="59"/>
      <c r="AD38" s="59"/>
      <c r="AE38" s="59"/>
      <c r="AF38" s="59"/>
      <c r="AG38" s="59"/>
      <c r="AH38" s="59"/>
      <c r="AI38" s="59"/>
    </row>
    <row r="39" spans="1:35" s="72" customFormat="1" ht="13" x14ac:dyDescent="0.35">
      <c r="A39" s="13">
        <f>K8</f>
        <v>9</v>
      </c>
      <c r="B39" s="15">
        <v>250</v>
      </c>
      <c r="C39" s="77">
        <f t="shared" si="6"/>
        <v>72.212500000000006</v>
      </c>
      <c r="D39" s="77">
        <f t="shared" si="7"/>
        <v>96.531284999999997</v>
      </c>
      <c r="E39" s="77">
        <f t="shared" si="8"/>
        <v>1.237384375</v>
      </c>
      <c r="F39" s="77">
        <f t="shared" si="9"/>
        <v>11.643305</v>
      </c>
      <c r="G39" s="77">
        <f t="shared" si="5"/>
        <v>7.4862500000000012E-2</v>
      </c>
      <c r="H39" s="77">
        <f t="shared" si="5"/>
        <v>3.1667500000000004</v>
      </c>
      <c r="I39" s="77">
        <f t="shared" si="5"/>
        <v>0.30077500000000001</v>
      </c>
      <c r="J39" s="77">
        <f t="shared" si="5"/>
        <v>1.0335E-2</v>
      </c>
      <c r="K39" s="77">
        <f t="shared" si="5"/>
        <v>5.0350000000000004E-3</v>
      </c>
      <c r="L39" s="77">
        <f t="shared" si="5"/>
        <v>0.20802499999999999</v>
      </c>
      <c r="M39" s="77">
        <f t="shared" si="5"/>
        <v>4.7103750000000007E-2</v>
      </c>
      <c r="N39" s="77">
        <f t="shared" si="5"/>
        <v>415.38750000000005</v>
      </c>
      <c r="O39" s="77">
        <f t="shared" si="5"/>
        <v>1689.3749999999998</v>
      </c>
      <c r="P39" s="77">
        <f t="shared" si="5"/>
        <v>0</v>
      </c>
      <c r="Q39" s="77">
        <f t="shared" si="10"/>
        <v>58.134374999999999</v>
      </c>
      <c r="R39" s="77">
        <f t="shared" si="11"/>
        <v>0</v>
      </c>
      <c r="S39" s="77">
        <f t="shared" si="11"/>
        <v>0.14177499999999998</v>
      </c>
      <c r="T39" s="77">
        <f t="shared" si="11"/>
        <v>0</v>
      </c>
      <c r="U39" s="77">
        <f t="shared" si="11"/>
        <v>0</v>
      </c>
      <c r="AB39" s="59"/>
      <c r="AC39" s="59"/>
      <c r="AD39" s="59"/>
      <c r="AE39" s="59"/>
      <c r="AF39" s="59"/>
      <c r="AG39" s="59"/>
      <c r="AH39" s="59"/>
      <c r="AI39" s="59"/>
    </row>
    <row r="40" spans="1:35" s="72" customFormat="1" ht="13" x14ac:dyDescent="0.35">
      <c r="A40" s="13">
        <f>L8</f>
        <v>10</v>
      </c>
      <c r="B40" s="15">
        <v>150</v>
      </c>
      <c r="C40" s="77">
        <f t="shared" si="6"/>
        <v>43.327500000000001</v>
      </c>
      <c r="D40" s="77">
        <f t="shared" si="7"/>
        <v>57.918770999999992</v>
      </c>
      <c r="E40" s="77">
        <f t="shared" si="8"/>
        <v>0.74243062500000012</v>
      </c>
      <c r="F40" s="77">
        <f t="shared" si="9"/>
        <v>6.9859829999999992</v>
      </c>
      <c r="G40" s="77">
        <f t="shared" si="5"/>
        <v>4.4917500000000006E-2</v>
      </c>
      <c r="H40" s="77">
        <f t="shared" si="5"/>
        <v>1.9000500000000002</v>
      </c>
      <c r="I40" s="77">
        <f t="shared" si="5"/>
        <v>0.18046500000000001</v>
      </c>
      <c r="J40" s="77">
        <f t="shared" si="5"/>
        <v>6.2009999999999999E-3</v>
      </c>
      <c r="K40" s="77">
        <f t="shared" si="5"/>
        <v>3.0210000000000002E-3</v>
      </c>
      <c r="L40" s="77">
        <f t="shared" si="5"/>
        <v>0.12481499999999998</v>
      </c>
      <c r="M40" s="77">
        <f t="shared" si="5"/>
        <v>2.8262250000000003E-2</v>
      </c>
      <c r="N40" s="77">
        <f t="shared" si="5"/>
        <v>249.23250000000002</v>
      </c>
      <c r="O40" s="77">
        <f t="shared" si="5"/>
        <v>1013.6249999999999</v>
      </c>
      <c r="P40" s="77">
        <f t="shared" si="5"/>
        <v>0</v>
      </c>
      <c r="Q40" s="77">
        <f t="shared" si="10"/>
        <v>34.880624999999995</v>
      </c>
      <c r="R40" s="77">
        <f t="shared" si="11"/>
        <v>0</v>
      </c>
      <c r="S40" s="77">
        <f t="shared" si="11"/>
        <v>8.5064999999999988E-2</v>
      </c>
      <c r="T40" s="77">
        <f t="shared" si="11"/>
        <v>0</v>
      </c>
      <c r="U40" s="77">
        <f t="shared" si="11"/>
        <v>0</v>
      </c>
      <c r="AB40" s="59"/>
      <c r="AC40" s="59"/>
      <c r="AD40" s="59"/>
      <c r="AE40" s="59"/>
      <c r="AF40" s="59"/>
      <c r="AG40" s="59"/>
      <c r="AH40" s="59"/>
      <c r="AI40" s="59"/>
    </row>
    <row r="41" spans="1:35" s="72" customFormat="1" ht="13" x14ac:dyDescent="0.35">
      <c r="A41" s="13">
        <f>M8</f>
        <v>11</v>
      </c>
      <c r="B41" s="15">
        <v>250</v>
      </c>
      <c r="C41" s="77">
        <f t="shared" si="6"/>
        <v>72.212500000000006</v>
      </c>
      <c r="D41" s="77">
        <f t="shared" si="7"/>
        <v>96.531284999999997</v>
      </c>
      <c r="E41" s="77">
        <f t="shared" si="8"/>
        <v>1.237384375</v>
      </c>
      <c r="F41" s="77">
        <f t="shared" si="9"/>
        <v>11.643305</v>
      </c>
      <c r="G41" s="77">
        <f t="shared" si="5"/>
        <v>7.4862500000000012E-2</v>
      </c>
      <c r="H41" s="77">
        <f t="shared" si="5"/>
        <v>3.1667500000000004</v>
      </c>
      <c r="I41" s="77">
        <f t="shared" si="5"/>
        <v>0.30077500000000001</v>
      </c>
      <c r="J41" s="77">
        <f t="shared" si="5"/>
        <v>1.0335E-2</v>
      </c>
      <c r="K41" s="77">
        <f t="shared" si="5"/>
        <v>5.0350000000000004E-3</v>
      </c>
      <c r="L41" s="77">
        <f t="shared" si="5"/>
        <v>0.20802499999999999</v>
      </c>
      <c r="M41" s="77">
        <f t="shared" si="5"/>
        <v>4.7103750000000007E-2</v>
      </c>
      <c r="N41" s="77">
        <f t="shared" si="5"/>
        <v>415.38750000000005</v>
      </c>
      <c r="O41" s="77">
        <f t="shared" si="5"/>
        <v>1689.3749999999998</v>
      </c>
      <c r="P41" s="77">
        <f t="shared" si="5"/>
        <v>0</v>
      </c>
      <c r="Q41" s="77">
        <f t="shared" si="10"/>
        <v>58.134374999999999</v>
      </c>
      <c r="R41" s="77">
        <f t="shared" si="11"/>
        <v>0</v>
      </c>
      <c r="S41" s="77">
        <f t="shared" si="11"/>
        <v>0.14177499999999998</v>
      </c>
      <c r="T41" s="77">
        <f t="shared" si="11"/>
        <v>0</v>
      </c>
      <c r="U41" s="77">
        <f t="shared" si="11"/>
        <v>0</v>
      </c>
      <c r="AB41" s="59"/>
      <c r="AC41" s="59"/>
      <c r="AD41" s="59"/>
      <c r="AE41" s="59"/>
      <c r="AF41" s="59"/>
      <c r="AG41" s="59"/>
      <c r="AH41" s="59"/>
      <c r="AI41" s="59"/>
    </row>
    <row r="42" spans="1:35" s="72" customFormat="1" ht="13" x14ac:dyDescent="0.35">
      <c r="A42" s="13">
        <f>N8</f>
        <v>12</v>
      </c>
      <c r="B42" s="15">
        <v>150</v>
      </c>
      <c r="C42" s="77">
        <f t="shared" si="6"/>
        <v>43.327500000000001</v>
      </c>
      <c r="D42" s="77">
        <f t="shared" si="7"/>
        <v>57.918770999999992</v>
      </c>
      <c r="E42" s="77">
        <f t="shared" si="8"/>
        <v>0.74243062500000012</v>
      </c>
      <c r="F42" s="77">
        <f t="shared" si="9"/>
        <v>6.9859829999999992</v>
      </c>
      <c r="G42" s="77">
        <f t="shared" si="5"/>
        <v>4.4917500000000006E-2</v>
      </c>
      <c r="H42" s="77">
        <f t="shared" si="5"/>
        <v>1.9000500000000002</v>
      </c>
      <c r="I42" s="77">
        <f t="shared" si="5"/>
        <v>0.18046500000000001</v>
      </c>
      <c r="J42" s="77">
        <f t="shared" si="5"/>
        <v>6.2009999999999999E-3</v>
      </c>
      <c r="K42" s="77">
        <f t="shared" si="5"/>
        <v>3.0210000000000002E-3</v>
      </c>
      <c r="L42" s="77">
        <f t="shared" si="5"/>
        <v>0.12481499999999998</v>
      </c>
      <c r="M42" s="77">
        <f t="shared" si="5"/>
        <v>2.8262250000000003E-2</v>
      </c>
      <c r="N42" s="77">
        <f t="shared" si="5"/>
        <v>249.23250000000002</v>
      </c>
      <c r="O42" s="77">
        <f t="shared" si="5"/>
        <v>1013.6249999999999</v>
      </c>
      <c r="P42" s="77">
        <f t="shared" si="5"/>
        <v>0</v>
      </c>
      <c r="Q42" s="77">
        <f t="shared" si="10"/>
        <v>34.880624999999995</v>
      </c>
      <c r="R42" s="77">
        <f t="shared" si="11"/>
        <v>0</v>
      </c>
      <c r="S42" s="77">
        <f t="shared" si="11"/>
        <v>8.5064999999999988E-2</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e">
        <f>C16&amp;" I "&amp;(VLOOKUP(C14,Table2458[],6,FALSE))</f>
        <v>#N/A</v>
      </c>
      <c r="C58" s="13" t="e">
        <f>D16&amp;" I "&amp;(VLOOKUP(D14,Table2458[],6,FALSE))</f>
        <v>#N/A</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t="e">
        <f>VLOOKUP(C$14,Table2458[],5,FALSE)</f>
        <v>#N/A</v>
      </c>
      <c r="C59" s="76" t="e">
        <f>VLOOKUP(D$14,Table2458[],5,FALSE)</f>
        <v>#N/A</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0</v>
      </c>
      <c r="C60" s="76">
        <f t="shared" ref="C60:U60" si="14">D10</f>
        <v>0</v>
      </c>
      <c r="D60" s="76">
        <f t="shared" si="14"/>
        <v>6.8</v>
      </c>
      <c r="E60" s="76">
        <f t="shared" si="14"/>
        <v>7</v>
      </c>
      <c r="F60" s="76">
        <f t="shared" si="14"/>
        <v>6.9</v>
      </c>
      <c r="G60" s="76">
        <f t="shared" si="14"/>
        <v>6.7</v>
      </c>
      <c r="H60" s="76">
        <f t="shared" si="14"/>
        <v>6.9</v>
      </c>
      <c r="I60" s="76">
        <f t="shared" si="14"/>
        <v>6.6</v>
      </c>
      <c r="J60" s="76">
        <f t="shared" si="14"/>
        <v>6.7</v>
      </c>
      <c r="K60" s="76">
        <f t="shared" si="14"/>
        <v>5.5</v>
      </c>
      <c r="L60" s="76">
        <f t="shared" si="14"/>
        <v>6</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150</v>
      </c>
      <c r="E62" s="77">
        <f>B34</f>
        <v>70</v>
      </c>
      <c r="F62" s="77">
        <f>B35</f>
        <v>150</v>
      </c>
      <c r="G62" s="77">
        <f>B36</f>
        <v>70</v>
      </c>
      <c r="H62" s="77">
        <f>B37</f>
        <v>70</v>
      </c>
      <c r="I62" s="77">
        <f>B38</f>
        <v>150</v>
      </c>
      <c r="J62" s="77">
        <f>B39</f>
        <v>250</v>
      </c>
      <c r="K62" s="77">
        <f>B40</f>
        <v>150</v>
      </c>
      <c r="L62" s="77">
        <f>B41</f>
        <v>250</v>
      </c>
      <c r="M62" s="77">
        <f>B42</f>
        <v>150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f t="shared" si="17"/>
        <v>-3.5999999999999979</v>
      </c>
      <c r="E64" s="77">
        <f t="shared" si="17"/>
        <v>-4.7999999999999989</v>
      </c>
      <c r="F64" s="77">
        <f t="shared" si="17"/>
        <v>-4.2000000000000011</v>
      </c>
      <c r="G64" s="77">
        <f t="shared" si="17"/>
        <v>-3</v>
      </c>
      <c r="H64" s="77">
        <f t="shared" si="17"/>
        <v>-4.2000000000000011</v>
      </c>
      <c r="I64" s="77">
        <f t="shared" si="17"/>
        <v>-2.3999999999999968</v>
      </c>
      <c r="J64" s="77">
        <f t="shared" si="17"/>
        <v>-3</v>
      </c>
      <c r="K64" s="77">
        <f t="shared" si="17"/>
        <v>4.2000000000000011</v>
      </c>
      <c r="L64" s="77">
        <f t="shared" si="17"/>
        <v>1.2000000000000011</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f t="shared" si="18"/>
        <v>3.5999999999999979</v>
      </c>
      <c r="E65" s="77">
        <f t="shared" si="18"/>
        <v>4.7999999999999989</v>
      </c>
      <c r="F65" s="77">
        <f t="shared" si="18"/>
        <v>4.2000000000000011</v>
      </c>
      <c r="G65" s="77">
        <f t="shared" si="18"/>
        <v>3</v>
      </c>
      <c r="H65" s="77">
        <f t="shared" si="18"/>
        <v>4.2000000000000011</v>
      </c>
      <c r="I65" s="77">
        <f t="shared" si="18"/>
        <v>2.3999999999999968</v>
      </c>
      <c r="J65" s="77">
        <f t="shared" si="18"/>
        <v>3</v>
      </c>
      <c r="K65" s="77">
        <f t="shared" si="18"/>
        <v>-4.2000000000000011</v>
      </c>
      <c r="L65" s="77">
        <f t="shared" si="18"/>
        <v>-1.2000000000000011</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B32" sqref="B3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Bryngwyn'!C1:D1</f>
        <v>PAN-023907</v>
      </c>
      <c r="D1" s="141"/>
      <c r="E1" s="93" t="s">
        <v>45</v>
      </c>
      <c r="F1" s="39">
        <f>'Field data and Bryngwyn'!F1</f>
        <v>39.78</v>
      </c>
      <c r="G1" s="120" t="s">
        <v>43</v>
      </c>
      <c r="H1" s="121"/>
      <c r="I1" s="118">
        <v>6.6</v>
      </c>
      <c r="J1" s="119" t="s">
        <v>153</v>
      </c>
      <c r="K1" s="119"/>
      <c r="L1" s="97">
        <v>355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Bryngwyn'!C2:D2</f>
        <v>EPR/GP3792SK</v>
      </c>
      <c r="D2" s="143"/>
      <c r="E2" s="93" t="s">
        <v>109</v>
      </c>
      <c r="F2" s="96">
        <v>190902</v>
      </c>
      <c r="G2" s="138" t="s">
        <v>110</v>
      </c>
      <c r="H2" s="139"/>
      <c r="I2" s="118"/>
      <c r="J2" s="119" t="s">
        <v>158</v>
      </c>
      <c r="K2" s="119"/>
      <c r="L2" s="97">
        <v>1.23</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Bryngwyn'!C3:D3</f>
        <v>ByProduct Recovery Limited</v>
      </c>
      <c r="D3" s="143"/>
      <c r="E3" s="93" t="s">
        <v>108</v>
      </c>
      <c r="F3" s="31" t="s">
        <v>78</v>
      </c>
      <c r="G3" s="119" t="s">
        <v>159</v>
      </c>
      <c r="H3" s="119"/>
      <c r="I3" s="118"/>
      <c r="J3" s="120" t="s">
        <v>154</v>
      </c>
      <c r="K3" s="121"/>
      <c r="L3" s="97">
        <f>(L1/(L2*10000))*100</f>
        <v>2.8861788617886179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Bryngwyn'!C4:D4</f>
        <v>Tyncwm, B4337, Llansawel, Llandeilo, Carmarthenshire. SA19 7PQ</v>
      </c>
      <c r="D4" s="141"/>
      <c r="E4" s="94" t="s">
        <v>1</v>
      </c>
      <c r="F4" s="96" t="s">
        <v>175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Bryngwyn'!C5:D5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Bryngwyn'!C8</f>
        <v>0</v>
      </c>
      <c r="D8" s="60">
        <f>'Field data and Bryngwyn'!D8</f>
        <v>0</v>
      </c>
      <c r="E8" s="60">
        <f>'Field data and Bryngwyn'!E8</f>
        <v>3</v>
      </c>
      <c r="F8" s="60">
        <f>'Field data and Bryngwyn'!F8</f>
        <v>4</v>
      </c>
      <c r="G8" s="60" t="str">
        <f>'Field data and Bryngwyn'!G8</f>
        <v>5A</v>
      </c>
      <c r="H8" s="60" t="str">
        <f>'Field data and Bryngwyn'!H8</f>
        <v>5B</v>
      </c>
      <c r="I8" s="60">
        <f>'Field data and Bryngwyn'!I8</f>
        <v>6</v>
      </c>
      <c r="J8" s="60">
        <f>'Field data and Bryngwyn'!J8</f>
        <v>7</v>
      </c>
      <c r="K8" s="60">
        <f>'Field data and Bryngwyn'!K8</f>
        <v>9</v>
      </c>
      <c r="L8" s="60">
        <f>'Field data and Bryngwyn'!L8</f>
        <v>10</v>
      </c>
      <c r="M8" s="60">
        <f>'Field data and Bryngwyn'!M8</f>
        <v>11</v>
      </c>
      <c r="N8" s="60">
        <f>'Field data and Bryngwyn'!N8</f>
        <v>12</v>
      </c>
      <c r="O8" s="60">
        <f>'Field data and Bryngwyn'!O8</f>
        <v>0</v>
      </c>
      <c r="P8" s="60">
        <f>'Field data and Bryngwyn'!P8</f>
        <v>0</v>
      </c>
      <c r="Q8" s="60">
        <f>'Field data and Bryngwyn'!Q8</f>
        <v>0</v>
      </c>
      <c r="R8" s="60">
        <f>'Field data and Bryngwyn'!R8</f>
        <v>0</v>
      </c>
      <c r="S8" s="60">
        <f>'Field data and Bryngwyn'!S8</f>
        <v>0</v>
      </c>
      <c r="T8" s="60">
        <f>'Field data and Bryngwyn'!T8</f>
        <v>0</v>
      </c>
      <c r="U8" s="60">
        <f>'Field data and Bryngwyn'!U8</f>
        <v>0</v>
      </c>
      <c r="V8" s="60">
        <f>'Field data and Bryngwyn'!V8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Bryngwyn'!C9</f>
        <v>0</v>
      </c>
      <c r="D9" s="60">
        <f>'Field data and Bryngwyn'!D9</f>
        <v>0</v>
      </c>
      <c r="E9" s="60" t="str">
        <f>'Field data and Bryngwyn'!E9</f>
        <v>M</v>
      </c>
      <c r="F9" s="60" t="str">
        <f>'Field data and Bryngwyn'!F9</f>
        <v>M</v>
      </c>
      <c r="G9" s="60" t="str">
        <f>'Field data and Bryngwyn'!G9</f>
        <v>M</v>
      </c>
      <c r="H9" s="60" t="str">
        <f>'Field data and Bryngwyn'!H9</f>
        <v>M</v>
      </c>
      <c r="I9" s="60" t="str">
        <f>'Field data and Bryngwyn'!I9</f>
        <v>M</v>
      </c>
      <c r="J9" s="60" t="str">
        <f>'Field data and Bryngwyn'!J9</f>
        <v>M</v>
      </c>
      <c r="K9" s="60" t="str">
        <f>'Field data and Bryngwyn'!K9</f>
        <v>M</v>
      </c>
      <c r="L9" s="60" t="str">
        <f>'Field data and Bryngwyn'!L9</f>
        <v>M</v>
      </c>
      <c r="M9" s="60" t="str">
        <f>'Field data and Bryngwyn'!M9</f>
        <v>M</v>
      </c>
      <c r="N9" s="60" t="str">
        <f>'Field data and Bryngwyn'!N9</f>
        <v>M</v>
      </c>
      <c r="O9" s="60">
        <f>'Field data and Bryngwyn'!O9</f>
        <v>0</v>
      </c>
      <c r="P9" s="60">
        <f>'Field data and Bryngwyn'!P9</f>
        <v>0</v>
      </c>
      <c r="Q9" s="60">
        <f>'Field data and Bryngwyn'!Q9</f>
        <v>0</v>
      </c>
      <c r="R9" s="60">
        <f>'Field data and Bryngwyn'!R9</f>
        <v>0</v>
      </c>
      <c r="S9" s="60">
        <f>'Field data and Bryngwyn'!S9</f>
        <v>0</v>
      </c>
      <c r="T9" s="60">
        <f>'Field data and Bryngwyn'!T9</f>
        <v>0</v>
      </c>
      <c r="U9" s="60">
        <f>'Field data and Bryngwyn'!U9</f>
        <v>0</v>
      </c>
      <c r="V9" s="60">
        <f>'Field data and Bryngwyn'!V9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Bryngwyn'!C10</f>
        <v>0</v>
      </c>
      <c r="D10" s="60">
        <f>'Field data and Bryngwyn'!D10</f>
        <v>0</v>
      </c>
      <c r="E10" s="60">
        <f>'Field data and Bryngwyn'!E10</f>
        <v>6.8</v>
      </c>
      <c r="F10" s="60">
        <f>'Field data and Bryngwyn'!F10</f>
        <v>7</v>
      </c>
      <c r="G10" s="60">
        <f>'Field data and Bryngwyn'!G10</f>
        <v>6.9</v>
      </c>
      <c r="H10" s="60">
        <f>'Field data and Bryngwyn'!H10</f>
        <v>6.7</v>
      </c>
      <c r="I10" s="60">
        <f>'Field data and Bryngwyn'!I10</f>
        <v>6.9</v>
      </c>
      <c r="J10" s="60">
        <f>'Field data and Bryngwyn'!J10</f>
        <v>6.6</v>
      </c>
      <c r="K10" s="60">
        <f>'Field data and Bryngwyn'!K10</f>
        <v>6.7</v>
      </c>
      <c r="L10" s="60">
        <f>'Field data and Bryngwyn'!L10</f>
        <v>5.5</v>
      </c>
      <c r="M10" s="60">
        <f>'Field data and Bryngwyn'!M10</f>
        <v>6</v>
      </c>
      <c r="N10" s="60">
        <f>'Field data and Bryngwyn'!N10</f>
        <v>6</v>
      </c>
      <c r="O10" s="60">
        <f>'Field data and Bryngwyn'!O10</f>
        <v>0</v>
      </c>
      <c r="P10" s="60">
        <f>'Field data and Bryngwyn'!P10</f>
        <v>0</v>
      </c>
      <c r="Q10" s="60">
        <f>'Field data and Bryngwyn'!Q10</f>
        <v>0</v>
      </c>
      <c r="R10" s="60">
        <f>'Field data and Bryngwyn'!R10</f>
        <v>0</v>
      </c>
      <c r="S10" s="60">
        <f>'Field data and Bryngwyn'!S10</f>
        <v>0</v>
      </c>
      <c r="T10" s="60">
        <f>'Field data and Bryngwyn'!T10</f>
        <v>0</v>
      </c>
      <c r="U10" s="60">
        <f>'Field data and Bryngwyn'!U10</f>
        <v>0</v>
      </c>
      <c r="V10" s="60">
        <f>'Field data and Bryngwyn'!V10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Bryngwyn'!C11</f>
        <v>0</v>
      </c>
      <c r="D11" s="60">
        <f>'Field data and Bryngwyn'!D11</f>
        <v>0</v>
      </c>
      <c r="E11" s="60">
        <f>'Field data and Bryngwyn'!E11</f>
        <v>2</v>
      </c>
      <c r="F11" s="60">
        <f>'Field data and Bryngwyn'!F11</f>
        <v>3</v>
      </c>
      <c r="G11" s="60">
        <f>'Field data and Bryngwyn'!G11</f>
        <v>2</v>
      </c>
      <c r="H11" s="60">
        <f>'Field data and Bryngwyn'!H11</f>
        <v>3</v>
      </c>
      <c r="I11" s="60">
        <f>'Field data and Bryngwyn'!I11</f>
        <v>3</v>
      </c>
      <c r="J11" s="60">
        <f>'Field data and Bryngwyn'!J11</f>
        <v>2</v>
      </c>
      <c r="K11" s="60">
        <f>'Field data and Bryngwyn'!K11</f>
        <v>1</v>
      </c>
      <c r="L11" s="60">
        <f>'Field data and Bryngwyn'!L11</f>
        <v>2</v>
      </c>
      <c r="M11" s="60">
        <f>'Field data and Bryngwyn'!M11</f>
        <v>1</v>
      </c>
      <c r="N11" s="60">
        <f>'Field data and Bryngwyn'!N11</f>
        <v>2</v>
      </c>
      <c r="O11" s="60">
        <f>'Field data and Bryngwyn'!O11</f>
        <v>0</v>
      </c>
      <c r="P11" s="60">
        <f>'Field data and Bryngwyn'!P11</f>
        <v>0</v>
      </c>
      <c r="Q11" s="60">
        <f>'Field data and Bryngwyn'!Q11</f>
        <v>0</v>
      </c>
      <c r="R11" s="60">
        <f>'Field data and Bryngwyn'!R11</f>
        <v>0</v>
      </c>
      <c r="S11" s="60">
        <f>'Field data and Bryngwyn'!S11</f>
        <v>0</v>
      </c>
      <c r="T11" s="60">
        <f>'Field data and Bryngwyn'!T11</f>
        <v>0</v>
      </c>
      <c r="U11" s="60">
        <f>'Field data and Bryngwyn'!U11</f>
        <v>0</v>
      </c>
      <c r="V11" s="60">
        <f>'Field data and Bryngwyn'!V11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Bryngwyn'!C12</f>
        <v>0</v>
      </c>
      <c r="D12" s="60">
        <f>'Field data and Bryngwyn'!D12</f>
        <v>0</v>
      </c>
      <c r="E12" s="60">
        <f>'Field data and Bryngwyn'!E12</f>
        <v>0</v>
      </c>
      <c r="F12" s="60">
        <f>'Field data and Bryngwyn'!F12</f>
        <v>3</v>
      </c>
      <c r="G12" s="60">
        <f>'Field data and Bryngwyn'!G12</f>
        <v>0</v>
      </c>
      <c r="H12" s="60">
        <f>'Field data and Bryngwyn'!H12</f>
        <v>0</v>
      </c>
      <c r="I12" s="60">
        <f>'Field data and Bryngwyn'!I12</f>
        <v>1</v>
      </c>
      <c r="J12" s="60">
        <f>'Field data and Bryngwyn'!J12</f>
        <v>1</v>
      </c>
      <c r="K12" s="60">
        <f>'Field data and Bryngwyn'!K12</f>
        <v>1</v>
      </c>
      <c r="L12" s="60">
        <f>'Field data and Bryngwyn'!L12</f>
        <v>0</v>
      </c>
      <c r="M12" s="60">
        <f>'Field data and Bryngwyn'!M12</f>
        <v>1</v>
      </c>
      <c r="N12" s="60">
        <f>'Field data and Bryngwyn'!N12</f>
        <v>3</v>
      </c>
      <c r="O12" s="60">
        <f>'Field data and Bryngwyn'!O12</f>
        <v>0</v>
      </c>
      <c r="P12" s="60">
        <f>'Field data and Bryngwyn'!P12</f>
        <v>0</v>
      </c>
      <c r="Q12" s="60">
        <f>'Field data and Bryngwyn'!Q12</f>
        <v>0</v>
      </c>
      <c r="R12" s="60">
        <f>'Field data and Bryngwyn'!R12</f>
        <v>0</v>
      </c>
      <c r="S12" s="60">
        <f>'Field data and Bryngwyn'!S12</f>
        <v>0</v>
      </c>
      <c r="T12" s="60">
        <f>'Field data and Bryngwyn'!T12</f>
        <v>0</v>
      </c>
      <c r="U12" s="60">
        <f>'Field data and Bryngwyn'!U12</f>
        <v>0</v>
      </c>
      <c r="V12" s="60">
        <f>'Field data and Bryngwyn'!V12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Bryngwyn'!C13</f>
        <v>0</v>
      </c>
      <c r="D13" s="60">
        <f>'Field data and Bryngwyn'!D13</f>
        <v>0</v>
      </c>
      <c r="E13" s="60">
        <f>'Field data and Bryngwyn'!E13</f>
        <v>5</v>
      </c>
      <c r="F13" s="60">
        <f>'Field data and Bryngwyn'!F13</f>
        <v>3</v>
      </c>
      <c r="G13" s="60">
        <f>'Field data and Bryngwyn'!G13</f>
        <v>2</v>
      </c>
      <c r="H13" s="60">
        <f>'Field data and Bryngwyn'!H13</f>
        <v>2</v>
      </c>
      <c r="I13" s="60">
        <f>'Field data and Bryngwyn'!I13</f>
        <v>3</v>
      </c>
      <c r="J13" s="60">
        <f>'Field data and Bryngwyn'!J13</f>
        <v>2</v>
      </c>
      <c r="K13" s="60">
        <f>'Field data and Bryngwyn'!K13</f>
        <v>2</v>
      </c>
      <c r="L13" s="60">
        <f>'Field data and Bryngwyn'!L13</f>
        <v>2</v>
      </c>
      <c r="M13" s="60">
        <f>'Field data and Bryngwyn'!M13</f>
        <v>2</v>
      </c>
      <c r="N13" s="60">
        <f>'Field data and Bryngwyn'!N13</f>
        <v>3</v>
      </c>
      <c r="O13" s="60">
        <f>'Field data and Bryngwyn'!O13</f>
        <v>0</v>
      </c>
      <c r="P13" s="60">
        <f>'Field data and Bryngwyn'!P13</f>
        <v>0</v>
      </c>
      <c r="Q13" s="60">
        <f>'Field data and Bryngwyn'!Q13</f>
        <v>0</v>
      </c>
      <c r="R13" s="60">
        <f>'Field data and Bryngwyn'!R13</f>
        <v>0</v>
      </c>
      <c r="S13" s="60">
        <f>'Field data and Bryngwyn'!S13</f>
        <v>0</v>
      </c>
      <c r="T13" s="60">
        <f>'Field data and Bryngwyn'!T13</f>
        <v>0</v>
      </c>
      <c r="U13" s="60">
        <f>'Field data and Bryngwyn'!U13</f>
        <v>0</v>
      </c>
      <c r="V13" s="60">
        <f>'Field data and Bryngwyn'!V13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f>'Field data and Bryngwyn'!C14</f>
        <v>0</v>
      </c>
      <c r="D14" s="102">
        <f>'Field data and Bryngwyn'!D14</f>
        <v>0</v>
      </c>
      <c r="E14" s="102" t="str">
        <f>'Field data and Bryngwyn'!E14</f>
        <v xml:space="preserve">Grass Silage (25% DM) </v>
      </c>
      <c r="F14" s="102" t="str">
        <f>'Field data and Bryngwyn'!F14</f>
        <v xml:space="preserve">Grass Silage (25% DM) </v>
      </c>
      <c r="G14" s="102" t="str">
        <f>'Field data and Bryngwyn'!G14</f>
        <v xml:space="preserve">Grass Silage (25% DM) </v>
      </c>
      <c r="H14" s="102" t="str">
        <f>'Field data and Bryngwyn'!H14</f>
        <v xml:space="preserve">Grass Silage (25% DM) </v>
      </c>
      <c r="I14" s="102" t="str">
        <f>'Field data and Bryngwyn'!I14</f>
        <v xml:space="preserve">Grass Silage (25% DM) </v>
      </c>
      <c r="J14" s="102" t="str">
        <f>'Field data and Bryngwyn'!J14</f>
        <v xml:space="preserve">Grass Silage (25% DM) </v>
      </c>
      <c r="K14" s="102" t="str">
        <f>'Field data and Bryngwyn'!K14</f>
        <v xml:space="preserve">Grass Silage (25% DM) </v>
      </c>
      <c r="L14" s="102" t="str">
        <f>'Field data and Bryngwyn'!L14</f>
        <v xml:space="preserve">Grass Silage (25% DM) </v>
      </c>
      <c r="M14" s="102" t="str">
        <f>'Field data and Bryngwyn'!M14</f>
        <v xml:space="preserve">Grass Silage (25% DM) </v>
      </c>
      <c r="N14" s="102" t="str">
        <f>'Field data and Bryngwyn'!N14</f>
        <v xml:space="preserve">Grass Silage (25% DM) </v>
      </c>
      <c r="O14" s="102">
        <f>'Field data and Bryngwyn'!O14</f>
        <v>0</v>
      </c>
      <c r="P14" s="102">
        <f>'Field data and Bryngwyn'!P14</f>
        <v>0</v>
      </c>
      <c r="Q14" s="102">
        <f>'Field data and Bryngwyn'!Q14</f>
        <v>0</v>
      </c>
      <c r="R14" s="102">
        <f>'Field data and Bryngwyn'!R14</f>
        <v>0</v>
      </c>
      <c r="S14" s="102">
        <f>'Field data and Bryngwyn'!S14</f>
        <v>0</v>
      </c>
      <c r="T14" s="102">
        <f>'Field data and Bryngwyn'!T14</f>
        <v>0</v>
      </c>
      <c r="U14" s="102">
        <f>'Field data and Bryngwyn'!U14</f>
        <v>0</v>
      </c>
      <c r="V14" s="102">
        <f>'Field data and Bryngwyn'!V14</f>
        <v>0</v>
      </c>
      <c r="AD14" s="30" t="s">
        <v>138</v>
      </c>
      <c r="AE14" s="30">
        <v>6</v>
      </c>
      <c r="AI14" s="53" t="s">
        <v>119</v>
      </c>
      <c r="AJ14" s="54">
        <v>0.8</v>
      </c>
      <c r="AK14" s="55">
        <v>1.7</v>
      </c>
      <c r="AL14" s="11">
        <v>12</v>
      </c>
      <c r="AM14" s="11">
        <v>6.7</v>
      </c>
      <c r="AN14" s="11" t="s">
        <v>135</v>
      </c>
    </row>
    <row r="15" spans="1:41" ht="13" x14ac:dyDescent="0.25">
      <c r="A15" s="130" t="s">
        <v>9</v>
      </c>
      <c r="B15" s="130"/>
      <c r="C15" s="60">
        <f>'Field data and Bryngwyn'!C15</f>
        <v>0</v>
      </c>
      <c r="D15" s="60">
        <f>'Field data and Bryngwyn'!D15</f>
        <v>0</v>
      </c>
      <c r="E15" s="60">
        <f>'Field data and Bryngwyn'!E15</f>
        <v>38</v>
      </c>
      <c r="F15" s="60">
        <f>'Field data and Bryngwyn'!F15</f>
        <v>38</v>
      </c>
      <c r="G15" s="60">
        <f>'Field data and Bryngwyn'!G15</f>
        <v>38</v>
      </c>
      <c r="H15" s="60">
        <f>'Field data and Bryngwyn'!H15</f>
        <v>38</v>
      </c>
      <c r="I15" s="60">
        <f>'Field data and Bryngwyn'!I15</f>
        <v>38</v>
      </c>
      <c r="J15" s="60">
        <f>'Field data and Bryngwyn'!J15</f>
        <v>38</v>
      </c>
      <c r="K15" s="60">
        <f>'Field data and Bryngwyn'!K15</f>
        <v>38</v>
      </c>
      <c r="L15" s="60">
        <f>'Field data and Bryngwyn'!L15</f>
        <v>38</v>
      </c>
      <c r="M15" s="60">
        <f>'Field data and Bryngwyn'!M15</f>
        <v>38</v>
      </c>
      <c r="N15" s="60">
        <f>'Field data and Bryngwyn'!N15</f>
        <v>38</v>
      </c>
      <c r="O15" s="60">
        <f>'Field data and Bryngwyn'!O15</f>
        <v>0</v>
      </c>
      <c r="P15" s="60">
        <f>'Field data and Bryngwyn'!P15</f>
        <v>0</v>
      </c>
      <c r="Q15" s="60">
        <f>'Field data and Bryngwyn'!Q15</f>
        <v>0</v>
      </c>
      <c r="R15" s="60">
        <f>'Field data and Bryngwyn'!R15</f>
        <v>0</v>
      </c>
      <c r="S15" s="60">
        <f>'Field data and Bryngwyn'!S15</f>
        <v>0</v>
      </c>
      <c r="T15" s="60">
        <f>'Field data and Bryngwyn'!T15</f>
        <v>0</v>
      </c>
      <c r="U15" s="60">
        <f>'Field data and Bryngwyn'!U15</f>
        <v>0</v>
      </c>
      <c r="V15" s="60">
        <f>'Field data and Bryngwyn'!V15</f>
        <v>0</v>
      </c>
      <c r="AD15" s="30" t="s">
        <v>144</v>
      </c>
      <c r="AE15" s="30">
        <v>7</v>
      </c>
      <c r="AI15" s="53" t="s">
        <v>101</v>
      </c>
      <c r="AJ15" s="62">
        <v>1.8</v>
      </c>
      <c r="AK15" s="55">
        <v>5.4</v>
      </c>
      <c r="AL15" s="11">
        <v>13</v>
      </c>
      <c r="AM15" s="11">
        <v>6.7</v>
      </c>
      <c r="AN15" s="11" t="s">
        <v>135</v>
      </c>
    </row>
    <row r="16" spans="1:41" ht="13.5" thickBot="1" x14ac:dyDescent="0.3">
      <c r="A16" s="132" t="s">
        <v>44</v>
      </c>
      <c r="B16" s="132"/>
      <c r="C16" s="103">
        <f>'Field data and Bryngwyn'!C16</f>
        <v>0</v>
      </c>
      <c r="D16" s="103">
        <f>'Field data and Bryngwyn'!D16</f>
        <v>0</v>
      </c>
      <c r="E16" s="103" t="str">
        <f>'Field data and Bryngwyn'!E16</f>
        <v>Medium/Clay</v>
      </c>
      <c r="F16" s="103" t="str">
        <f>'Field data and Bryngwyn'!F16</f>
        <v>Medium/Clay</v>
      </c>
      <c r="G16" s="103" t="str">
        <f>'Field data and Bryngwyn'!G16</f>
        <v>Medium/Clay</v>
      </c>
      <c r="H16" s="103" t="str">
        <f>'Field data and Bryngwyn'!H16</f>
        <v>Medium/Clay</v>
      </c>
      <c r="I16" s="103" t="str">
        <f>'Field data and Bryngwyn'!I16</f>
        <v>Medium/Clay</v>
      </c>
      <c r="J16" s="103" t="str">
        <f>'Field data and Bryngwyn'!J16</f>
        <v>Medium/Clay</v>
      </c>
      <c r="K16" s="103" t="str">
        <f>'Field data and Bryngwyn'!K16</f>
        <v>Medium/Clay</v>
      </c>
      <c r="L16" s="103" t="str">
        <f>'Field data and Bryngwyn'!L16</f>
        <v>Medium/Clay</v>
      </c>
      <c r="M16" s="103" t="str">
        <f>'Field data and Bryngwyn'!M16</f>
        <v>Medium/Clay</v>
      </c>
      <c r="N16" s="103" t="str">
        <f>'Field data and Bryngwyn'!N16</f>
        <v>Medium/Clay</v>
      </c>
      <c r="O16" s="103">
        <f>'Field data and Bryngwyn'!O16</f>
        <v>0</v>
      </c>
      <c r="P16" s="103">
        <f>'Field data and Bryngwyn'!P16</f>
        <v>0</v>
      </c>
      <c r="Q16" s="103">
        <f>'Field data and Bryngwyn'!Q16</f>
        <v>0</v>
      </c>
      <c r="R16" s="103">
        <f>'Field data and Bryngwyn'!R16</f>
        <v>0</v>
      </c>
      <c r="S16" s="103">
        <f>'Field data and Bryngwyn'!S16</f>
        <v>0</v>
      </c>
      <c r="T16" s="103">
        <f>'Field data and Bryngwyn'!T16</f>
        <v>0</v>
      </c>
      <c r="U16" s="103">
        <f>'Field data and Bryngwyn'!U16</f>
        <v>0</v>
      </c>
      <c r="V16" s="103">
        <f>'Field data and Bryngwyn'!V16</f>
        <v>0</v>
      </c>
      <c r="AD16" s="52" t="s">
        <v>145</v>
      </c>
      <c r="AE16" s="30">
        <v>8</v>
      </c>
      <c r="AI16" s="53" t="s">
        <v>118</v>
      </c>
      <c r="AJ16" s="54">
        <v>8</v>
      </c>
      <c r="AK16" s="55">
        <v>5.5</v>
      </c>
      <c r="AL16" s="12">
        <v>14</v>
      </c>
      <c r="AM16" s="11">
        <v>6.7</v>
      </c>
      <c r="AN16" s="11" t="s">
        <v>135</v>
      </c>
    </row>
    <row r="17" spans="1:40" ht="13" x14ac:dyDescent="0.25">
      <c r="A17" s="122" t="s">
        <v>69</v>
      </c>
      <c r="B17" s="123"/>
      <c r="C17" s="28" t="e">
        <f>(VLOOKUP(C$14,$AI2:$AK26,2,FALSE))*C$15</f>
        <v>#N/A</v>
      </c>
      <c r="D17" s="28" t="e">
        <f t="shared" ref="D17:V17" si="0">(VLOOKUP(D$14,$AI2:$AK26,2,FALSE))*D$15</f>
        <v>#N/A</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34.622737499999999</v>
      </c>
      <c r="F18" s="16">
        <f>$D34</f>
        <v>20.773642499999998</v>
      </c>
      <c r="G18" s="16">
        <f>$D35</f>
        <v>34.622737499999999</v>
      </c>
      <c r="H18" s="16">
        <f>$D36</f>
        <v>20.773642499999998</v>
      </c>
      <c r="I18" s="16">
        <f>$D37</f>
        <v>20.773642499999998</v>
      </c>
      <c r="J18" s="16">
        <f>$D38</f>
        <v>34.622737499999999</v>
      </c>
      <c r="K18" s="16">
        <f>$D39</f>
        <v>34.622737499999999</v>
      </c>
      <c r="L18" s="16">
        <f>$D40</f>
        <v>34.622737499999999</v>
      </c>
      <c r="M18" s="16">
        <f>$D41</f>
        <v>34.622737499999999</v>
      </c>
      <c r="N18" s="16">
        <f>$D42</f>
        <v>34.622737499999999</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t="e">
        <f>C18-C17</f>
        <v>#N/A</v>
      </c>
      <c r="D19" s="16" t="e">
        <f t="shared" ref="D19:V19" si="1">D18-D17</f>
        <v>#N/A</v>
      </c>
      <c r="E19" s="16">
        <f t="shared" si="1"/>
        <v>-29.977262499999995</v>
      </c>
      <c r="F19" s="16">
        <f t="shared" si="1"/>
        <v>-43.8263575</v>
      </c>
      <c r="G19" s="16">
        <f t="shared" si="1"/>
        <v>-29.977262499999995</v>
      </c>
      <c r="H19" s="16">
        <f t="shared" si="1"/>
        <v>-43.8263575</v>
      </c>
      <c r="I19" s="16">
        <f t="shared" si="1"/>
        <v>-43.8263575</v>
      </c>
      <c r="J19" s="16">
        <f t="shared" si="1"/>
        <v>-29.977262499999995</v>
      </c>
      <c r="K19" s="16">
        <f t="shared" si="1"/>
        <v>-29.977262499999995</v>
      </c>
      <c r="L19" s="16">
        <f t="shared" si="1"/>
        <v>-29.977262499999995</v>
      </c>
      <c r="M19" s="16">
        <f t="shared" si="1"/>
        <v>-29.977262499999995</v>
      </c>
      <c r="N19" s="16">
        <f t="shared" si="1"/>
        <v>-29.977262499999995</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t="e">
        <f>(VLOOKUP(C$14,$AI2:$AK26,3,FALSE))*C$15</f>
        <v>#N/A</v>
      </c>
      <c r="D21" s="28" t="e">
        <f t="shared" ref="D21:V21" si="2">(VLOOKUP(D$14,$AI2:$AK26,3,FALSE))*D$15</f>
        <v>#N/A</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9.5948125000000015</v>
      </c>
      <c r="F22" s="16">
        <f>$E34</f>
        <v>5.7568875000000013</v>
      </c>
      <c r="G22" s="16">
        <f>$E35</f>
        <v>9.5948125000000015</v>
      </c>
      <c r="H22" s="16">
        <f>$E36</f>
        <v>5.7568875000000013</v>
      </c>
      <c r="I22" s="16">
        <f>$E37</f>
        <v>5.7568875000000013</v>
      </c>
      <c r="J22" s="16">
        <f>$E38</f>
        <v>9.5948125000000015</v>
      </c>
      <c r="K22" s="16">
        <f>$E39</f>
        <v>9.5948125000000015</v>
      </c>
      <c r="L22" s="16">
        <f>$E40</f>
        <v>9.5948125000000015</v>
      </c>
      <c r="M22" s="16">
        <f>$E41</f>
        <v>9.5948125000000015</v>
      </c>
      <c r="N22" s="16">
        <f>$E42</f>
        <v>9.5948125000000015</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t="e">
        <f>C22-C21</f>
        <v>#N/A</v>
      </c>
      <c r="D23" s="16" t="e">
        <f t="shared" ref="D23:V23" si="3">D22-D21</f>
        <v>#N/A</v>
      </c>
      <c r="E23" s="16">
        <f t="shared" si="3"/>
        <v>-218.40518750000001</v>
      </c>
      <c r="F23" s="16">
        <f t="shared" si="3"/>
        <v>-222.2431125</v>
      </c>
      <c r="G23" s="16">
        <f t="shared" si="3"/>
        <v>-218.40518750000001</v>
      </c>
      <c r="H23" s="16">
        <f t="shared" si="3"/>
        <v>-222.2431125</v>
      </c>
      <c r="I23" s="16">
        <f t="shared" si="3"/>
        <v>-222.2431125</v>
      </c>
      <c r="J23" s="16">
        <f t="shared" si="3"/>
        <v>-218.40518750000001</v>
      </c>
      <c r="K23" s="16">
        <f t="shared" si="3"/>
        <v>-218.40518750000001</v>
      </c>
      <c r="L23" s="16">
        <f t="shared" si="3"/>
        <v>-218.40518750000001</v>
      </c>
      <c r="M23" s="16">
        <f t="shared" si="3"/>
        <v>-218.40518750000001</v>
      </c>
      <c r="N23" s="16">
        <f t="shared" si="3"/>
        <v>-218.40518750000001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3.25</v>
      </c>
      <c r="C28" s="15">
        <v>1.23</v>
      </c>
      <c r="D28" s="15">
        <v>0.186</v>
      </c>
      <c r="E28" s="15">
        <v>9.8000000000000004E-2</v>
      </c>
      <c r="F28" s="15">
        <v>1310</v>
      </c>
      <c r="G28" s="15">
        <v>33.4</v>
      </c>
      <c r="H28" s="15">
        <v>34.5</v>
      </c>
      <c r="I28" s="15">
        <v>3.97</v>
      </c>
      <c r="J28" s="15">
        <v>0.57999999999999996</v>
      </c>
      <c r="K28" s="23">
        <v>0.62</v>
      </c>
      <c r="L28" s="15">
        <v>6.1</v>
      </c>
      <c r="M28" s="15">
        <v>4.3099999999999996</v>
      </c>
      <c r="N28" s="15">
        <v>155000</v>
      </c>
      <c r="O28" s="15">
        <v>10700</v>
      </c>
      <c r="P28" s="15"/>
      <c r="Q28" s="15">
        <v>7100</v>
      </c>
      <c r="R28" s="15"/>
      <c r="S28" s="15">
        <v>52.1</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99.937500000000014</v>
      </c>
      <c r="D33" s="77">
        <f t="shared" si="7"/>
        <v>34.622737499999999</v>
      </c>
      <c r="E33" s="77">
        <f t="shared" si="8"/>
        <v>9.5948125000000015</v>
      </c>
      <c r="F33" s="77">
        <f t="shared" si="9"/>
        <v>17.647337499999999</v>
      </c>
      <c r="G33" s="77">
        <f t="shared" si="5"/>
        <v>0.27137500000000003</v>
      </c>
      <c r="H33" s="77">
        <f t="shared" si="5"/>
        <v>0.28031250000000002</v>
      </c>
      <c r="I33" s="77">
        <f t="shared" si="5"/>
        <v>3.225625E-2</v>
      </c>
      <c r="J33" s="77">
        <f t="shared" si="5"/>
        <v>4.7125000000000005E-3</v>
      </c>
      <c r="K33" s="77">
        <f t="shared" si="5"/>
        <v>5.0375000000000003E-3</v>
      </c>
      <c r="L33" s="77">
        <f t="shared" si="5"/>
        <v>4.9562499999999995E-2</v>
      </c>
      <c r="M33" s="77">
        <f t="shared" si="5"/>
        <v>3.5018750000000001E-2</v>
      </c>
      <c r="N33" s="77">
        <f t="shared" si="5"/>
        <v>1259.3750000000002</v>
      </c>
      <c r="O33" s="77">
        <f t="shared" si="5"/>
        <v>86.937500000000014</v>
      </c>
      <c r="P33" s="77">
        <f t="shared" si="5"/>
        <v>0</v>
      </c>
      <c r="Q33" s="77">
        <f t="shared" si="10"/>
        <v>144.21875000000003</v>
      </c>
      <c r="R33" s="77">
        <f t="shared" si="11"/>
        <v>0</v>
      </c>
      <c r="S33" s="77">
        <f t="shared" si="11"/>
        <v>0.42331250000000004</v>
      </c>
      <c r="T33" s="77">
        <f t="shared" si="11"/>
        <v>0</v>
      </c>
      <c r="U33" s="77">
        <f t="shared" si="11"/>
        <v>0</v>
      </c>
      <c r="AB33" s="59"/>
      <c r="AC33" s="59"/>
      <c r="AD33" s="59"/>
      <c r="AE33" s="59"/>
      <c r="AF33" s="59"/>
      <c r="AG33" s="59"/>
      <c r="AH33" s="59"/>
      <c r="AI33" s="59"/>
    </row>
    <row r="34" spans="1:35" s="72" customFormat="1" ht="13" x14ac:dyDescent="0.35">
      <c r="A34" s="13">
        <f>F8</f>
        <v>4</v>
      </c>
      <c r="B34" s="15">
        <v>150</v>
      </c>
      <c r="C34" s="77">
        <f t="shared" si="6"/>
        <v>59.962500000000006</v>
      </c>
      <c r="D34" s="77">
        <f t="shared" si="7"/>
        <v>20.773642499999998</v>
      </c>
      <c r="E34" s="77">
        <f t="shared" si="8"/>
        <v>5.7568875000000013</v>
      </c>
      <c r="F34" s="77">
        <f t="shared" si="9"/>
        <v>10.588402500000001</v>
      </c>
      <c r="G34" s="77">
        <f t="shared" si="5"/>
        <v>0.16282500000000003</v>
      </c>
      <c r="H34" s="77">
        <f t="shared" si="5"/>
        <v>0.16818750000000002</v>
      </c>
      <c r="I34" s="77">
        <f t="shared" si="5"/>
        <v>1.9353749999999999E-2</v>
      </c>
      <c r="J34" s="77">
        <f t="shared" si="5"/>
        <v>2.8275000000000002E-3</v>
      </c>
      <c r="K34" s="77">
        <f t="shared" si="5"/>
        <v>3.0225000000000004E-3</v>
      </c>
      <c r="L34" s="77">
        <f t="shared" si="5"/>
        <v>2.97375E-2</v>
      </c>
      <c r="M34" s="77">
        <f t="shared" si="5"/>
        <v>2.1011250000000002E-2</v>
      </c>
      <c r="N34" s="77">
        <f t="shared" si="5"/>
        <v>755.62500000000011</v>
      </c>
      <c r="O34" s="77">
        <f t="shared" si="5"/>
        <v>52.162500000000009</v>
      </c>
      <c r="P34" s="77">
        <f t="shared" si="5"/>
        <v>0</v>
      </c>
      <c r="Q34" s="77">
        <f t="shared" si="10"/>
        <v>86.531250000000014</v>
      </c>
      <c r="R34" s="77">
        <f t="shared" si="11"/>
        <v>0</v>
      </c>
      <c r="S34" s="77">
        <f t="shared" si="11"/>
        <v>0.25398750000000003</v>
      </c>
      <c r="T34" s="77">
        <f t="shared" si="11"/>
        <v>0</v>
      </c>
      <c r="U34" s="77">
        <f t="shared" si="11"/>
        <v>0</v>
      </c>
      <c r="AB34" s="59"/>
      <c r="AC34" s="59"/>
      <c r="AD34" s="59"/>
      <c r="AE34" s="59"/>
      <c r="AF34" s="59"/>
      <c r="AG34" s="59"/>
      <c r="AH34" s="59"/>
      <c r="AI34" s="59"/>
    </row>
    <row r="35" spans="1:35" s="72" customFormat="1" ht="13" x14ac:dyDescent="0.35">
      <c r="A35" s="13" t="str">
        <f>G8</f>
        <v>5A</v>
      </c>
      <c r="B35" s="15">
        <v>250</v>
      </c>
      <c r="C35" s="77">
        <f t="shared" si="6"/>
        <v>99.937500000000014</v>
      </c>
      <c r="D35" s="77">
        <f t="shared" si="7"/>
        <v>34.622737499999999</v>
      </c>
      <c r="E35" s="77">
        <f t="shared" si="8"/>
        <v>9.5948125000000015</v>
      </c>
      <c r="F35" s="77">
        <f t="shared" si="9"/>
        <v>17.647337499999999</v>
      </c>
      <c r="G35" s="77">
        <f t="shared" si="5"/>
        <v>0.27137500000000003</v>
      </c>
      <c r="H35" s="77">
        <f t="shared" si="5"/>
        <v>0.28031250000000002</v>
      </c>
      <c r="I35" s="77">
        <f t="shared" si="5"/>
        <v>3.225625E-2</v>
      </c>
      <c r="J35" s="77">
        <f t="shared" si="5"/>
        <v>4.7125000000000005E-3</v>
      </c>
      <c r="K35" s="77">
        <f t="shared" si="5"/>
        <v>5.0375000000000003E-3</v>
      </c>
      <c r="L35" s="77">
        <f t="shared" si="5"/>
        <v>4.9562499999999995E-2</v>
      </c>
      <c r="M35" s="77">
        <f t="shared" si="5"/>
        <v>3.5018750000000001E-2</v>
      </c>
      <c r="N35" s="77">
        <f t="shared" si="5"/>
        <v>1259.3750000000002</v>
      </c>
      <c r="O35" s="77">
        <f t="shared" si="5"/>
        <v>86.937500000000014</v>
      </c>
      <c r="P35" s="77">
        <f t="shared" si="5"/>
        <v>0</v>
      </c>
      <c r="Q35" s="77">
        <f t="shared" si="10"/>
        <v>144.21875000000003</v>
      </c>
      <c r="R35" s="77">
        <f t="shared" si="11"/>
        <v>0</v>
      </c>
      <c r="S35" s="77">
        <f t="shared" si="11"/>
        <v>0.42331250000000004</v>
      </c>
      <c r="T35" s="77">
        <f t="shared" si="11"/>
        <v>0</v>
      </c>
      <c r="U35" s="77">
        <f t="shared" si="11"/>
        <v>0</v>
      </c>
      <c r="AB35" s="59"/>
      <c r="AC35" s="59"/>
      <c r="AD35" s="59"/>
      <c r="AE35" s="59"/>
      <c r="AF35" s="59"/>
      <c r="AG35" s="59"/>
      <c r="AH35" s="59"/>
      <c r="AI35" s="59"/>
    </row>
    <row r="36" spans="1:35" s="72" customFormat="1" ht="13" x14ac:dyDescent="0.35">
      <c r="A36" s="13" t="str">
        <f>H8</f>
        <v>5B</v>
      </c>
      <c r="B36" s="15">
        <v>150</v>
      </c>
      <c r="C36" s="77">
        <f t="shared" si="6"/>
        <v>59.962500000000006</v>
      </c>
      <c r="D36" s="77">
        <f t="shared" si="7"/>
        <v>20.773642499999998</v>
      </c>
      <c r="E36" s="77">
        <f t="shared" si="8"/>
        <v>5.7568875000000013</v>
      </c>
      <c r="F36" s="77">
        <f t="shared" si="9"/>
        <v>10.588402500000001</v>
      </c>
      <c r="G36" s="77">
        <f t="shared" si="5"/>
        <v>0.16282500000000003</v>
      </c>
      <c r="H36" s="77">
        <f t="shared" si="5"/>
        <v>0.16818750000000002</v>
      </c>
      <c r="I36" s="77">
        <f t="shared" si="5"/>
        <v>1.9353749999999999E-2</v>
      </c>
      <c r="J36" s="77">
        <f t="shared" si="5"/>
        <v>2.8275000000000002E-3</v>
      </c>
      <c r="K36" s="77">
        <f t="shared" si="5"/>
        <v>3.0225000000000004E-3</v>
      </c>
      <c r="L36" s="77">
        <f t="shared" si="5"/>
        <v>2.97375E-2</v>
      </c>
      <c r="M36" s="77">
        <f t="shared" si="5"/>
        <v>2.1011250000000002E-2</v>
      </c>
      <c r="N36" s="77">
        <f t="shared" si="5"/>
        <v>755.62500000000011</v>
      </c>
      <c r="O36" s="77">
        <f t="shared" si="5"/>
        <v>52.162500000000009</v>
      </c>
      <c r="P36" s="77">
        <f t="shared" si="5"/>
        <v>0</v>
      </c>
      <c r="Q36" s="77">
        <f t="shared" si="10"/>
        <v>86.531250000000014</v>
      </c>
      <c r="R36" s="77">
        <f t="shared" si="11"/>
        <v>0</v>
      </c>
      <c r="S36" s="77">
        <f t="shared" si="11"/>
        <v>0.25398750000000003</v>
      </c>
      <c r="T36" s="77">
        <f t="shared" si="11"/>
        <v>0</v>
      </c>
      <c r="U36" s="77">
        <f t="shared" si="11"/>
        <v>0</v>
      </c>
      <c r="AB36" s="59"/>
      <c r="AC36" s="59"/>
      <c r="AD36" s="59"/>
      <c r="AE36" s="59"/>
      <c r="AF36" s="59"/>
      <c r="AG36" s="59"/>
      <c r="AH36" s="59"/>
      <c r="AI36" s="59"/>
    </row>
    <row r="37" spans="1:35" s="72" customFormat="1" ht="13" x14ac:dyDescent="0.35">
      <c r="A37" s="13">
        <f>I8</f>
        <v>6</v>
      </c>
      <c r="B37" s="15">
        <v>150</v>
      </c>
      <c r="C37" s="77">
        <f t="shared" si="6"/>
        <v>59.962500000000006</v>
      </c>
      <c r="D37" s="77">
        <f t="shared" si="7"/>
        <v>20.773642499999998</v>
      </c>
      <c r="E37" s="77">
        <f t="shared" si="8"/>
        <v>5.7568875000000013</v>
      </c>
      <c r="F37" s="77">
        <f t="shared" si="9"/>
        <v>10.588402500000001</v>
      </c>
      <c r="G37" s="77">
        <f t="shared" si="5"/>
        <v>0.16282500000000003</v>
      </c>
      <c r="H37" s="77">
        <f t="shared" si="5"/>
        <v>0.16818750000000002</v>
      </c>
      <c r="I37" s="77">
        <f t="shared" si="5"/>
        <v>1.9353749999999999E-2</v>
      </c>
      <c r="J37" s="77">
        <f t="shared" si="5"/>
        <v>2.8275000000000002E-3</v>
      </c>
      <c r="K37" s="77">
        <f t="shared" si="5"/>
        <v>3.0225000000000004E-3</v>
      </c>
      <c r="L37" s="77">
        <f t="shared" si="5"/>
        <v>2.97375E-2</v>
      </c>
      <c r="M37" s="77">
        <f t="shared" si="5"/>
        <v>2.1011250000000002E-2</v>
      </c>
      <c r="N37" s="77">
        <f t="shared" si="5"/>
        <v>755.62500000000011</v>
      </c>
      <c r="O37" s="77">
        <f t="shared" si="5"/>
        <v>52.162500000000009</v>
      </c>
      <c r="P37" s="77">
        <f t="shared" si="5"/>
        <v>0</v>
      </c>
      <c r="Q37" s="77">
        <f t="shared" si="10"/>
        <v>86.531250000000014</v>
      </c>
      <c r="R37" s="77">
        <f t="shared" si="11"/>
        <v>0</v>
      </c>
      <c r="S37" s="77">
        <f t="shared" si="11"/>
        <v>0.25398750000000003</v>
      </c>
      <c r="T37" s="77">
        <f t="shared" si="11"/>
        <v>0</v>
      </c>
      <c r="U37" s="77">
        <f t="shared" si="11"/>
        <v>0</v>
      </c>
      <c r="AB37" s="59"/>
      <c r="AC37" s="59"/>
      <c r="AD37" s="59"/>
      <c r="AE37" s="59"/>
      <c r="AF37" s="59"/>
      <c r="AG37" s="59"/>
      <c r="AH37" s="59"/>
      <c r="AI37" s="59"/>
    </row>
    <row r="38" spans="1:35" s="72" customFormat="1" ht="13" x14ac:dyDescent="0.35">
      <c r="A38" s="13">
        <f>J8</f>
        <v>7</v>
      </c>
      <c r="B38" s="15">
        <v>250</v>
      </c>
      <c r="C38" s="77">
        <f t="shared" si="6"/>
        <v>99.937500000000014</v>
      </c>
      <c r="D38" s="77">
        <f t="shared" si="7"/>
        <v>34.622737499999999</v>
      </c>
      <c r="E38" s="77">
        <f t="shared" si="8"/>
        <v>9.5948125000000015</v>
      </c>
      <c r="F38" s="77">
        <f t="shared" si="9"/>
        <v>17.647337499999999</v>
      </c>
      <c r="G38" s="77">
        <f t="shared" si="5"/>
        <v>0.27137500000000003</v>
      </c>
      <c r="H38" s="77">
        <f t="shared" si="5"/>
        <v>0.28031250000000002</v>
      </c>
      <c r="I38" s="77">
        <f t="shared" si="5"/>
        <v>3.225625E-2</v>
      </c>
      <c r="J38" s="77">
        <f t="shared" si="5"/>
        <v>4.7125000000000005E-3</v>
      </c>
      <c r="K38" s="77">
        <f t="shared" si="5"/>
        <v>5.0375000000000003E-3</v>
      </c>
      <c r="L38" s="77">
        <f t="shared" si="5"/>
        <v>4.9562499999999995E-2</v>
      </c>
      <c r="M38" s="77">
        <f t="shared" si="5"/>
        <v>3.5018750000000001E-2</v>
      </c>
      <c r="N38" s="77">
        <f t="shared" si="5"/>
        <v>1259.3750000000002</v>
      </c>
      <c r="O38" s="77">
        <f t="shared" si="5"/>
        <v>86.937500000000014</v>
      </c>
      <c r="P38" s="77">
        <f t="shared" si="5"/>
        <v>0</v>
      </c>
      <c r="Q38" s="77">
        <f t="shared" si="10"/>
        <v>144.21875000000003</v>
      </c>
      <c r="R38" s="77">
        <f t="shared" si="11"/>
        <v>0</v>
      </c>
      <c r="S38" s="77">
        <f t="shared" si="11"/>
        <v>0.42331250000000004</v>
      </c>
      <c r="T38" s="77">
        <f t="shared" si="11"/>
        <v>0</v>
      </c>
      <c r="U38" s="77">
        <f t="shared" si="11"/>
        <v>0</v>
      </c>
      <c r="AB38" s="59"/>
      <c r="AC38" s="59"/>
      <c r="AD38" s="59"/>
      <c r="AE38" s="59"/>
      <c r="AF38" s="59"/>
      <c r="AG38" s="59"/>
      <c r="AH38" s="59"/>
      <c r="AI38" s="59"/>
    </row>
    <row r="39" spans="1:35" s="72" customFormat="1" ht="13" x14ac:dyDescent="0.35">
      <c r="A39" s="13">
        <f>K8</f>
        <v>9</v>
      </c>
      <c r="B39" s="15">
        <v>250</v>
      </c>
      <c r="C39" s="77">
        <f t="shared" si="6"/>
        <v>99.937500000000014</v>
      </c>
      <c r="D39" s="77">
        <f t="shared" si="7"/>
        <v>34.622737499999999</v>
      </c>
      <c r="E39" s="77">
        <f t="shared" si="8"/>
        <v>9.5948125000000015</v>
      </c>
      <c r="F39" s="77">
        <f t="shared" si="9"/>
        <v>17.647337499999999</v>
      </c>
      <c r="G39" s="77">
        <f t="shared" si="5"/>
        <v>0.27137500000000003</v>
      </c>
      <c r="H39" s="77">
        <f t="shared" si="5"/>
        <v>0.28031250000000002</v>
      </c>
      <c r="I39" s="77">
        <f t="shared" si="5"/>
        <v>3.225625E-2</v>
      </c>
      <c r="J39" s="77">
        <f t="shared" si="5"/>
        <v>4.7125000000000005E-3</v>
      </c>
      <c r="K39" s="77">
        <f t="shared" si="5"/>
        <v>5.0375000000000003E-3</v>
      </c>
      <c r="L39" s="77">
        <f t="shared" si="5"/>
        <v>4.9562499999999995E-2</v>
      </c>
      <c r="M39" s="77">
        <f t="shared" si="5"/>
        <v>3.5018750000000001E-2</v>
      </c>
      <c r="N39" s="77">
        <f t="shared" si="5"/>
        <v>1259.3750000000002</v>
      </c>
      <c r="O39" s="77">
        <f t="shared" si="5"/>
        <v>86.937500000000014</v>
      </c>
      <c r="P39" s="77">
        <f t="shared" si="5"/>
        <v>0</v>
      </c>
      <c r="Q39" s="77">
        <f t="shared" si="10"/>
        <v>144.21875000000003</v>
      </c>
      <c r="R39" s="77">
        <f t="shared" si="11"/>
        <v>0</v>
      </c>
      <c r="S39" s="77">
        <f t="shared" si="11"/>
        <v>0.42331250000000004</v>
      </c>
      <c r="T39" s="77">
        <f t="shared" si="11"/>
        <v>0</v>
      </c>
      <c r="U39" s="77">
        <f t="shared" si="11"/>
        <v>0</v>
      </c>
      <c r="AB39" s="59"/>
      <c r="AC39" s="59"/>
      <c r="AD39" s="59"/>
      <c r="AE39" s="59"/>
      <c r="AF39" s="59"/>
      <c r="AG39" s="59"/>
      <c r="AH39" s="59"/>
      <c r="AI39" s="59"/>
    </row>
    <row r="40" spans="1:35" s="72" customFormat="1" ht="13" x14ac:dyDescent="0.35">
      <c r="A40" s="13">
        <f>L8</f>
        <v>10</v>
      </c>
      <c r="B40" s="15">
        <v>250</v>
      </c>
      <c r="C40" s="77">
        <f t="shared" si="6"/>
        <v>99.937500000000014</v>
      </c>
      <c r="D40" s="77">
        <f t="shared" si="7"/>
        <v>34.622737499999999</v>
      </c>
      <c r="E40" s="77">
        <f t="shared" si="8"/>
        <v>9.5948125000000015</v>
      </c>
      <c r="F40" s="77">
        <f t="shared" si="9"/>
        <v>17.647337499999999</v>
      </c>
      <c r="G40" s="77">
        <f t="shared" si="5"/>
        <v>0.27137500000000003</v>
      </c>
      <c r="H40" s="77">
        <f t="shared" si="5"/>
        <v>0.28031250000000002</v>
      </c>
      <c r="I40" s="77">
        <f t="shared" si="5"/>
        <v>3.225625E-2</v>
      </c>
      <c r="J40" s="77">
        <f t="shared" si="5"/>
        <v>4.7125000000000005E-3</v>
      </c>
      <c r="K40" s="77">
        <f t="shared" si="5"/>
        <v>5.0375000000000003E-3</v>
      </c>
      <c r="L40" s="77">
        <f t="shared" si="5"/>
        <v>4.9562499999999995E-2</v>
      </c>
      <c r="M40" s="77">
        <f t="shared" si="5"/>
        <v>3.5018750000000001E-2</v>
      </c>
      <c r="N40" s="77">
        <f t="shared" si="5"/>
        <v>1259.3750000000002</v>
      </c>
      <c r="O40" s="77">
        <f t="shared" si="5"/>
        <v>86.937500000000014</v>
      </c>
      <c r="P40" s="77">
        <f t="shared" si="5"/>
        <v>0</v>
      </c>
      <c r="Q40" s="77">
        <f t="shared" si="10"/>
        <v>144.21875000000003</v>
      </c>
      <c r="R40" s="77">
        <f t="shared" si="11"/>
        <v>0</v>
      </c>
      <c r="S40" s="77">
        <f t="shared" si="11"/>
        <v>0.42331250000000004</v>
      </c>
      <c r="T40" s="77">
        <f t="shared" si="11"/>
        <v>0</v>
      </c>
      <c r="U40" s="77">
        <f t="shared" si="11"/>
        <v>0</v>
      </c>
      <c r="AB40" s="59"/>
      <c r="AC40" s="59"/>
      <c r="AD40" s="59"/>
      <c r="AE40" s="59"/>
      <c r="AF40" s="59"/>
      <c r="AG40" s="59"/>
      <c r="AH40" s="59"/>
      <c r="AI40" s="59"/>
    </row>
    <row r="41" spans="1:35" s="72" customFormat="1" ht="13" x14ac:dyDescent="0.35">
      <c r="A41" s="13">
        <f>M8</f>
        <v>11</v>
      </c>
      <c r="B41" s="15">
        <v>250</v>
      </c>
      <c r="C41" s="77">
        <f t="shared" si="6"/>
        <v>99.937500000000014</v>
      </c>
      <c r="D41" s="77">
        <f t="shared" si="7"/>
        <v>34.622737499999999</v>
      </c>
      <c r="E41" s="77">
        <f t="shared" si="8"/>
        <v>9.5948125000000015</v>
      </c>
      <c r="F41" s="77">
        <f t="shared" si="9"/>
        <v>17.647337499999999</v>
      </c>
      <c r="G41" s="77">
        <f t="shared" si="5"/>
        <v>0.27137500000000003</v>
      </c>
      <c r="H41" s="77">
        <f t="shared" si="5"/>
        <v>0.28031250000000002</v>
      </c>
      <c r="I41" s="77">
        <f t="shared" si="5"/>
        <v>3.225625E-2</v>
      </c>
      <c r="J41" s="77">
        <f t="shared" si="5"/>
        <v>4.7125000000000005E-3</v>
      </c>
      <c r="K41" s="77">
        <f t="shared" si="5"/>
        <v>5.0375000000000003E-3</v>
      </c>
      <c r="L41" s="77">
        <f t="shared" si="5"/>
        <v>4.9562499999999995E-2</v>
      </c>
      <c r="M41" s="77">
        <f t="shared" si="5"/>
        <v>3.5018750000000001E-2</v>
      </c>
      <c r="N41" s="77">
        <f t="shared" si="5"/>
        <v>1259.3750000000002</v>
      </c>
      <c r="O41" s="77">
        <f t="shared" si="5"/>
        <v>86.937500000000014</v>
      </c>
      <c r="P41" s="77">
        <f t="shared" si="5"/>
        <v>0</v>
      </c>
      <c r="Q41" s="77">
        <f t="shared" si="10"/>
        <v>144.21875000000003</v>
      </c>
      <c r="R41" s="77">
        <f t="shared" si="11"/>
        <v>0</v>
      </c>
      <c r="S41" s="77">
        <f t="shared" si="11"/>
        <v>0.42331250000000004</v>
      </c>
      <c r="T41" s="77">
        <f t="shared" si="11"/>
        <v>0</v>
      </c>
      <c r="U41" s="77">
        <f t="shared" si="11"/>
        <v>0</v>
      </c>
      <c r="AB41" s="59"/>
      <c r="AC41" s="59"/>
      <c r="AD41" s="59"/>
      <c r="AE41" s="59"/>
      <c r="AF41" s="59"/>
      <c r="AG41" s="59"/>
      <c r="AH41" s="59"/>
      <c r="AI41" s="59"/>
    </row>
    <row r="42" spans="1:35" s="72" customFormat="1" ht="13" x14ac:dyDescent="0.35">
      <c r="A42" s="13">
        <f>N8</f>
        <v>12</v>
      </c>
      <c r="B42" s="15">
        <v>250</v>
      </c>
      <c r="C42" s="77">
        <f t="shared" si="6"/>
        <v>99.937500000000014</v>
      </c>
      <c r="D42" s="77">
        <f t="shared" si="7"/>
        <v>34.622737499999999</v>
      </c>
      <c r="E42" s="77">
        <f t="shared" si="8"/>
        <v>9.5948125000000015</v>
      </c>
      <c r="F42" s="77">
        <f t="shared" si="9"/>
        <v>17.647337499999999</v>
      </c>
      <c r="G42" s="77">
        <f t="shared" si="5"/>
        <v>0.27137500000000003</v>
      </c>
      <c r="H42" s="77">
        <f t="shared" si="5"/>
        <v>0.28031250000000002</v>
      </c>
      <c r="I42" s="77">
        <f t="shared" si="5"/>
        <v>3.225625E-2</v>
      </c>
      <c r="J42" s="77">
        <f t="shared" si="5"/>
        <v>4.7125000000000005E-3</v>
      </c>
      <c r="K42" s="77">
        <f t="shared" si="5"/>
        <v>5.0375000000000003E-3</v>
      </c>
      <c r="L42" s="77">
        <f t="shared" si="5"/>
        <v>4.9562499999999995E-2</v>
      </c>
      <c r="M42" s="77">
        <f t="shared" si="5"/>
        <v>3.5018750000000001E-2</v>
      </c>
      <c r="N42" s="77">
        <f t="shared" si="5"/>
        <v>1259.3750000000002</v>
      </c>
      <c r="O42" s="77">
        <f t="shared" si="5"/>
        <v>86.937500000000014</v>
      </c>
      <c r="P42" s="77">
        <f t="shared" si="5"/>
        <v>0</v>
      </c>
      <c r="Q42" s="77">
        <f t="shared" si="10"/>
        <v>144.21875000000003</v>
      </c>
      <c r="R42" s="77">
        <f t="shared" si="11"/>
        <v>0</v>
      </c>
      <c r="S42" s="77">
        <f t="shared" si="11"/>
        <v>0.42331250000000004</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e">
        <f>C16&amp;" I "&amp;(VLOOKUP(C14,Table24581113[],6,FALSE))</f>
        <v>#N/A</v>
      </c>
      <c r="C58" s="13" t="e">
        <f>D16&amp;" I "&amp;(VLOOKUP(D14,Table24581113[],6,FALSE))</f>
        <v>#N/A</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t="e">
        <f>VLOOKUP(C$14,Table24581113[],5,FALSE)</f>
        <v>#N/A</v>
      </c>
      <c r="C59" s="76" t="e">
        <f>VLOOKUP(D$14,Table24581113[],5,FALSE)</f>
        <v>#N/A</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0</v>
      </c>
      <c r="C60" s="76">
        <f t="shared" ref="C60:U60" si="14">D10</f>
        <v>0</v>
      </c>
      <c r="D60" s="76">
        <f t="shared" si="14"/>
        <v>6.8</v>
      </c>
      <c r="E60" s="76">
        <f t="shared" si="14"/>
        <v>7</v>
      </c>
      <c r="F60" s="76">
        <f t="shared" si="14"/>
        <v>6.9</v>
      </c>
      <c r="G60" s="76">
        <f t="shared" si="14"/>
        <v>6.7</v>
      </c>
      <c r="H60" s="76">
        <f t="shared" si="14"/>
        <v>6.9</v>
      </c>
      <c r="I60" s="76">
        <f t="shared" si="14"/>
        <v>6.6</v>
      </c>
      <c r="J60" s="76">
        <f t="shared" si="14"/>
        <v>6.7</v>
      </c>
      <c r="K60" s="76">
        <f t="shared" si="14"/>
        <v>5.5</v>
      </c>
      <c r="L60" s="76">
        <f t="shared" si="14"/>
        <v>6</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250</v>
      </c>
      <c r="E62" s="77">
        <f>B34</f>
        <v>150</v>
      </c>
      <c r="F62" s="77">
        <f>B35</f>
        <v>250</v>
      </c>
      <c r="G62" s="77">
        <f>B36</f>
        <v>150</v>
      </c>
      <c r="H62" s="77">
        <f>B37</f>
        <v>150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f t="shared" si="17"/>
        <v>-3.5999999999999979</v>
      </c>
      <c r="E64" s="77">
        <f t="shared" si="17"/>
        <v>-4.7999999999999989</v>
      </c>
      <c r="F64" s="77">
        <f t="shared" si="17"/>
        <v>-4.2000000000000011</v>
      </c>
      <c r="G64" s="77">
        <f t="shared" si="17"/>
        <v>-3</v>
      </c>
      <c r="H64" s="77">
        <f t="shared" si="17"/>
        <v>-4.2000000000000011</v>
      </c>
      <c r="I64" s="77">
        <f t="shared" si="17"/>
        <v>-2.3999999999999968</v>
      </c>
      <c r="J64" s="77">
        <f t="shared" si="17"/>
        <v>-3</v>
      </c>
      <c r="K64" s="77">
        <f t="shared" si="17"/>
        <v>4.2000000000000011</v>
      </c>
      <c r="L64" s="77">
        <f t="shared" si="17"/>
        <v>1.2000000000000011</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f t="shared" si="18"/>
        <v>3.5999999999999979</v>
      </c>
      <c r="E65" s="77">
        <f t="shared" si="18"/>
        <v>4.7999999999999989</v>
      </c>
      <c r="F65" s="77">
        <f t="shared" si="18"/>
        <v>4.2000000000000011</v>
      </c>
      <c r="G65" s="77">
        <f t="shared" si="18"/>
        <v>3</v>
      </c>
      <c r="H65" s="77">
        <f t="shared" si="18"/>
        <v>4.2000000000000011</v>
      </c>
      <c r="I65" s="77">
        <f t="shared" si="18"/>
        <v>2.3999999999999968</v>
      </c>
      <c r="J65" s="77">
        <f t="shared" si="18"/>
        <v>3</v>
      </c>
      <c r="K65" s="77">
        <f t="shared" si="18"/>
        <v>-4.2000000000000011</v>
      </c>
      <c r="L65" s="77">
        <f t="shared" si="18"/>
        <v>-1.2000000000000011</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4" zoomScale="90" zoomScaleNormal="90" workbookViewId="0">
      <selection activeCell="C27" sqref="C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Bryngwyn'!C1:D1</f>
        <v>PAN-023907</v>
      </c>
      <c r="D1" s="141"/>
      <c r="E1" s="93" t="s">
        <v>45</v>
      </c>
      <c r="F1" s="39">
        <f>'Field data and Bryngwyn'!F1</f>
        <v>39.78</v>
      </c>
      <c r="G1" s="120" t="s">
        <v>43</v>
      </c>
      <c r="H1" s="121"/>
      <c r="I1" s="118">
        <v>6.6</v>
      </c>
      <c r="J1" s="119" t="s">
        <v>153</v>
      </c>
      <c r="K1" s="119"/>
      <c r="L1" s="97">
        <v>130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Bryngwyn'!C2:D2</f>
        <v>EPR/GP3792SK</v>
      </c>
      <c r="D2" s="143"/>
      <c r="E2" s="93" t="s">
        <v>109</v>
      </c>
      <c r="F2" s="96">
        <v>190902</v>
      </c>
      <c r="G2" s="138" t="s">
        <v>110</v>
      </c>
      <c r="H2" s="139"/>
      <c r="I2" s="118"/>
      <c r="J2" s="119" t="s">
        <v>158</v>
      </c>
      <c r="K2" s="119"/>
      <c r="L2" s="97">
        <v>0.19700000000000001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Bryngwyn'!C3:D3</f>
        <v>ByProduct Recovery Limited</v>
      </c>
      <c r="D3" s="143"/>
      <c r="E3" s="93" t="s">
        <v>108</v>
      </c>
      <c r="F3" s="31" t="s">
        <v>78</v>
      </c>
      <c r="G3" s="119" t="s">
        <v>159</v>
      </c>
      <c r="H3" s="119"/>
      <c r="I3" s="118"/>
      <c r="J3" s="120" t="s">
        <v>154</v>
      </c>
      <c r="K3" s="121"/>
      <c r="L3" s="97">
        <f>(L1/(L2*10000))*100</f>
        <v>6.5989847715736047</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Bryngwyn'!C4:D4</f>
        <v>Tyncwm, B4337, Llansawel, Llandeilo, Carmarthenshire. SA19 7PQ</v>
      </c>
      <c r="D4" s="141"/>
      <c r="E4" s="94" t="s">
        <v>1</v>
      </c>
      <c r="F4" s="96" t="s">
        <v>176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Bryngwyn'!C5:D5</f>
        <v>Bryan Burn</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Bryngwyn'!C8</f>
        <v>0</v>
      </c>
      <c r="D8" s="60">
        <f>'Field data and Bryngwyn'!D8</f>
        <v>0</v>
      </c>
      <c r="E8" s="60">
        <f>'Field data and Bryngwyn'!E8</f>
        <v>3</v>
      </c>
      <c r="F8" s="60">
        <f>'Field data and Bryngwyn'!F8</f>
        <v>4</v>
      </c>
      <c r="G8" s="60" t="str">
        <f>'Field data and Bryngwyn'!G8</f>
        <v>5A</v>
      </c>
      <c r="H8" s="60" t="str">
        <f>'Field data and Bryngwyn'!H8</f>
        <v>5B</v>
      </c>
      <c r="I8" s="60">
        <f>'Field data and Bryngwyn'!I8</f>
        <v>6</v>
      </c>
      <c r="J8" s="60">
        <f>'Field data and Bryngwyn'!J8</f>
        <v>7</v>
      </c>
      <c r="K8" s="60">
        <f>'Field data and Bryngwyn'!K8</f>
        <v>9</v>
      </c>
      <c r="L8" s="60">
        <f>'Field data and Bryngwyn'!L8</f>
        <v>10</v>
      </c>
      <c r="M8" s="60">
        <f>'Field data and Bryngwyn'!M8</f>
        <v>11</v>
      </c>
      <c r="N8" s="60">
        <f>'Field data and Bryngwyn'!N8</f>
        <v>12</v>
      </c>
      <c r="O8" s="60">
        <f>'Field data and Bryngwyn'!O8</f>
        <v>0</v>
      </c>
      <c r="P8" s="60">
        <f>'Field data and Bryngwyn'!P8</f>
        <v>0</v>
      </c>
      <c r="Q8" s="60">
        <f>'Field data and Bryngwyn'!Q8</f>
        <v>0</v>
      </c>
      <c r="R8" s="60">
        <f>'Field data and Bryngwyn'!R8</f>
        <v>0</v>
      </c>
      <c r="S8" s="60">
        <f>'Field data and Bryngwyn'!S8</f>
        <v>0</v>
      </c>
      <c r="T8" s="60">
        <f>'Field data and Bryngwyn'!T8</f>
        <v>0</v>
      </c>
      <c r="U8" s="60">
        <f>'Field data and Bryngwyn'!U8</f>
        <v>0</v>
      </c>
      <c r="V8" s="60">
        <f>'Field data and Bryngwyn'!V8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f>'Field data and Bryngwyn'!C9</f>
        <v>0</v>
      </c>
      <c r="D9" s="60">
        <f>'Field data and Bryngwyn'!D9</f>
        <v>0</v>
      </c>
      <c r="E9" s="60" t="str">
        <f>'Field data and Bryngwyn'!E9</f>
        <v>M</v>
      </c>
      <c r="F9" s="60" t="str">
        <f>'Field data and Bryngwyn'!F9</f>
        <v>M</v>
      </c>
      <c r="G9" s="60" t="str">
        <f>'Field data and Bryngwyn'!G9</f>
        <v>M</v>
      </c>
      <c r="H9" s="60" t="str">
        <f>'Field data and Bryngwyn'!H9</f>
        <v>M</v>
      </c>
      <c r="I9" s="60" t="str">
        <f>'Field data and Bryngwyn'!I9</f>
        <v>M</v>
      </c>
      <c r="J9" s="60" t="str">
        <f>'Field data and Bryngwyn'!J9</f>
        <v>M</v>
      </c>
      <c r="K9" s="60" t="str">
        <f>'Field data and Bryngwyn'!K9</f>
        <v>M</v>
      </c>
      <c r="L9" s="60" t="str">
        <f>'Field data and Bryngwyn'!L9</f>
        <v>M</v>
      </c>
      <c r="M9" s="60" t="str">
        <f>'Field data and Bryngwyn'!M9</f>
        <v>M</v>
      </c>
      <c r="N9" s="60" t="str">
        <f>'Field data and Bryngwyn'!N9</f>
        <v>M</v>
      </c>
      <c r="O9" s="60">
        <f>'Field data and Bryngwyn'!O9</f>
        <v>0</v>
      </c>
      <c r="P9" s="60">
        <f>'Field data and Bryngwyn'!P9</f>
        <v>0</v>
      </c>
      <c r="Q9" s="60">
        <f>'Field data and Bryngwyn'!Q9</f>
        <v>0</v>
      </c>
      <c r="R9" s="60">
        <f>'Field data and Bryngwyn'!R9</f>
        <v>0</v>
      </c>
      <c r="S9" s="60">
        <f>'Field data and Bryngwyn'!S9</f>
        <v>0</v>
      </c>
      <c r="T9" s="60">
        <f>'Field data and Bryngwyn'!T9</f>
        <v>0</v>
      </c>
      <c r="U9" s="60">
        <f>'Field data and Bryngwyn'!U9</f>
        <v>0</v>
      </c>
      <c r="V9" s="60">
        <f>'Field data and Bryngwyn'!V9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Bryngwyn'!C10</f>
        <v>0</v>
      </c>
      <c r="D10" s="60">
        <f>'Field data and Bryngwyn'!D10</f>
        <v>0</v>
      </c>
      <c r="E10" s="60">
        <f>'Field data and Bryngwyn'!E10</f>
        <v>6.8</v>
      </c>
      <c r="F10" s="60">
        <f>'Field data and Bryngwyn'!F10</f>
        <v>7</v>
      </c>
      <c r="G10" s="60">
        <f>'Field data and Bryngwyn'!G10</f>
        <v>6.9</v>
      </c>
      <c r="H10" s="60">
        <f>'Field data and Bryngwyn'!H10</f>
        <v>6.7</v>
      </c>
      <c r="I10" s="60">
        <f>'Field data and Bryngwyn'!I10</f>
        <v>6.9</v>
      </c>
      <c r="J10" s="60">
        <f>'Field data and Bryngwyn'!J10</f>
        <v>6.6</v>
      </c>
      <c r="K10" s="60">
        <f>'Field data and Bryngwyn'!K10</f>
        <v>6.7</v>
      </c>
      <c r="L10" s="60">
        <f>'Field data and Bryngwyn'!L10</f>
        <v>5.5</v>
      </c>
      <c r="M10" s="60">
        <f>'Field data and Bryngwyn'!M10</f>
        <v>6</v>
      </c>
      <c r="N10" s="60">
        <f>'Field data and Bryngwyn'!N10</f>
        <v>6</v>
      </c>
      <c r="O10" s="60">
        <f>'Field data and Bryngwyn'!O10</f>
        <v>0</v>
      </c>
      <c r="P10" s="60">
        <f>'Field data and Bryngwyn'!P10</f>
        <v>0</v>
      </c>
      <c r="Q10" s="60">
        <f>'Field data and Bryngwyn'!Q10</f>
        <v>0</v>
      </c>
      <c r="R10" s="60">
        <f>'Field data and Bryngwyn'!R10</f>
        <v>0</v>
      </c>
      <c r="S10" s="60">
        <f>'Field data and Bryngwyn'!S10</f>
        <v>0</v>
      </c>
      <c r="T10" s="60">
        <f>'Field data and Bryngwyn'!T10</f>
        <v>0</v>
      </c>
      <c r="U10" s="60">
        <f>'Field data and Bryngwyn'!U10</f>
        <v>0</v>
      </c>
      <c r="V10" s="60">
        <f>'Field data and Bryngwyn'!V10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Bryngwyn'!C11</f>
        <v>0</v>
      </c>
      <c r="D11" s="60">
        <f>'Field data and Bryngwyn'!D11</f>
        <v>0</v>
      </c>
      <c r="E11" s="60">
        <f>'Field data and Bryngwyn'!E11</f>
        <v>2</v>
      </c>
      <c r="F11" s="60">
        <f>'Field data and Bryngwyn'!F11</f>
        <v>3</v>
      </c>
      <c r="G11" s="60">
        <f>'Field data and Bryngwyn'!G11</f>
        <v>2</v>
      </c>
      <c r="H11" s="60">
        <f>'Field data and Bryngwyn'!H11</f>
        <v>3</v>
      </c>
      <c r="I11" s="60">
        <f>'Field data and Bryngwyn'!I11</f>
        <v>3</v>
      </c>
      <c r="J11" s="60">
        <f>'Field data and Bryngwyn'!J11</f>
        <v>2</v>
      </c>
      <c r="K11" s="60">
        <f>'Field data and Bryngwyn'!K11</f>
        <v>1</v>
      </c>
      <c r="L11" s="60">
        <f>'Field data and Bryngwyn'!L11</f>
        <v>2</v>
      </c>
      <c r="M11" s="60">
        <f>'Field data and Bryngwyn'!M11</f>
        <v>1</v>
      </c>
      <c r="N11" s="60">
        <f>'Field data and Bryngwyn'!N11</f>
        <v>2</v>
      </c>
      <c r="O11" s="60">
        <f>'Field data and Bryngwyn'!O11</f>
        <v>0</v>
      </c>
      <c r="P11" s="60">
        <f>'Field data and Bryngwyn'!P11</f>
        <v>0</v>
      </c>
      <c r="Q11" s="60">
        <f>'Field data and Bryngwyn'!Q11</f>
        <v>0</v>
      </c>
      <c r="R11" s="60">
        <f>'Field data and Bryngwyn'!R11</f>
        <v>0</v>
      </c>
      <c r="S11" s="60">
        <f>'Field data and Bryngwyn'!S11</f>
        <v>0</v>
      </c>
      <c r="T11" s="60">
        <f>'Field data and Bryngwyn'!T11</f>
        <v>0</v>
      </c>
      <c r="U11" s="60">
        <f>'Field data and Bryngwyn'!U11</f>
        <v>0</v>
      </c>
      <c r="V11" s="60">
        <f>'Field data and Bryngwyn'!V11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Bryngwyn'!C12</f>
        <v>0</v>
      </c>
      <c r="D12" s="60">
        <f>'Field data and Bryngwyn'!D12</f>
        <v>0</v>
      </c>
      <c r="E12" s="60">
        <f>'Field data and Bryngwyn'!E12</f>
        <v>0</v>
      </c>
      <c r="F12" s="60">
        <f>'Field data and Bryngwyn'!F12</f>
        <v>3</v>
      </c>
      <c r="G12" s="60">
        <f>'Field data and Bryngwyn'!G12</f>
        <v>0</v>
      </c>
      <c r="H12" s="60">
        <f>'Field data and Bryngwyn'!H12</f>
        <v>0</v>
      </c>
      <c r="I12" s="60">
        <f>'Field data and Bryngwyn'!I12</f>
        <v>1</v>
      </c>
      <c r="J12" s="60">
        <f>'Field data and Bryngwyn'!J12</f>
        <v>1</v>
      </c>
      <c r="K12" s="60">
        <f>'Field data and Bryngwyn'!K12</f>
        <v>1</v>
      </c>
      <c r="L12" s="60">
        <f>'Field data and Bryngwyn'!L12</f>
        <v>0</v>
      </c>
      <c r="M12" s="60">
        <f>'Field data and Bryngwyn'!M12</f>
        <v>1</v>
      </c>
      <c r="N12" s="60">
        <f>'Field data and Bryngwyn'!N12</f>
        <v>3</v>
      </c>
      <c r="O12" s="60">
        <f>'Field data and Bryngwyn'!O12</f>
        <v>0</v>
      </c>
      <c r="P12" s="60">
        <f>'Field data and Bryngwyn'!P12</f>
        <v>0</v>
      </c>
      <c r="Q12" s="60">
        <f>'Field data and Bryngwyn'!Q12</f>
        <v>0</v>
      </c>
      <c r="R12" s="60">
        <f>'Field data and Bryngwyn'!R12</f>
        <v>0</v>
      </c>
      <c r="S12" s="60">
        <f>'Field data and Bryngwyn'!S12</f>
        <v>0</v>
      </c>
      <c r="T12" s="60">
        <f>'Field data and Bryngwyn'!T12</f>
        <v>0</v>
      </c>
      <c r="U12" s="60">
        <f>'Field data and Bryngwyn'!U12</f>
        <v>0</v>
      </c>
      <c r="V12" s="60">
        <f>'Field data and Bryngwyn'!V12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Bryngwyn'!C13</f>
        <v>0</v>
      </c>
      <c r="D13" s="60">
        <f>'Field data and Bryngwyn'!D13</f>
        <v>0</v>
      </c>
      <c r="E13" s="60">
        <f>'Field data and Bryngwyn'!E13</f>
        <v>5</v>
      </c>
      <c r="F13" s="60">
        <f>'Field data and Bryngwyn'!F13</f>
        <v>3</v>
      </c>
      <c r="G13" s="60">
        <f>'Field data and Bryngwyn'!G13</f>
        <v>2</v>
      </c>
      <c r="H13" s="60">
        <f>'Field data and Bryngwyn'!H13</f>
        <v>2</v>
      </c>
      <c r="I13" s="60">
        <f>'Field data and Bryngwyn'!I13</f>
        <v>3</v>
      </c>
      <c r="J13" s="60">
        <f>'Field data and Bryngwyn'!J13</f>
        <v>2</v>
      </c>
      <c r="K13" s="60">
        <f>'Field data and Bryngwyn'!K13</f>
        <v>2</v>
      </c>
      <c r="L13" s="60">
        <f>'Field data and Bryngwyn'!L13</f>
        <v>2</v>
      </c>
      <c r="M13" s="60">
        <f>'Field data and Bryngwyn'!M13</f>
        <v>2</v>
      </c>
      <c r="N13" s="60">
        <f>'Field data and Bryngwyn'!N13</f>
        <v>3</v>
      </c>
      <c r="O13" s="60">
        <f>'Field data and Bryngwyn'!O13</f>
        <v>0</v>
      </c>
      <c r="P13" s="60">
        <f>'Field data and Bryngwyn'!P13</f>
        <v>0</v>
      </c>
      <c r="Q13" s="60">
        <f>'Field data and Bryngwyn'!Q13</f>
        <v>0</v>
      </c>
      <c r="R13" s="60">
        <f>'Field data and Bryngwyn'!R13</f>
        <v>0</v>
      </c>
      <c r="S13" s="60">
        <f>'Field data and Bryngwyn'!S13</f>
        <v>0</v>
      </c>
      <c r="T13" s="60">
        <f>'Field data and Bryngwyn'!T13</f>
        <v>0</v>
      </c>
      <c r="U13" s="60">
        <f>'Field data and Bryngwyn'!U13</f>
        <v>0</v>
      </c>
      <c r="V13" s="60">
        <f>'Field data and Bryngwyn'!V13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f>'Field data and Bryngwyn'!C14</f>
        <v>0</v>
      </c>
      <c r="D14" s="102">
        <f>'Field data and Bryngwyn'!D14</f>
        <v>0</v>
      </c>
      <c r="E14" s="102" t="str">
        <f>'Field data and Bryngwyn'!E14</f>
        <v xml:space="preserve">Grass Silage (25% DM) </v>
      </c>
      <c r="F14" s="102" t="str">
        <f>'Field data and Bryngwyn'!F14</f>
        <v xml:space="preserve">Grass Silage (25% DM) </v>
      </c>
      <c r="G14" s="102" t="str">
        <f>'Field data and Bryngwyn'!G14</f>
        <v xml:space="preserve">Grass Silage (25% DM) </v>
      </c>
      <c r="H14" s="102" t="str">
        <f>'Field data and Bryngwyn'!H14</f>
        <v xml:space="preserve">Grass Silage (25% DM) </v>
      </c>
      <c r="I14" s="102" t="str">
        <f>'Field data and Bryngwyn'!I14</f>
        <v xml:space="preserve">Grass Silage (25% DM) </v>
      </c>
      <c r="J14" s="102" t="str">
        <f>'Field data and Bryngwyn'!J14</f>
        <v xml:space="preserve">Grass Silage (25% DM) </v>
      </c>
      <c r="K14" s="102" t="str">
        <f>'Field data and Bryngwyn'!K14</f>
        <v xml:space="preserve">Grass Silage (25% DM) </v>
      </c>
      <c r="L14" s="102" t="str">
        <f>'Field data and Bryngwyn'!L14</f>
        <v xml:space="preserve">Grass Silage (25% DM) </v>
      </c>
      <c r="M14" s="102" t="str">
        <f>'Field data and Bryngwyn'!M14</f>
        <v xml:space="preserve">Grass Silage (25% DM) </v>
      </c>
      <c r="N14" s="102" t="str">
        <f>'Field data and Bryngwyn'!N14</f>
        <v xml:space="preserve">Grass Silage (25% DM) </v>
      </c>
      <c r="O14" s="102">
        <f>'Field data and Bryngwyn'!O14</f>
        <v>0</v>
      </c>
      <c r="P14" s="102">
        <f>'Field data and Bryngwyn'!P14</f>
        <v>0</v>
      </c>
      <c r="Q14" s="102">
        <f>'Field data and Bryngwyn'!Q14</f>
        <v>0</v>
      </c>
      <c r="R14" s="102">
        <f>'Field data and Bryngwyn'!R14</f>
        <v>0</v>
      </c>
      <c r="S14" s="102">
        <f>'Field data and Bryngwyn'!S14</f>
        <v>0</v>
      </c>
      <c r="T14" s="102">
        <f>'Field data and Bryngwyn'!T14</f>
        <v>0</v>
      </c>
      <c r="U14" s="102">
        <f>'Field data and Bryngwyn'!U14</f>
        <v>0</v>
      </c>
      <c r="V14" s="102">
        <f>'Field data and Bryngwyn'!V14</f>
        <v>0</v>
      </c>
      <c r="AD14" s="30" t="s">
        <v>138</v>
      </c>
      <c r="AE14" s="30">
        <v>6</v>
      </c>
      <c r="AI14" s="53" t="s">
        <v>119</v>
      </c>
      <c r="AJ14" s="54">
        <v>0.8</v>
      </c>
      <c r="AK14" s="55">
        <v>1.7</v>
      </c>
      <c r="AL14" s="11">
        <v>12</v>
      </c>
      <c r="AM14" s="11">
        <v>6.7</v>
      </c>
      <c r="AN14" s="11" t="s">
        <v>135</v>
      </c>
    </row>
    <row r="15" spans="1:41" ht="13" x14ac:dyDescent="0.25">
      <c r="A15" s="130" t="s">
        <v>9</v>
      </c>
      <c r="B15" s="130"/>
      <c r="C15" s="60">
        <f>'Field data and Bryngwyn'!C15</f>
        <v>0</v>
      </c>
      <c r="D15" s="60">
        <f>'Field data and Bryngwyn'!D15</f>
        <v>0</v>
      </c>
      <c r="E15" s="60">
        <f>'Field data and Bryngwyn'!E15</f>
        <v>38</v>
      </c>
      <c r="F15" s="60">
        <f>'Field data and Bryngwyn'!F15</f>
        <v>38</v>
      </c>
      <c r="G15" s="60">
        <f>'Field data and Bryngwyn'!G15</f>
        <v>38</v>
      </c>
      <c r="H15" s="60">
        <f>'Field data and Bryngwyn'!H15</f>
        <v>38</v>
      </c>
      <c r="I15" s="60">
        <f>'Field data and Bryngwyn'!I15</f>
        <v>38</v>
      </c>
      <c r="J15" s="60">
        <f>'Field data and Bryngwyn'!J15</f>
        <v>38</v>
      </c>
      <c r="K15" s="60">
        <f>'Field data and Bryngwyn'!K15</f>
        <v>38</v>
      </c>
      <c r="L15" s="60">
        <f>'Field data and Bryngwyn'!L15</f>
        <v>38</v>
      </c>
      <c r="M15" s="60">
        <f>'Field data and Bryngwyn'!M15</f>
        <v>38</v>
      </c>
      <c r="N15" s="60">
        <f>'Field data and Bryngwyn'!N15</f>
        <v>38</v>
      </c>
      <c r="O15" s="60">
        <f>'Field data and Bryngwyn'!O15</f>
        <v>0</v>
      </c>
      <c r="P15" s="60">
        <f>'Field data and Bryngwyn'!P15</f>
        <v>0</v>
      </c>
      <c r="Q15" s="60">
        <f>'Field data and Bryngwyn'!Q15</f>
        <v>0</v>
      </c>
      <c r="R15" s="60">
        <f>'Field data and Bryngwyn'!R15</f>
        <v>0</v>
      </c>
      <c r="S15" s="60">
        <f>'Field data and Bryngwyn'!S15</f>
        <v>0</v>
      </c>
      <c r="T15" s="60">
        <f>'Field data and Bryngwyn'!T15</f>
        <v>0</v>
      </c>
      <c r="U15" s="60">
        <f>'Field data and Bryngwyn'!U15</f>
        <v>0</v>
      </c>
      <c r="V15" s="60">
        <f>'Field data and Bryngwyn'!V15</f>
        <v>0</v>
      </c>
      <c r="AD15" s="30" t="s">
        <v>144</v>
      </c>
      <c r="AE15" s="30">
        <v>7</v>
      </c>
      <c r="AI15" s="53" t="s">
        <v>101</v>
      </c>
      <c r="AJ15" s="62">
        <v>1.8</v>
      </c>
      <c r="AK15" s="55">
        <v>5.4</v>
      </c>
      <c r="AL15" s="11">
        <v>13</v>
      </c>
      <c r="AM15" s="11">
        <v>6.7</v>
      </c>
      <c r="AN15" s="11" t="s">
        <v>135</v>
      </c>
    </row>
    <row r="16" spans="1:41" ht="13.5" thickBot="1" x14ac:dyDescent="0.3">
      <c r="A16" s="132" t="s">
        <v>44</v>
      </c>
      <c r="B16" s="132"/>
      <c r="C16" s="103">
        <f>'Field data and Bryngwyn'!C16</f>
        <v>0</v>
      </c>
      <c r="D16" s="103">
        <f>'Field data and Bryngwyn'!D16</f>
        <v>0</v>
      </c>
      <c r="E16" s="103" t="str">
        <f>'Field data and Bryngwyn'!E16</f>
        <v>Medium/Clay</v>
      </c>
      <c r="F16" s="103" t="str">
        <f>'Field data and Bryngwyn'!F16</f>
        <v>Medium/Clay</v>
      </c>
      <c r="G16" s="103" t="str">
        <f>'Field data and Bryngwyn'!G16</f>
        <v>Medium/Clay</v>
      </c>
      <c r="H16" s="103" t="str">
        <f>'Field data and Bryngwyn'!H16</f>
        <v>Medium/Clay</v>
      </c>
      <c r="I16" s="103" t="str">
        <f>'Field data and Bryngwyn'!I16</f>
        <v>Medium/Clay</v>
      </c>
      <c r="J16" s="103" t="str">
        <f>'Field data and Bryngwyn'!J16</f>
        <v>Medium/Clay</v>
      </c>
      <c r="K16" s="103" t="str">
        <f>'Field data and Bryngwyn'!K16</f>
        <v>Medium/Clay</v>
      </c>
      <c r="L16" s="103" t="str">
        <f>'Field data and Bryngwyn'!L16</f>
        <v>Medium/Clay</v>
      </c>
      <c r="M16" s="103" t="str">
        <f>'Field data and Bryngwyn'!M16</f>
        <v>Medium/Clay</v>
      </c>
      <c r="N16" s="103" t="str">
        <f>'Field data and Bryngwyn'!N16</f>
        <v>Medium/Clay</v>
      </c>
      <c r="O16" s="103">
        <f>'Field data and Bryngwyn'!O16</f>
        <v>0</v>
      </c>
      <c r="P16" s="103">
        <f>'Field data and Bryngwyn'!P16</f>
        <v>0</v>
      </c>
      <c r="Q16" s="103">
        <f>'Field data and Bryngwyn'!Q16</f>
        <v>0</v>
      </c>
      <c r="R16" s="103">
        <f>'Field data and Bryngwyn'!R16</f>
        <v>0</v>
      </c>
      <c r="S16" s="103">
        <f>'Field data and Bryngwyn'!S16</f>
        <v>0</v>
      </c>
      <c r="T16" s="103">
        <f>'Field data and Bryngwyn'!T16</f>
        <v>0</v>
      </c>
      <c r="U16" s="103">
        <f>'Field data and Bryngwyn'!U16</f>
        <v>0</v>
      </c>
      <c r="V16" s="103">
        <f>'Field data and Bryngwyn'!V16</f>
        <v>0</v>
      </c>
      <c r="AD16" s="52" t="s">
        <v>145</v>
      </c>
      <c r="AE16" s="30">
        <v>8</v>
      </c>
      <c r="AI16" s="53" t="s">
        <v>118</v>
      </c>
      <c r="AJ16" s="54">
        <v>8</v>
      </c>
      <c r="AK16" s="55">
        <v>5.5</v>
      </c>
      <c r="AL16" s="12">
        <v>14</v>
      </c>
      <c r="AM16" s="11">
        <v>6.7</v>
      </c>
      <c r="AN16" s="11" t="s">
        <v>135</v>
      </c>
    </row>
    <row r="17" spans="1:40" ht="13" x14ac:dyDescent="0.25">
      <c r="A17" s="122" t="s">
        <v>69</v>
      </c>
      <c r="B17" s="123"/>
      <c r="C17" s="28" t="e">
        <f>(VLOOKUP(C$14,$AI2:$AK26,2,FALSE))*C$15</f>
        <v>#N/A</v>
      </c>
      <c r="D17" s="28" t="e">
        <f t="shared" ref="D17:V17" si="0">(VLOOKUP(D$14,$AI2:$AK26,2,FALSE))*D$15</f>
        <v>#N/A</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2.9753216999999994</v>
      </c>
      <c r="F18" s="16">
        <f>$D34</f>
        <v>2.9753216999999994</v>
      </c>
      <c r="G18" s="16">
        <f>$D35</f>
        <v>2.9753216999999994</v>
      </c>
      <c r="H18" s="16">
        <f>$D36</f>
        <v>2.9753216999999994</v>
      </c>
      <c r="I18" s="16">
        <f>$D37</f>
        <v>2.9753216999999994</v>
      </c>
      <c r="J18" s="16">
        <f>$D38</f>
        <v>2.9753216999999994</v>
      </c>
      <c r="K18" s="16">
        <f>$D39</f>
        <v>2.9753216999999994</v>
      </c>
      <c r="L18" s="16">
        <f>$D40</f>
        <v>2.9753216999999994</v>
      </c>
      <c r="M18" s="16">
        <f>$D41</f>
        <v>2.9753216999999994</v>
      </c>
      <c r="N18" s="16">
        <f>$D42</f>
        <v>2.9753216999999994</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t="e">
        <f>C18-C17</f>
        <v>#N/A</v>
      </c>
      <c r="D19" s="16" t="e">
        <f t="shared" ref="D19:V19" si="1">D18-D17</f>
        <v>#N/A</v>
      </c>
      <c r="E19" s="16">
        <f t="shared" si="1"/>
        <v>-61.624678299999992</v>
      </c>
      <c r="F19" s="16">
        <f t="shared" si="1"/>
        <v>-61.624678299999992</v>
      </c>
      <c r="G19" s="16">
        <f t="shared" si="1"/>
        <v>-61.624678299999992</v>
      </c>
      <c r="H19" s="16">
        <f t="shared" si="1"/>
        <v>-61.624678299999992</v>
      </c>
      <c r="I19" s="16">
        <f t="shared" si="1"/>
        <v>-61.624678299999992</v>
      </c>
      <c r="J19" s="16">
        <f t="shared" si="1"/>
        <v>-61.624678299999992</v>
      </c>
      <c r="K19" s="16">
        <f t="shared" si="1"/>
        <v>-61.624678299999992</v>
      </c>
      <c r="L19" s="16">
        <f t="shared" si="1"/>
        <v>-61.624678299999992</v>
      </c>
      <c r="M19" s="16">
        <f t="shared" si="1"/>
        <v>-61.624678299999992</v>
      </c>
      <c r="N19" s="16">
        <f t="shared" si="1"/>
        <v>-61.624678299999992</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t="e">
        <f>(VLOOKUP(C$14,$AI2:$AK26,3,FALSE))*C$15</f>
        <v>#N/A</v>
      </c>
      <c r="D21" s="28" t="e">
        <f t="shared" ref="D21:V21" si="2">(VLOOKUP(D$14,$AI2:$AK26,3,FALSE))*D$15</f>
        <v>#N/A</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4.4692245000000002</v>
      </c>
      <c r="F22" s="16">
        <f>$E34</f>
        <v>4.4692245000000002</v>
      </c>
      <c r="G22" s="16">
        <f>$E35</f>
        <v>4.4692245000000002</v>
      </c>
      <c r="H22" s="16">
        <f>$E36</f>
        <v>4.4692245000000002</v>
      </c>
      <c r="I22" s="16">
        <f>$E37</f>
        <v>4.4692245000000002</v>
      </c>
      <c r="J22" s="16">
        <f>$E38</f>
        <v>4.4692245000000002</v>
      </c>
      <c r="K22" s="16">
        <f>$E39</f>
        <v>4.4692245000000002</v>
      </c>
      <c r="L22" s="16">
        <f>$E40</f>
        <v>4.4692245000000002</v>
      </c>
      <c r="M22" s="16">
        <f>$E41</f>
        <v>4.4692245000000002</v>
      </c>
      <c r="N22" s="16">
        <f>$E42</f>
        <v>4.4692245000000002</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t="e">
        <f>C22-C21</f>
        <v>#N/A</v>
      </c>
      <c r="D23" s="16" t="e">
        <f t="shared" ref="D23:V23" si="3">D22-D21</f>
        <v>#N/A</v>
      </c>
      <c r="E23" s="16">
        <f t="shared" si="3"/>
        <v>-223.5307755</v>
      </c>
      <c r="F23" s="16">
        <f t="shared" si="3"/>
        <v>-223.5307755</v>
      </c>
      <c r="G23" s="16">
        <f t="shared" si="3"/>
        <v>-223.5307755</v>
      </c>
      <c r="H23" s="16">
        <f t="shared" si="3"/>
        <v>-223.5307755</v>
      </c>
      <c r="I23" s="16">
        <f t="shared" si="3"/>
        <v>-223.5307755</v>
      </c>
      <c r="J23" s="16">
        <f t="shared" si="3"/>
        <v>-223.5307755</v>
      </c>
      <c r="K23" s="16">
        <f t="shared" si="3"/>
        <v>-223.5307755</v>
      </c>
      <c r="L23" s="16">
        <f t="shared" si="3"/>
        <v>-223.5307755</v>
      </c>
      <c r="M23" s="16">
        <f t="shared" si="3"/>
        <v>-223.5307755</v>
      </c>
      <c r="N23" s="16">
        <f t="shared" si="3"/>
        <v>-223.5307755</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4.68</v>
      </c>
      <c r="C28" s="15">
        <v>0.19700000000000001</v>
      </c>
      <c r="D28" s="15">
        <v>1.11E-2</v>
      </c>
      <c r="E28" s="15">
        <v>3.1699999999999999E-2</v>
      </c>
      <c r="F28" s="15">
        <v>493</v>
      </c>
      <c r="G28" s="15">
        <v>9.4700000000000006</v>
      </c>
      <c r="H28" s="15">
        <v>62.5</v>
      </c>
      <c r="I28" s="15">
        <v>6.2</v>
      </c>
      <c r="J28" s="15">
        <v>0.22</v>
      </c>
      <c r="K28" s="23">
        <v>0.43</v>
      </c>
      <c r="L28" s="15">
        <v>1.84</v>
      </c>
      <c r="M28" s="15">
        <v>4.3</v>
      </c>
      <c r="N28" s="15">
        <v>1230</v>
      </c>
      <c r="O28" s="15">
        <v>147000</v>
      </c>
      <c r="P28" s="15"/>
      <c r="Q28" s="15">
        <v>1510</v>
      </c>
      <c r="R28" s="15"/>
      <c r="S28" s="15">
        <v>14.2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0</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23.048999999999999</v>
      </c>
      <c r="D33" s="77">
        <f t="shared" si="7"/>
        <v>2.9753216999999994</v>
      </c>
      <c r="E33" s="77">
        <f t="shared" si="8"/>
        <v>4.4692245000000002</v>
      </c>
      <c r="F33" s="77">
        <f t="shared" si="9"/>
        <v>9.5635097999999967</v>
      </c>
      <c r="G33" s="77">
        <f t="shared" si="5"/>
        <v>0.11079899999999999</v>
      </c>
      <c r="H33" s="77">
        <f t="shared" si="5"/>
        <v>0.73124999999999996</v>
      </c>
      <c r="I33" s="77">
        <f t="shared" si="5"/>
        <v>7.2539999999999993E-2</v>
      </c>
      <c r="J33" s="77">
        <f t="shared" si="5"/>
        <v>2.5739999999999999E-3</v>
      </c>
      <c r="K33" s="77">
        <f t="shared" si="5"/>
        <v>5.030999999999999E-3</v>
      </c>
      <c r="L33" s="77">
        <f t="shared" si="5"/>
        <v>2.1527999999999999E-2</v>
      </c>
      <c r="M33" s="77">
        <f t="shared" si="5"/>
        <v>5.0309999999999994E-2</v>
      </c>
      <c r="N33" s="77">
        <f t="shared" si="5"/>
        <v>14.390999999999998</v>
      </c>
      <c r="O33" s="77">
        <f t="shared" si="5"/>
        <v>1719.8999999999999</v>
      </c>
      <c r="P33" s="77">
        <f t="shared" si="5"/>
        <v>0</v>
      </c>
      <c r="Q33" s="77">
        <f t="shared" si="10"/>
        <v>44.167499999999997</v>
      </c>
      <c r="R33" s="77">
        <f t="shared" si="11"/>
        <v>0</v>
      </c>
      <c r="S33" s="77">
        <f t="shared" si="11"/>
        <v>0.16613999999999998</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23.048999999999999</v>
      </c>
      <c r="D34" s="77">
        <f t="shared" si="7"/>
        <v>2.9753216999999994</v>
      </c>
      <c r="E34" s="77">
        <f t="shared" si="8"/>
        <v>4.4692245000000002</v>
      </c>
      <c r="F34" s="77">
        <f t="shared" si="9"/>
        <v>9.5635097999999967</v>
      </c>
      <c r="G34" s="77">
        <f t="shared" si="5"/>
        <v>0.11079899999999999</v>
      </c>
      <c r="H34" s="77">
        <f t="shared" si="5"/>
        <v>0.73124999999999996</v>
      </c>
      <c r="I34" s="77">
        <f t="shared" si="5"/>
        <v>7.2539999999999993E-2</v>
      </c>
      <c r="J34" s="77">
        <f t="shared" si="5"/>
        <v>2.5739999999999999E-3</v>
      </c>
      <c r="K34" s="77">
        <f t="shared" si="5"/>
        <v>5.030999999999999E-3</v>
      </c>
      <c r="L34" s="77">
        <f t="shared" si="5"/>
        <v>2.1527999999999999E-2</v>
      </c>
      <c r="M34" s="77">
        <f t="shared" si="5"/>
        <v>5.0309999999999994E-2</v>
      </c>
      <c r="N34" s="77">
        <f t="shared" si="5"/>
        <v>14.390999999999998</v>
      </c>
      <c r="O34" s="77">
        <f t="shared" si="5"/>
        <v>1719.8999999999999</v>
      </c>
      <c r="P34" s="77">
        <f t="shared" si="5"/>
        <v>0</v>
      </c>
      <c r="Q34" s="77">
        <f t="shared" si="10"/>
        <v>44.167499999999997</v>
      </c>
      <c r="R34" s="77">
        <f t="shared" si="11"/>
        <v>0</v>
      </c>
      <c r="S34" s="77">
        <f t="shared" si="11"/>
        <v>0.16613999999999998</v>
      </c>
      <c r="T34" s="77">
        <f t="shared" si="11"/>
        <v>0</v>
      </c>
      <c r="U34" s="77">
        <f t="shared" si="11"/>
        <v>0</v>
      </c>
      <c r="AB34" s="59"/>
      <c r="AC34" s="59"/>
      <c r="AD34" s="59"/>
      <c r="AE34" s="59"/>
      <c r="AF34" s="59"/>
      <c r="AG34" s="59"/>
      <c r="AH34" s="59"/>
      <c r="AI34" s="59"/>
    </row>
    <row r="35" spans="1:35" s="72" customFormat="1" ht="13" x14ac:dyDescent="0.35">
      <c r="A35" s="13" t="str">
        <f>G8</f>
        <v>5A</v>
      </c>
      <c r="B35" s="15">
        <v>250</v>
      </c>
      <c r="C35" s="77">
        <f t="shared" si="6"/>
        <v>23.048999999999999</v>
      </c>
      <c r="D35" s="77">
        <f t="shared" si="7"/>
        <v>2.9753216999999994</v>
      </c>
      <c r="E35" s="77">
        <f t="shared" si="8"/>
        <v>4.4692245000000002</v>
      </c>
      <c r="F35" s="77">
        <f t="shared" si="9"/>
        <v>9.5635097999999967</v>
      </c>
      <c r="G35" s="77">
        <f t="shared" si="5"/>
        <v>0.11079899999999999</v>
      </c>
      <c r="H35" s="77">
        <f t="shared" si="5"/>
        <v>0.73124999999999996</v>
      </c>
      <c r="I35" s="77">
        <f t="shared" si="5"/>
        <v>7.2539999999999993E-2</v>
      </c>
      <c r="J35" s="77">
        <f t="shared" si="5"/>
        <v>2.5739999999999999E-3</v>
      </c>
      <c r="K35" s="77">
        <f t="shared" si="5"/>
        <v>5.030999999999999E-3</v>
      </c>
      <c r="L35" s="77">
        <f t="shared" si="5"/>
        <v>2.1527999999999999E-2</v>
      </c>
      <c r="M35" s="77">
        <f t="shared" si="5"/>
        <v>5.0309999999999994E-2</v>
      </c>
      <c r="N35" s="77">
        <f t="shared" si="5"/>
        <v>14.390999999999998</v>
      </c>
      <c r="O35" s="77">
        <f t="shared" si="5"/>
        <v>1719.8999999999999</v>
      </c>
      <c r="P35" s="77">
        <f t="shared" si="5"/>
        <v>0</v>
      </c>
      <c r="Q35" s="77">
        <f t="shared" si="10"/>
        <v>44.167499999999997</v>
      </c>
      <c r="R35" s="77">
        <f t="shared" si="11"/>
        <v>0</v>
      </c>
      <c r="S35" s="77">
        <f t="shared" si="11"/>
        <v>0.16613999999999998</v>
      </c>
      <c r="T35" s="77">
        <f t="shared" si="11"/>
        <v>0</v>
      </c>
      <c r="U35" s="77">
        <f t="shared" si="11"/>
        <v>0</v>
      </c>
      <c r="AB35" s="59"/>
      <c r="AC35" s="59"/>
      <c r="AD35" s="59"/>
      <c r="AE35" s="59"/>
      <c r="AF35" s="59"/>
      <c r="AG35" s="59"/>
      <c r="AH35" s="59"/>
      <c r="AI35" s="59"/>
    </row>
    <row r="36" spans="1:35" s="72" customFormat="1" ht="13" x14ac:dyDescent="0.35">
      <c r="A36" s="13" t="str">
        <f>H8</f>
        <v>5B</v>
      </c>
      <c r="B36" s="15">
        <v>250</v>
      </c>
      <c r="C36" s="77">
        <f t="shared" si="6"/>
        <v>23.048999999999999</v>
      </c>
      <c r="D36" s="77">
        <f t="shared" si="7"/>
        <v>2.9753216999999994</v>
      </c>
      <c r="E36" s="77">
        <f t="shared" si="8"/>
        <v>4.4692245000000002</v>
      </c>
      <c r="F36" s="77">
        <f t="shared" si="9"/>
        <v>9.5635097999999967</v>
      </c>
      <c r="G36" s="77">
        <f t="shared" si="5"/>
        <v>0.11079899999999999</v>
      </c>
      <c r="H36" s="77">
        <f t="shared" si="5"/>
        <v>0.73124999999999996</v>
      </c>
      <c r="I36" s="77">
        <f t="shared" si="5"/>
        <v>7.2539999999999993E-2</v>
      </c>
      <c r="J36" s="77">
        <f t="shared" si="5"/>
        <v>2.5739999999999999E-3</v>
      </c>
      <c r="K36" s="77">
        <f t="shared" si="5"/>
        <v>5.030999999999999E-3</v>
      </c>
      <c r="L36" s="77">
        <f t="shared" si="5"/>
        <v>2.1527999999999999E-2</v>
      </c>
      <c r="M36" s="77">
        <f t="shared" si="5"/>
        <v>5.0309999999999994E-2</v>
      </c>
      <c r="N36" s="77">
        <f t="shared" si="5"/>
        <v>14.390999999999998</v>
      </c>
      <c r="O36" s="77">
        <f t="shared" si="5"/>
        <v>1719.8999999999999</v>
      </c>
      <c r="P36" s="77">
        <f t="shared" si="5"/>
        <v>0</v>
      </c>
      <c r="Q36" s="77">
        <f t="shared" si="10"/>
        <v>44.167499999999997</v>
      </c>
      <c r="R36" s="77">
        <f t="shared" si="11"/>
        <v>0</v>
      </c>
      <c r="S36" s="77">
        <f t="shared" si="11"/>
        <v>0.16613999999999998</v>
      </c>
      <c r="T36" s="77">
        <f t="shared" si="11"/>
        <v>0</v>
      </c>
      <c r="U36" s="77">
        <f t="shared" si="11"/>
        <v>0</v>
      </c>
      <c r="AB36" s="59"/>
      <c r="AC36" s="59"/>
      <c r="AD36" s="59"/>
      <c r="AE36" s="59"/>
      <c r="AF36" s="59"/>
      <c r="AG36" s="59"/>
      <c r="AH36" s="59"/>
      <c r="AI36" s="59"/>
    </row>
    <row r="37" spans="1:35" s="72" customFormat="1" ht="13" x14ac:dyDescent="0.35">
      <c r="A37" s="13">
        <f>I8</f>
        <v>6</v>
      </c>
      <c r="B37" s="15">
        <v>250</v>
      </c>
      <c r="C37" s="77">
        <f t="shared" si="6"/>
        <v>23.048999999999999</v>
      </c>
      <c r="D37" s="77">
        <f t="shared" si="7"/>
        <v>2.9753216999999994</v>
      </c>
      <c r="E37" s="77">
        <f t="shared" si="8"/>
        <v>4.4692245000000002</v>
      </c>
      <c r="F37" s="77">
        <f t="shared" si="9"/>
        <v>9.5635097999999967</v>
      </c>
      <c r="G37" s="77">
        <f t="shared" si="5"/>
        <v>0.11079899999999999</v>
      </c>
      <c r="H37" s="77">
        <f t="shared" si="5"/>
        <v>0.73124999999999996</v>
      </c>
      <c r="I37" s="77">
        <f t="shared" si="5"/>
        <v>7.2539999999999993E-2</v>
      </c>
      <c r="J37" s="77">
        <f t="shared" si="5"/>
        <v>2.5739999999999999E-3</v>
      </c>
      <c r="K37" s="77">
        <f t="shared" si="5"/>
        <v>5.030999999999999E-3</v>
      </c>
      <c r="L37" s="77">
        <f t="shared" si="5"/>
        <v>2.1527999999999999E-2</v>
      </c>
      <c r="M37" s="77">
        <f t="shared" si="5"/>
        <v>5.0309999999999994E-2</v>
      </c>
      <c r="N37" s="77">
        <f t="shared" si="5"/>
        <v>14.390999999999998</v>
      </c>
      <c r="O37" s="77">
        <f t="shared" si="5"/>
        <v>1719.8999999999999</v>
      </c>
      <c r="P37" s="77">
        <f t="shared" si="5"/>
        <v>0</v>
      </c>
      <c r="Q37" s="77">
        <f t="shared" si="10"/>
        <v>44.167499999999997</v>
      </c>
      <c r="R37" s="77">
        <f t="shared" si="11"/>
        <v>0</v>
      </c>
      <c r="S37" s="77">
        <f t="shared" si="11"/>
        <v>0.16613999999999998</v>
      </c>
      <c r="T37" s="77">
        <f t="shared" si="11"/>
        <v>0</v>
      </c>
      <c r="U37" s="77">
        <f t="shared" si="11"/>
        <v>0</v>
      </c>
      <c r="AB37" s="59"/>
      <c r="AC37" s="59"/>
      <c r="AD37" s="59"/>
      <c r="AE37" s="59"/>
      <c r="AF37" s="59"/>
      <c r="AG37" s="59"/>
      <c r="AH37" s="59"/>
      <c r="AI37" s="59"/>
    </row>
    <row r="38" spans="1:35" s="72" customFormat="1" ht="13" x14ac:dyDescent="0.35">
      <c r="A38" s="13">
        <f>J8</f>
        <v>7</v>
      </c>
      <c r="B38" s="15">
        <v>250</v>
      </c>
      <c r="C38" s="77">
        <f t="shared" si="6"/>
        <v>23.048999999999999</v>
      </c>
      <c r="D38" s="77">
        <f t="shared" si="7"/>
        <v>2.9753216999999994</v>
      </c>
      <c r="E38" s="77">
        <f t="shared" si="8"/>
        <v>4.4692245000000002</v>
      </c>
      <c r="F38" s="77">
        <f t="shared" si="9"/>
        <v>9.5635097999999967</v>
      </c>
      <c r="G38" s="77">
        <f t="shared" si="5"/>
        <v>0.11079899999999999</v>
      </c>
      <c r="H38" s="77">
        <f t="shared" si="5"/>
        <v>0.73124999999999996</v>
      </c>
      <c r="I38" s="77">
        <f t="shared" si="5"/>
        <v>7.2539999999999993E-2</v>
      </c>
      <c r="J38" s="77">
        <f t="shared" si="5"/>
        <v>2.5739999999999999E-3</v>
      </c>
      <c r="K38" s="77">
        <f t="shared" si="5"/>
        <v>5.030999999999999E-3</v>
      </c>
      <c r="L38" s="77">
        <f t="shared" si="5"/>
        <v>2.1527999999999999E-2</v>
      </c>
      <c r="M38" s="77">
        <f t="shared" si="5"/>
        <v>5.0309999999999994E-2</v>
      </c>
      <c r="N38" s="77">
        <f t="shared" si="5"/>
        <v>14.390999999999998</v>
      </c>
      <c r="O38" s="77">
        <f t="shared" si="5"/>
        <v>1719.8999999999999</v>
      </c>
      <c r="P38" s="77">
        <f t="shared" si="5"/>
        <v>0</v>
      </c>
      <c r="Q38" s="77">
        <f t="shared" si="10"/>
        <v>44.167499999999997</v>
      </c>
      <c r="R38" s="77">
        <f t="shared" si="11"/>
        <v>0</v>
      </c>
      <c r="S38" s="77">
        <f t="shared" si="11"/>
        <v>0.16613999999999998</v>
      </c>
      <c r="T38" s="77">
        <f t="shared" si="11"/>
        <v>0</v>
      </c>
      <c r="U38" s="77">
        <f t="shared" si="11"/>
        <v>0</v>
      </c>
      <c r="AB38" s="59"/>
      <c r="AC38" s="59"/>
      <c r="AD38" s="59"/>
      <c r="AE38" s="59"/>
      <c r="AF38" s="59"/>
      <c r="AG38" s="59"/>
      <c r="AH38" s="59"/>
      <c r="AI38" s="59"/>
    </row>
    <row r="39" spans="1:35" s="72" customFormat="1" ht="13" x14ac:dyDescent="0.35">
      <c r="A39" s="13">
        <f>K8</f>
        <v>9</v>
      </c>
      <c r="B39" s="15">
        <v>250</v>
      </c>
      <c r="C39" s="77">
        <f t="shared" si="6"/>
        <v>23.048999999999999</v>
      </c>
      <c r="D39" s="77">
        <f t="shared" si="7"/>
        <v>2.9753216999999994</v>
      </c>
      <c r="E39" s="77">
        <f t="shared" si="8"/>
        <v>4.4692245000000002</v>
      </c>
      <c r="F39" s="77">
        <f t="shared" si="9"/>
        <v>9.5635097999999967</v>
      </c>
      <c r="G39" s="77">
        <f t="shared" si="5"/>
        <v>0.11079899999999999</v>
      </c>
      <c r="H39" s="77">
        <f t="shared" si="5"/>
        <v>0.73124999999999996</v>
      </c>
      <c r="I39" s="77">
        <f t="shared" si="5"/>
        <v>7.2539999999999993E-2</v>
      </c>
      <c r="J39" s="77">
        <f t="shared" si="5"/>
        <v>2.5739999999999999E-3</v>
      </c>
      <c r="K39" s="77">
        <f t="shared" si="5"/>
        <v>5.030999999999999E-3</v>
      </c>
      <c r="L39" s="77">
        <f t="shared" si="5"/>
        <v>2.1527999999999999E-2</v>
      </c>
      <c r="M39" s="77">
        <f t="shared" si="5"/>
        <v>5.0309999999999994E-2</v>
      </c>
      <c r="N39" s="77">
        <f t="shared" si="5"/>
        <v>14.390999999999998</v>
      </c>
      <c r="O39" s="77">
        <f t="shared" si="5"/>
        <v>1719.8999999999999</v>
      </c>
      <c r="P39" s="77">
        <f t="shared" si="5"/>
        <v>0</v>
      </c>
      <c r="Q39" s="77">
        <f t="shared" si="10"/>
        <v>44.167499999999997</v>
      </c>
      <c r="R39" s="77">
        <f t="shared" si="11"/>
        <v>0</v>
      </c>
      <c r="S39" s="77">
        <f t="shared" si="11"/>
        <v>0.16613999999999998</v>
      </c>
      <c r="T39" s="77">
        <f t="shared" si="11"/>
        <v>0</v>
      </c>
      <c r="U39" s="77">
        <f t="shared" si="11"/>
        <v>0</v>
      </c>
      <c r="AB39" s="59"/>
      <c r="AC39" s="59"/>
      <c r="AD39" s="59"/>
      <c r="AE39" s="59"/>
      <c r="AF39" s="59"/>
      <c r="AG39" s="59"/>
      <c r="AH39" s="59"/>
      <c r="AI39" s="59"/>
    </row>
    <row r="40" spans="1:35" s="72" customFormat="1" ht="13" x14ac:dyDescent="0.35">
      <c r="A40" s="13">
        <f>L8</f>
        <v>10</v>
      </c>
      <c r="B40" s="15">
        <v>250</v>
      </c>
      <c r="C40" s="77">
        <f t="shared" si="6"/>
        <v>23.048999999999999</v>
      </c>
      <c r="D40" s="77">
        <f t="shared" si="7"/>
        <v>2.9753216999999994</v>
      </c>
      <c r="E40" s="77">
        <f t="shared" si="8"/>
        <v>4.4692245000000002</v>
      </c>
      <c r="F40" s="77">
        <f t="shared" si="9"/>
        <v>9.5635097999999967</v>
      </c>
      <c r="G40" s="77">
        <f t="shared" si="5"/>
        <v>0.11079899999999999</v>
      </c>
      <c r="H40" s="77">
        <f t="shared" si="5"/>
        <v>0.73124999999999996</v>
      </c>
      <c r="I40" s="77">
        <f t="shared" si="5"/>
        <v>7.2539999999999993E-2</v>
      </c>
      <c r="J40" s="77">
        <f t="shared" si="5"/>
        <v>2.5739999999999999E-3</v>
      </c>
      <c r="K40" s="77">
        <f t="shared" si="5"/>
        <v>5.030999999999999E-3</v>
      </c>
      <c r="L40" s="77">
        <f t="shared" si="5"/>
        <v>2.1527999999999999E-2</v>
      </c>
      <c r="M40" s="77">
        <f t="shared" si="5"/>
        <v>5.0309999999999994E-2</v>
      </c>
      <c r="N40" s="77">
        <f t="shared" si="5"/>
        <v>14.390999999999998</v>
      </c>
      <c r="O40" s="77">
        <f t="shared" si="5"/>
        <v>1719.8999999999999</v>
      </c>
      <c r="P40" s="77">
        <f t="shared" si="5"/>
        <v>0</v>
      </c>
      <c r="Q40" s="77">
        <f t="shared" si="10"/>
        <v>44.167499999999997</v>
      </c>
      <c r="R40" s="77">
        <f t="shared" si="11"/>
        <v>0</v>
      </c>
      <c r="S40" s="77">
        <f t="shared" si="11"/>
        <v>0.16613999999999998</v>
      </c>
      <c r="T40" s="77">
        <f t="shared" si="11"/>
        <v>0</v>
      </c>
      <c r="U40" s="77">
        <f t="shared" si="11"/>
        <v>0</v>
      </c>
      <c r="AB40" s="59"/>
      <c r="AC40" s="59"/>
      <c r="AD40" s="59"/>
      <c r="AE40" s="59"/>
      <c r="AF40" s="59"/>
      <c r="AG40" s="59"/>
      <c r="AH40" s="59"/>
      <c r="AI40" s="59"/>
    </row>
    <row r="41" spans="1:35" s="72" customFormat="1" ht="13" x14ac:dyDescent="0.35">
      <c r="A41" s="13">
        <f>M8</f>
        <v>11</v>
      </c>
      <c r="B41" s="15">
        <v>250</v>
      </c>
      <c r="C41" s="77">
        <f t="shared" si="6"/>
        <v>23.048999999999999</v>
      </c>
      <c r="D41" s="77">
        <f t="shared" si="7"/>
        <v>2.9753216999999994</v>
      </c>
      <c r="E41" s="77">
        <f t="shared" si="8"/>
        <v>4.4692245000000002</v>
      </c>
      <c r="F41" s="77">
        <f t="shared" si="9"/>
        <v>9.5635097999999967</v>
      </c>
      <c r="G41" s="77">
        <f t="shared" si="5"/>
        <v>0.11079899999999999</v>
      </c>
      <c r="H41" s="77">
        <f t="shared" si="5"/>
        <v>0.73124999999999996</v>
      </c>
      <c r="I41" s="77">
        <f t="shared" si="5"/>
        <v>7.2539999999999993E-2</v>
      </c>
      <c r="J41" s="77">
        <f t="shared" si="5"/>
        <v>2.5739999999999999E-3</v>
      </c>
      <c r="K41" s="77">
        <f t="shared" si="5"/>
        <v>5.030999999999999E-3</v>
      </c>
      <c r="L41" s="77">
        <f t="shared" si="5"/>
        <v>2.1527999999999999E-2</v>
      </c>
      <c r="M41" s="77">
        <f t="shared" si="5"/>
        <v>5.0309999999999994E-2</v>
      </c>
      <c r="N41" s="77">
        <f t="shared" si="5"/>
        <v>14.390999999999998</v>
      </c>
      <c r="O41" s="77">
        <f t="shared" si="5"/>
        <v>1719.8999999999999</v>
      </c>
      <c r="P41" s="77">
        <f t="shared" si="5"/>
        <v>0</v>
      </c>
      <c r="Q41" s="77">
        <f t="shared" si="10"/>
        <v>44.167499999999997</v>
      </c>
      <c r="R41" s="77">
        <f t="shared" si="11"/>
        <v>0</v>
      </c>
      <c r="S41" s="77">
        <f t="shared" si="11"/>
        <v>0.16613999999999998</v>
      </c>
      <c r="T41" s="77">
        <f t="shared" si="11"/>
        <v>0</v>
      </c>
      <c r="U41" s="77">
        <f t="shared" si="11"/>
        <v>0</v>
      </c>
      <c r="AB41" s="59"/>
      <c r="AC41" s="59"/>
      <c r="AD41" s="59"/>
      <c r="AE41" s="59"/>
      <c r="AF41" s="59"/>
      <c r="AG41" s="59"/>
      <c r="AH41" s="59"/>
      <c r="AI41" s="59"/>
    </row>
    <row r="42" spans="1:35" s="72" customFormat="1" ht="13" x14ac:dyDescent="0.35">
      <c r="A42" s="13">
        <f>N8</f>
        <v>12</v>
      </c>
      <c r="B42" s="15">
        <v>250</v>
      </c>
      <c r="C42" s="77">
        <f t="shared" si="6"/>
        <v>23.048999999999999</v>
      </c>
      <c r="D42" s="77">
        <f t="shared" si="7"/>
        <v>2.9753216999999994</v>
      </c>
      <c r="E42" s="77">
        <f t="shared" si="8"/>
        <v>4.4692245000000002</v>
      </c>
      <c r="F42" s="77">
        <f t="shared" si="9"/>
        <v>9.5635097999999967</v>
      </c>
      <c r="G42" s="77">
        <f t="shared" si="5"/>
        <v>0.11079899999999999</v>
      </c>
      <c r="H42" s="77">
        <f t="shared" si="5"/>
        <v>0.73124999999999996</v>
      </c>
      <c r="I42" s="77">
        <f t="shared" si="5"/>
        <v>7.2539999999999993E-2</v>
      </c>
      <c r="J42" s="77">
        <f t="shared" si="5"/>
        <v>2.5739999999999999E-3</v>
      </c>
      <c r="K42" s="77">
        <f t="shared" si="5"/>
        <v>5.030999999999999E-3</v>
      </c>
      <c r="L42" s="77">
        <f t="shared" si="5"/>
        <v>2.1527999999999999E-2</v>
      </c>
      <c r="M42" s="77">
        <f t="shared" si="5"/>
        <v>5.0309999999999994E-2</v>
      </c>
      <c r="N42" s="77">
        <f t="shared" si="5"/>
        <v>14.390999999999998</v>
      </c>
      <c r="O42" s="77">
        <f t="shared" si="5"/>
        <v>1719.8999999999999</v>
      </c>
      <c r="P42" s="77">
        <f t="shared" si="5"/>
        <v>0</v>
      </c>
      <c r="Q42" s="77">
        <f t="shared" si="10"/>
        <v>44.167499999999997</v>
      </c>
      <c r="R42" s="77">
        <f t="shared" si="11"/>
        <v>0</v>
      </c>
      <c r="S42" s="77">
        <f t="shared" si="11"/>
        <v>0.16613999999999998</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0</v>
      </c>
      <c r="C57" s="8">
        <f t="shared" ref="C57:U57" si="13">D8</f>
        <v>0</v>
      </c>
      <c r="D57" s="8">
        <f t="shared" si="13"/>
        <v>3</v>
      </c>
      <c r="E57" s="8">
        <f t="shared" si="13"/>
        <v>4</v>
      </c>
      <c r="F57" s="8" t="str">
        <f t="shared" si="13"/>
        <v>5A</v>
      </c>
      <c r="G57" s="8" t="str">
        <f t="shared" si="13"/>
        <v>5B</v>
      </c>
      <c r="H57" s="8">
        <f t="shared" si="13"/>
        <v>6</v>
      </c>
      <c r="I57" s="8">
        <f t="shared" si="13"/>
        <v>7</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e">
        <f>C16&amp;" I "&amp;(VLOOKUP(C14,Table24567[],6,FALSE))</f>
        <v>#N/A</v>
      </c>
      <c r="C58" s="13" t="e">
        <f>D16&amp;" I "&amp;(VLOOKUP(D14,Table24567[],6,FALSE))</f>
        <v>#N/A</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str">
        <f>N16&amp;" I "&amp;(VLOOKUP(N14,Table24567[],6,FALSE))</f>
        <v>Medium/Clay I Grass</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t="e">
        <f>VLOOKUP(C$14,Table24567[],5,FALSE)</f>
        <v>#N/A</v>
      </c>
      <c r="C59" s="76" t="e">
        <f>VLOOKUP(D$14,Table24567[],5,FALSE)</f>
        <v>#N/A</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0</v>
      </c>
      <c r="C60" s="76">
        <f t="shared" ref="C60:U60" si="14">D10</f>
        <v>0</v>
      </c>
      <c r="D60" s="76">
        <f t="shared" si="14"/>
        <v>6.8</v>
      </c>
      <c r="E60" s="76">
        <f t="shared" si="14"/>
        <v>7</v>
      </c>
      <c r="F60" s="76">
        <f t="shared" si="14"/>
        <v>6.9</v>
      </c>
      <c r="G60" s="76">
        <f t="shared" si="14"/>
        <v>6.7</v>
      </c>
      <c r="H60" s="76">
        <f t="shared" si="14"/>
        <v>6.9</v>
      </c>
      <c r="I60" s="76">
        <f t="shared" si="14"/>
        <v>6.6</v>
      </c>
      <c r="J60" s="76">
        <f t="shared" si="14"/>
        <v>6.7</v>
      </c>
      <c r="K60" s="76">
        <f t="shared" si="14"/>
        <v>5.5</v>
      </c>
      <c r="L60" s="76">
        <f t="shared" si="14"/>
        <v>6</v>
      </c>
      <c r="M60" s="76">
        <f t="shared" si="14"/>
        <v>6</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t="e">
        <f t="shared" ref="B61:U61" si="15">VLOOKUP(B58,$AD9:$AE18,2,FALSE)</f>
        <v>#N/A</v>
      </c>
      <c r="C61" s="76" t="e">
        <f t="shared" si="15"/>
        <v>#N/A</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250</v>
      </c>
      <c r="E62" s="77">
        <f>B34</f>
        <v>250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f t="shared" si="17"/>
        <v>-3.5999999999999979</v>
      </c>
      <c r="E64" s="77">
        <f t="shared" si="17"/>
        <v>-4.7999999999999989</v>
      </c>
      <c r="F64" s="77">
        <f t="shared" si="17"/>
        <v>-4.2000000000000011</v>
      </c>
      <c r="G64" s="77">
        <f t="shared" si="17"/>
        <v>-3</v>
      </c>
      <c r="H64" s="77">
        <f t="shared" si="17"/>
        <v>-4.2000000000000011</v>
      </c>
      <c r="I64" s="77">
        <f t="shared" si="17"/>
        <v>-2.3999999999999968</v>
      </c>
      <c r="J64" s="77">
        <f t="shared" si="17"/>
        <v>-3</v>
      </c>
      <c r="K64" s="77">
        <f t="shared" si="17"/>
        <v>4.2000000000000011</v>
      </c>
      <c r="L64" s="77">
        <f t="shared" si="17"/>
        <v>1.2000000000000011</v>
      </c>
      <c r="M64" s="77">
        <f t="shared" si="17"/>
        <v>1.2000000000000011</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f t="shared" si="18"/>
        <v>3.5999999999999979</v>
      </c>
      <c r="E65" s="77">
        <f t="shared" si="18"/>
        <v>4.7999999999999989</v>
      </c>
      <c r="F65" s="77">
        <f t="shared" si="18"/>
        <v>4.2000000000000011</v>
      </c>
      <c r="G65" s="77">
        <f t="shared" si="18"/>
        <v>3</v>
      </c>
      <c r="H65" s="77">
        <f t="shared" si="18"/>
        <v>4.2000000000000011</v>
      </c>
      <c r="I65" s="77">
        <f t="shared" si="18"/>
        <v>2.3999999999999968</v>
      </c>
      <c r="J65" s="77">
        <f t="shared" si="18"/>
        <v>3</v>
      </c>
      <c r="K65" s="77">
        <f t="shared" si="18"/>
        <v>-4.2000000000000011</v>
      </c>
      <c r="L65" s="77">
        <f t="shared" si="18"/>
        <v>-1.2000000000000011</v>
      </c>
      <c r="M65" s="77">
        <f t="shared" si="18"/>
        <v>-1.2000000000000011</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UNDER</v>
      </c>
      <c r="L66" s="78" t="str">
        <f t="shared" si="19"/>
        <v>UNDER</v>
      </c>
      <c r="M66" s="78" t="str">
        <f t="shared" si="19"/>
        <v>UNDER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Bryngwyn'!B29</f>
        <v>Application Rate</v>
      </c>
      <c r="C1" s="38" t="str">
        <f>'Field data and Bryngwyn'!C29</f>
        <v>Nitrogen Addition</v>
      </c>
      <c r="D1" s="38" t="str">
        <f>'Field data and Bryngwyn'!D29</f>
        <v>Phosphate Addition</v>
      </c>
      <c r="E1" s="38" t="str">
        <f>'Field data and Bryngwyn'!E29</f>
        <v>Potash  Addition</v>
      </c>
      <c r="F1" s="38" t="str">
        <f>'Field data and Bryngwyn'!F29</f>
        <v>Mg Oxide Addition</v>
      </c>
      <c r="G1" s="38" t="str">
        <f>'Field data and Bryngwyn'!G29</f>
        <v>Copper Addition</v>
      </c>
      <c r="H1" s="38" t="str">
        <f>'Field data and Bryngwyn'!H29</f>
        <v>Zinc Addition</v>
      </c>
      <c r="I1" s="38" t="str">
        <f>'Field data and Bryngwyn'!I29</f>
        <v>Lead Addition</v>
      </c>
      <c r="J1" s="38" t="str">
        <f>'Field data and Bryngwyn'!J29</f>
        <v>Cadmium Addition</v>
      </c>
      <c r="K1" s="38" t="str">
        <f>'Field data and Bryngwyn'!K29</f>
        <v>Mercury Addition</v>
      </c>
      <c r="L1" s="38" t="str">
        <f>'Field data and Bryngwyn'!L29</f>
        <v>Nickel Addition</v>
      </c>
      <c r="M1" s="38" t="str">
        <f>'Field data and Bryngwyn'!M29</f>
        <v>Chromium Addition</v>
      </c>
      <c r="N1" s="38" t="str">
        <f>'Field data and Bryngwyn'!N29</f>
        <v>Aluminium Addition</v>
      </c>
      <c r="O1" s="38" t="str">
        <f>'Field data and Bryngwyn'!O29</f>
        <v>Iron Addition</v>
      </c>
      <c r="P1" s="38" t="str">
        <f>'Field data and Bryngwyn'!P29</f>
        <v xml:space="preserve">Sodium Addition                 </v>
      </c>
      <c r="Q1" s="38" t="str">
        <f>'Field data and Bryngwyn'!Q29</f>
        <v>SO3  Addition                             kg/ha</v>
      </c>
      <c r="R1" s="38" t="str">
        <f>'Field data and Bryngwyn'!R29</f>
        <v xml:space="preserve">Selenium Addition </v>
      </c>
      <c r="S1" s="38" t="str">
        <f>'Field data and Bryngwyn'!S29</f>
        <v xml:space="preserve">Arsenic  Addition  </v>
      </c>
      <c r="T1" s="38" t="str">
        <f>'Field data and Bryngwyn'!T29</f>
        <v xml:space="preserve">Molybdenum Addition  </v>
      </c>
      <c r="U1" s="38" t="str">
        <f>'Field data and Bryngwyn'!U29</f>
        <v xml:space="preserve">Fluoride Addition </v>
      </c>
    </row>
    <row r="2" spans="1:21" ht="25" x14ac:dyDescent="0.25">
      <c r="A2" s="144"/>
      <c r="B2" s="38" t="str">
        <f>'Field data and Bryngwyn'!B30</f>
        <v>tonnes/ha</v>
      </c>
      <c r="C2" s="38" t="str">
        <f>'Field data and Bryngwyn'!C30</f>
        <v>kg/ha</v>
      </c>
      <c r="D2" s="38" t="str">
        <f>'Field data and Bryngwyn'!D30</f>
        <v>P2O5 
kg/ha</v>
      </c>
      <c r="E2" s="38" t="str">
        <f>'Field data and Bryngwyn'!E30</f>
        <v>K2O 
kg/ha</v>
      </c>
      <c r="F2" s="38" t="str">
        <f>'Field data and Bryngwyn'!F30</f>
        <v>MgO 
kg/ha</v>
      </c>
      <c r="G2" s="38" t="str">
        <f>'Field data and Bryngwyn'!G30</f>
        <v>kg/ha</v>
      </c>
      <c r="H2" s="38" t="str">
        <f>'Field data and Bryngwyn'!H30</f>
        <v>kg/ha</v>
      </c>
      <c r="I2" s="38" t="str">
        <f>'Field data and Bryngwyn'!I30</f>
        <v>kg/ha</v>
      </c>
      <c r="J2" s="38" t="str">
        <f>'Field data and Bryngwyn'!J30</f>
        <v>kg/ha</v>
      </c>
      <c r="K2" s="38" t="str">
        <f>'Field data and Bryngwyn'!K30</f>
        <v>kg/ha</v>
      </c>
      <c r="L2" s="38" t="str">
        <f>'Field data and Bryngwyn'!L30</f>
        <v>kg/ha</v>
      </c>
      <c r="M2" s="38" t="str">
        <f>'Field data and Bryngwyn'!M30</f>
        <v>kg/ha</v>
      </c>
      <c r="N2" s="38" t="str">
        <f>'Field data and Bryngwyn'!N30</f>
        <v>kg/ha</v>
      </c>
      <c r="O2" s="38" t="str">
        <f>'Field data and Bryngwyn'!O30</f>
        <v>kg/ha</v>
      </c>
      <c r="P2" s="38" t="str">
        <f>'Field data and Bryngwyn'!P30</f>
        <v>kg/ha</v>
      </c>
      <c r="Q2" s="38" t="str">
        <f>'Field data and Bryngwyn'!Q30</f>
        <v>kg/ha</v>
      </c>
      <c r="R2" s="38" t="str">
        <f>'Field data and Bryngwyn'!R30</f>
        <v>kg/ha</v>
      </c>
      <c r="S2" s="38" t="str">
        <f>'Field data and Bryngwyn'!S30</f>
        <v>kg/ha</v>
      </c>
      <c r="T2" s="38" t="str">
        <f>'Field data and Bryngwyn'!T30</f>
        <v>kg/ha</v>
      </c>
      <c r="U2" s="38" t="str">
        <f>'Field data and Bryngwyn'!U30</f>
        <v>kg/ha</v>
      </c>
    </row>
    <row r="3" spans="1:21" x14ac:dyDescent="0.25">
      <c r="A3" s="36">
        <v>1</v>
      </c>
      <c r="B3" s="33">
        <f>'Field data and Bryngwyn'!B31</f>
        <v>0</v>
      </c>
      <c r="C3" s="33">
        <f>'Field data and Bryngwyn'!C31</f>
        <v>0</v>
      </c>
      <c r="D3" s="33">
        <f>'Field data and Bryngwyn'!D31</f>
        <v>0</v>
      </c>
      <c r="E3" s="33">
        <f>'Field data and Bryngwyn'!E31</f>
        <v>0</v>
      </c>
      <c r="F3" s="33">
        <f>'Field data and Bryngwyn'!F31</f>
        <v>0</v>
      </c>
      <c r="G3" s="33">
        <f>'Field data and Bryngwyn'!G31</f>
        <v>0</v>
      </c>
      <c r="H3" s="33">
        <f>'Field data and Bryngwyn'!H31</f>
        <v>0</v>
      </c>
      <c r="I3" s="33">
        <f>'Field data and Bryngwyn'!I31</f>
        <v>0</v>
      </c>
      <c r="J3" s="33">
        <f>'Field data and Bryngwyn'!J31</f>
        <v>0</v>
      </c>
      <c r="K3" s="33">
        <f>'Field data and Bryngwyn'!K31</f>
        <v>0</v>
      </c>
      <c r="L3" s="33">
        <f>'Field data and Bryngwyn'!L31</f>
        <v>0</v>
      </c>
      <c r="M3" s="33">
        <f>'Field data and Bryngwyn'!M31</f>
        <v>0</v>
      </c>
      <c r="N3" s="33">
        <f>'Field data and Bryngwyn'!N31</f>
        <v>0</v>
      </c>
      <c r="O3" s="33">
        <f>'Field data and Bryngwyn'!O31</f>
        <v>0</v>
      </c>
      <c r="P3" s="33">
        <f>'Field data and Bryngwyn'!P31</f>
        <v>0</v>
      </c>
      <c r="Q3" s="33">
        <f>'Field data and Bryngwyn'!Q31</f>
        <v>0</v>
      </c>
      <c r="R3" s="33">
        <f>'Field data and Bryngwyn'!R31</f>
        <v>0</v>
      </c>
      <c r="S3" s="33">
        <f>'Field data and Bryngwyn'!S31</f>
        <v>0</v>
      </c>
      <c r="T3" s="33">
        <f>'Field data and Bryngwyn'!T31</f>
        <v>0</v>
      </c>
      <c r="U3" s="33">
        <f>'Field data and Bryngwyn'!U31</f>
        <v>0</v>
      </c>
    </row>
    <row r="4" spans="1:21" x14ac:dyDescent="0.25">
      <c r="A4" s="36">
        <v>2</v>
      </c>
      <c r="B4" s="33">
        <f>Bontgoch!B31</f>
        <v>0</v>
      </c>
      <c r="C4" s="33">
        <f>Bontgoch!C31</f>
        <v>0</v>
      </c>
      <c r="D4" s="33">
        <f>Bontgoch!D31</f>
        <v>0</v>
      </c>
      <c r="E4" s="33">
        <f>Bontgoch!E31</f>
        <v>0</v>
      </c>
      <c r="F4" s="33">
        <f>Bontgoch!F31</f>
        <v>0</v>
      </c>
      <c r="G4" s="33">
        <f>Bontgoch!G31</f>
        <v>0</v>
      </c>
      <c r="H4" s="33">
        <f>Bontgoch!H31</f>
        <v>0</v>
      </c>
      <c r="I4" s="33">
        <f>Bontgoch!I31</f>
        <v>0</v>
      </c>
      <c r="J4" s="33">
        <f>Bontgoch!J31</f>
        <v>0</v>
      </c>
      <c r="K4" s="33">
        <f>Bontgoch!K31</f>
        <v>0</v>
      </c>
      <c r="L4" s="33">
        <f>Bontgoch!L31</f>
        <v>0</v>
      </c>
      <c r="M4" s="33">
        <f>Bontgoch!M31</f>
        <v>0</v>
      </c>
      <c r="N4" s="33">
        <f>Bontgoch!N31</f>
        <v>0</v>
      </c>
      <c r="O4" s="33">
        <f>Bontgoch!O31</f>
        <v>0</v>
      </c>
      <c r="P4" s="33">
        <f>Bontgoch!P31</f>
        <v>0</v>
      </c>
      <c r="Q4" s="33">
        <f>Bontgoch!Q31</f>
        <v>0</v>
      </c>
      <c r="R4" s="33">
        <f>Bontgoch!R31</f>
        <v>0</v>
      </c>
      <c r="S4" s="33">
        <f>Bontgoch!S31</f>
        <v>0</v>
      </c>
      <c r="T4" s="33">
        <f>Bontgoch!T31</f>
        <v>0</v>
      </c>
      <c r="U4" s="33">
        <f>Bontgoch!U31</f>
        <v>0</v>
      </c>
    </row>
    <row r="5" spans="1:21" x14ac:dyDescent="0.25">
      <c r="A5" s="36">
        <v>3</v>
      </c>
      <c r="B5" s="33">
        <f>'Cefn Dryscoed'!B31</f>
        <v>0</v>
      </c>
      <c r="C5" s="33">
        <f>'Cefn Dryscoed'!C31</f>
        <v>0</v>
      </c>
      <c r="D5" s="33">
        <f>'Cefn Dryscoed'!D31</f>
        <v>0</v>
      </c>
      <c r="E5" s="33">
        <f>'Cefn Dryscoed'!E31</f>
        <v>0</v>
      </c>
      <c r="F5" s="33">
        <f>'Cefn Dryscoed'!F31</f>
        <v>0</v>
      </c>
      <c r="G5" s="33">
        <f>'Cefn Dryscoed'!G31</f>
        <v>0</v>
      </c>
      <c r="H5" s="33">
        <f>'Cefn Dryscoed'!H31</f>
        <v>0</v>
      </c>
      <c r="I5" s="33">
        <f>'Cefn Dryscoed'!I31</f>
        <v>0</v>
      </c>
      <c r="J5" s="33">
        <f>'Cefn Dryscoed'!J31</f>
        <v>0</v>
      </c>
      <c r="K5" s="33">
        <f>'Cefn Dryscoed'!K31</f>
        <v>0</v>
      </c>
      <c r="L5" s="33">
        <f>'Cefn Dryscoed'!L31</f>
        <v>0</v>
      </c>
      <c r="M5" s="33">
        <f>'Cefn Dryscoed'!M31</f>
        <v>0</v>
      </c>
      <c r="N5" s="33">
        <f>'Cefn Dryscoed'!N31</f>
        <v>0</v>
      </c>
      <c r="O5" s="33">
        <f>'Cefn Dryscoed'!O31</f>
        <v>0</v>
      </c>
      <c r="P5" s="33">
        <f>'Cefn Dryscoed'!P31</f>
        <v>0</v>
      </c>
      <c r="Q5" s="33">
        <f>'Cefn Dryscoed'!Q31</f>
        <v>0</v>
      </c>
      <c r="R5" s="33">
        <f>'Cefn Dryscoed'!R31</f>
        <v>0</v>
      </c>
      <c r="S5" s="33">
        <f>'Cefn Dryscoed'!S31</f>
        <v>0</v>
      </c>
      <c r="T5" s="33">
        <f>'Cefn Dryscoed'!T31</f>
        <v>0</v>
      </c>
      <c r="U5" s="33">
        <f>'Cefn Dryscoed'!U31</f>
        <v>0</v>
      </c>
    </row>
    <row r="6" spans="1:21" x14ac:dyDescent="0.25">
      <c r="A6" s="36">
        <v>4</v>
      </c>
      <c r="B6" s="33">
        <f>'Crai liquid'!B31</f>
        <v>0</v>
      </c>
      <c r="C6" s="33">
        <f>'Crai liquid'!C31</f>
        <v>0</v>
      </c>
      <c r="D6" s="33">
        <f>'Crai liquid'!D31</f>
        <v>0</v>
      </c>
      <c r="E6" s="33">
        <f>'Crai liquid'!E31</f>
        <v>0</v>
      </c>
      <c r="F6" s="33">
        <f>'Crai liquid'!F31</f>
        <v>0</v>
      </c>
      <c r="G6" s="33">
        <f>'Crai liquid'!G31</f>
        <v>0</v>
      </c>
      <c r="H6" s="33">
        <f>'Crai liquid'!H31</f>
        <v>0</v>
      </c>
      <c r="I6" s="33">
        <f>'Crai liquid'!I31</f>
        <v>0</v>
      </c>
      <c r="J6" s="33">
        <f>'Crai liquid'!J31</f>
        <v>0</v>
      </c>
      <c r="K6" s="33">
        <f>'Crai liquid'!K31</f>
        <v>0</v>
      </c>
      <c r="L6" s="33">
        <f>'Crai liquid'!L31</f>
        <v>0</v>
      </c>
      <c r="M6" s="33">
        <f>'Crai liquid'!M31</f>
        <v>0</v>
      </c>
      <c r="N6" s="33">
        <f>'Crai liquid'!N31</f>
        <v>0</v>
      </c>
      <c r="O6" s="33">
        <f>'Crai liquid'!O31</f>
        <v>0</v>
      </c>
      <c r="P6" s="33">
        <f>'Crai liquid'!P31</f>
        <v>0</v>
      </c>
      <c r="Q6" s="33">
        <f>'Crai liquid'!Q31</f>
        <v>0</v>
      </c>
      <c r="R6" s="33">
        <f>'Crai liquid'!R31</f>
        <v>0</v>
      </c>
      <c r="S6" s="33">
        <f>'Crai liquid'!S31</f>
        <v>0</v>
      </c>
      <c r="T6" s="33">
        <f>'Crai liquid'!T31</f>
        <v>0</v>
      </c>
      <c r="U6" s="33">
        <f>'Crai liquid'!U31</f>
        <v>0</v>
      </c>
    </row>
    <row r="7" spans="1:21" x14ac:dyDescent="0.25">
      <c r="A7" s="36">
        <v>5</v>
      </c>
      <c r="B7" s="33">
        <f>Elan!B31</f>
        <v>0</v>
      </c>
      <c r="C7" s="33">
        <f>Elan!C31</f>
        <v>0</v>
      </c>
      <c r="D7" s="33">
        <f>Elan!D31</f>
        <v>0</v>
      </c>
      <c r="E7" s="33">
        <f>Elan!E31</f>
        <v>0</v>
      </c>
      <c r="F7" s="33">
        <f>Elan!F31</f>
        <v>0</v>
      </c>
      <c r="G7" s="33">
        <f>Elan!G31</f>
        <v>0</v>
      </c>
      <c r="H7" s="33">
        <f>Elan!H31</f>
        <v>0</v>
      </c>
      <c r="I7" s="33">
        <f>Elan!I31</f>
        <v>0</v>
      </c>
      <c r="J7" s="33">
        <f>Elan!J31</f>
        <v>0</v>
      </c>
      <c r="K7" s="33">
        <f>Elan!K31</f>
        <v>0</v>
      </c>
      <c r="L7" s="33">
        <f>Elan!L31</f>
        <v>0</v>
      </c>
      <c r="M7" s="33">
        <f>Elan!M31</f>
        <v>0</v>
      </c>
      <c r="N7" s="33">
        <f>Elan!N31</f>
        <v>0</v>
      </c>
      <c r="O7" s="33">
        <f>Elan!O31</f>
        <v>0</v>
      </c>
      <c r="P7" s="33">
        <f>Elan!P31</f>
        <v>0</v>
      </c>
      <c r="Q7" s="33">
        <f>Elan!Q31</f>
        <v>0</v>
      </c>
      <c r="R7" s="33">
        <f>Elan!R31</f>
        <v>0</v>
      </c>
      <c r="S7" s="33">
        <f>Elan!S31</f>
        <v>0</v>
      </c>
      <c r="T7" s="33">
        <f>Elan!T31</f>
        <v>0</v>
      </c>
      <c r="U7" s="33">
        <f>Elan!U31</f>
        <v>0</v>
      </c>
    </row>
    <row r="8" spans="1:21" x14ac:dyDescent="0.25">
      <c r="A8" s="36">
        <v>6</v>
      </c>
      <c r="B8" s="33">
        <f>Preselli!B31</f>
        <v>0</v>
      </c>
      <c r="C8" s="33">
        <f>Preselli!C31</f>
        <v>0</v>
      </c>
      <c r="D8" s="33">
        <f>Preselli!D31</f>
        <v>0</v>
      </c>
      <c r="E8" s="33">
        <f>Preselli!E31</f>
        <v>0</v>
      </c>
      <c r="F8" s="33">
        <f>Preselli!F31</f>
        <v>0</v>
      </c>
      <c r="G8" s="33">
        <f>Preselli!G31</f>
        <v>0</v>
      </c>
      <c r="H8" s="33">
        <f>Preselli!H31</f>
        <v>0</v>
      </c>
      <c r="I8" s="33">
        <f>Preselli!I31</f>
        <v>0</v>
      </c>
      <c r="J8" s="33">
        <f>Preselli!J31</f>
        <v>0</v>
      </c>
      <c r="K8" s="33">
        <f>Preselli!K31</f>
        <v>0</v>
      </c>
      <c r="L8" s="33">
        <f>Preselli!L31</f>
        <v>0</v>
      </c>
      <c r="M8" s="33">
        <f>Preselli!M31</f>
        <v>0</v>
      </c>
      <c r="N8" s="33">
        <f>Preselli!N31</f>
        <v>0</v>
      </c>
      <c r="O8" s="33">
        <f>Preselli!O31</f>
        <v>0</v>
      </c>
      <c r="P8" s="33">
        <f>Preselli!P31</f>
        <v>0</v>
      </c>
      <c r="Q8" s="33">
        <f>Preselli!Q31</f>
        <v>0</v>
      </c>
      <c r="R8" s="33">
        <f>Preselli!R31</f>
        <v>0</v>
      </c>
      <c r="S8" s="33">
        <f>Preselli!S31</f>
        <v>0</v>
      </c>
      <c r="T8" s="33">
        <f>Preselli!T31</f>
        <v>0</v>
      </c>
      <c r="U8" s="33">
        <f>Preselli!U31</f>
        <v>0</v>
      </c>
    </row>
    <row r="9" spans="1:21" x14ac:dyDescent="0.25">
      <c r="A9" s="36">
        <v>7</v>
      </c>
      <c r="B9" s="33">
        <f>'Strata Florida'!B31</f>
        <v>0</v>
      </c>
      <c r="C9" s="33">
        <f>'Strata Florida'!C31</f>
        <v>0</v>
      </c>
      <c r="D9" s="33">
        <f>'Strata Florida'!D31</f>
        <v>0</v>
      </c>
      <c r="E9" s="33">
        <f>'Strata Florida'!E31</f>
        <v>0</v>
      </c>
      <c r="F9" s="33">
        <f>'Strata Florida'!F31</f>
        <v>0</v>
      </c>
      <c r="G9" s="33">
        <f>'Strata Florida'!G31</f>
        <v>0</v>
      </c>
      <c r="H9" s="33">
        <f>'Strata Florida'!H31</f>
        <v>0</v>
      </c>
      <c r="I9" s="33">
        <f>'Strata Florida'!I31</f>
        <v>0</v>
      </c>
      <c r="J9" s="33">
        <f>'Strata Florida'!J31</f>
        <v>0</v>
      </c>
      <c r="K9" s="33">
        <f>'Strata Florida'!K31</f>
        <v>0</v>
      </c>
      <c r="L9" s="33">
        <f>'Strata Florida'!L31</f>
        <v>0</v>
      </c>
      <c r="M9" s="33">
        <f>'Strata Florida'!M31</f>
        <v>0</v>
      </c>
      <c r="N9" s="33">
        <f>'Strata Florida'!N31</f>
        <v>0</v>
      </c>
      <c r="O9" s="33">
        <f>'Strata Florida'!O31</f>
        <v>0</v>
      </c>
      <c r="P9" s="33">
        <f>'Strata Florida'!P31</f>
        <v>0</v>
      </c>
      <c r="Q9" s="33">
        <f>'Strata Florida'!Q31</f>
        <v>0</v>
      </c>
      <c r="R9" s="33">
        <f>'Strata Florida'!R31</f>
        <v>0</v>
      </c>
      <c r="S9" s="33">
        <f>'Strata Florida'!S31</f>
        <v>0</v>
      </c>
      <c r="T9" s="33">
        <f>'Strata Florida'!T31</f>
        <v>0</v>
      </c>
      <c r="U9" s="33">
        <f>'Strata Florida'!U31</f>
        <v>0</v>
      </c>
    </row>
    <row r="10" spans="1:21" x14ac:dyDescent="0.25">
      <c r="A10" s="36">
        <v>8</v>
      </c>
      <c r="B10" s="33">
        <f>Talybont!B31</f>
        <v>0</v>
      </c>
      <c r="C10" s="33">
        <f>Talybont!C31</f>
        <v>0</v>
      </c>
      <c r="D10" s="33">
        <f>Talybont!D31</f>
        <v>0</v>
      </c>
      <c r="E10" s="33">
        <f>Talybont!E31</f>
        <v>0</v>
      </c>
      <c r="F10" s="33">
        <f>Talybont!F31</f>
        <v>0</v>
      </c>
      <c r="G10" s="33">
        <f>Talybont!G31</f>
        <v>0</v>
      </c>
      <c r="H10" s="33">
        <f>Talybont!H31</f>
        <v>0</v>
      </c>
      <c r="I10" s="33">
        <f>Talybont!I31</f>
        <v>0</v>
      </c>
      <c r="J10" s="33">
        <f>Talybont!J31</f>
        <v>0</v>
      </c>
      <c r="K10" s="33">
        <f>Talybont!K31</f>
        <v>0</v>
      </c>
      <c r="L10" s="33">
        <f>Talybont!L31</f>
        <v>0</v>
      </c>
      <c r="M10" s="33">
        <f>Talybont!M31</f>
        <v>0</v>
      </c>
      <c r="N10" s="33">
        <f>Talybont!N31</f>
        <v>0</v>
      </c>
      <c r="O10" s="33">
        <f>Talybont!O31</f>
        <v>0</v>
      </c>
      <c r="P10" s="33">
        <f>Talybont!P31</f>
        <v>0</v>
      </c>
      <c r="Q10" s="33">
        <f>Talybont!Q31</f>
        <v>0</v>
      </c>
      <c r="R10" s="33">
        <f>Talybont!R31</f>
        <v>0</v>
      </c>
      <c r="S10" s="33">
        <f>Talybont!S31</f>
        <v>0</v>
      </c>
      <c r="T10" s="33">
        <f>Talybont!T31</f>
        <v>0</v>
      </c>
      <c r="U10" s="33">
        <f>Talybont!U31</f>
        <v>0</v>
      </c>
    </row>
    <row r="11" spans="1:21" x14ac:dyDescent="0.25">
      <c r="A11" s="36">
        <v>9</v>
      </c>
      <c r="B11" s="33">
        <f>'Capel Dewi'!B31</f>
        <v>0</v>
      </c>
      <c r="C11" s="33">
        <f>'Capel Dewi'!C31</f>
        <v>0</v>
      </c>
      <c r="D11" s="33">
        <f>'Capel Dewi'!D31</f>
        <v>0</v>
      </c>
      <c r="E11" s="33">
        <f>'Capel Dewi'!E31</f>
        <v>0</v>
      </c>
      <c r="F11" s="33">
        <f>'Capel Dewi'!F31</f>
        <v>0</v>
      </c>
      <c r="G11" s="33">
        <f>'Capel Dewi'!G31</f>
        <v>0</v>
      </c>
      <c r="H11" s="33">
        <f>'Capel Dewi'!H31</f>
        <v>0</v>
      </c>
      <c r="I11" s="33">
        <f>'Capel Dewi'!I31</f>
        <v>0</v>
      </c>
      <c r="J11" s="33">
        <f>'Capel Dewi'!J31</f>
        <v>0</v>
      </c>
      <c r="K11" s="33">
        <f>'Capel Dewi'!K31</f>
        <v>0</v>
      </c>
      <c r="L11" s="33">
        <f>'Capel Dewi'!L31</f>
        <v>0</v>
      </c>
      <c r="M11" s="33">
        <f>'Capel Dewi'!M31</f>
        <v>0</v>
      </c>
      <c r="N11" s="33">
        <f>'Capel Dewi'!N31</f>
        <v>0</v>
      </c>
      <c r="O11" s="33">
        <f>'Capel Dewi'!O31</f>
        <v>0</v>
      </c>
      <c r="P11" s="33">
        <f>'Capel Dewi'!P31</f>
        <v>0</v>
      </c>
      <c r="Q11" s="33">
        <f>'Capel Dewi'!Q31</f>
        <v>0</v>
      </c>
      <c r="R11" s="33">
        <f>'Capel Dewi'!R31</f>
        <v>0</v>
      </c>
      <c r="S11" s="33">
        <f>'Capel Dewi'!S31</f>
        <v>0</v>
      </c>
      <c r="T11" s="33">
        <f>'Capel Dewi'!T31</f>
        <v>0</v>
      </c>
      <c r="U11" s="33">
        <f>'Capel Dewi'!U31</f>
        <v>0</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Bryngwyn'!B29</f>
        <v>Application Rate</v>
      </c>
      <c r="D1" s="35" t="str">
        <f>'Field data and Bryngwyn'!C29</f>
        <v>Nitrogen Addition</v>
      </c>
      <c r="E1" s="35" t="str">
        <f>'Field data and Bryngwyn'!D29</f>
        <v>Phosphate Addition</v>
      </c>
      <c r="F1" s="35" t="str">
        <f>'Field data and Bryngwyn'!E29</f>
        <v>Potash  Addition</v>
      </c>
      <c r="G1" s="35" t="str">
        <f>'Field data and Bryngwyn'!F29</f>
        <v>Mg Oxide Addition</v>
      </c>
      <c r="H1" s="35" t="str">
        <f>'Field data and Bryngwyn'!G29</f>
        <v>Copper Addition</v>
      </c>
      <c r="I1" s="35" t="str">
        <f>'Field data and Bryngwyn'!H29</f>
        <v>Zinc Addition</v>
      </c>
      <c r="J1" s="35" t="str">
        <f>'Field data and Bryngwyn'!I29</f>
        <v>Lead Addition</v>
      </c>
      <c r="K1" s="35" t="str">
        <f>'Field data and Bryngwyn'!J29</f>
        <v>Cadmium Addition</v>
      </c>
      <c r="L1" s="35" t="str">
        <f>'Field data and Bryngwyn'!K29</f>
        <v>Mercury Addition</v>
      </c>
      <c r="M1" s="35" t="str">
        <f>'Field data and Bryngwyn'!L29</f>
        <v>Nickel Addition</v>
      </c>
      <c r="N1" s="35" t="str">
        <f>'Field data and Bryngwyn'!M29</f>
        <v>Chromium Addition</v>
      </c>
      <c r="O1" s="35" t="str">
        <f>'Field data and Bryngwyn'!N29</f>
        <v>Aluminium Addition</v>
      </c>
      <c r="P1" s="35" t="str">
        <f>'Field data and Bryngwyn'!O29</f>
        <v>Iron Addition</v>
      </c>
      <c r="Q1" s="35" t="str">
        <f>'Field data and Bryngwyn'!P29</f>
        <v xml:space="preserve">Sodium Addition                 </v>
      </c>
      <c r="R1" s="35" t="str">
        <f>'Field data and Bryngwyn'!Q29</f>
        <v>SO3  Addition                             kg/ha</v>
      </c>
      <c r="S1" s="35" t="str">
        <f>'Field data and Bryngwyn'!R29</f>
        <v xml:space="preserve">Selenium Addition </v>
      </c>
      <c r="T1" s="35" t="str">
        <f>'Field data and Bryngwyn'!S29</f>
        <v xml:space="preserve">Arsenic  Addition  </v>
      </c>
      <c r="U1" s="35" t="str">
        <f>'Field data and Bryngwyn'!T29</f>
        <v xml:space="preserve">Molybdenum Addition  </v>
      </c>
      <c r="V1" s="35" t="str">
        <f>'Field data and Bryngwyn'!U29</f>
        <v xml:space="preserve">Fluoride Addition </v>
      </c>
    </row>
    <row r="2" spans="1:22" s="83" customFormat="1" ht="25" x14ac:dyDescent="0.35">
      <c r="A2" s="145"/>
      <c r="B2" s="32" t="s">
        <v>46</v>
      </c>
      <c r="C2" s="35" t="str">
        <f>'Field data and Bryngwyn'!B30</f>
        <v>tonnes/ha</v>
      </c>
      <c r="D2" s="35" t="str">
        <f>'Field data and Bryngwyn'!C30</f>
        <v>kg/ha</v>
      </c>
      <c r="E2" s="35" t="str">
        <f>'Field data and Bryngwyn'!D30</f>
        <v>P2O5 
kg/ha</v>
      </c>
      <c r="F2" s="35" t="str">
        <f>'Field data and Bryngwyn'!E30</f>
        <v>K2O 
kg/ha</v>
      </c>
      <c r="G2" s="35" t="str">
        <f>'Field data and Bryngwyn'!F30</f>
        <v>MgO 
kg/ha</v>
      </c>
      <c r="H2" s="35" t="str">
        <f>'Field data and Bryngwyn'!G30</f>
        <v>kg/ha</v>
      </c>
      <c r="I2" s="35" t="str">
        <f>'Field data and Bryngwyn'!H30</f>
        <v>kg/ha</v>
      </c>
      <c r="J2" s="35" t="str">
        <f>'Field data and Bryngwyn'!I30</f>
        <v>kg/ha</v>
      </c>
      <c r="K2" s="35" t="str">
        <f>'Field data and Bryngwyn'!J30</f>
        <v>kg/ha</v>
      </c>
      <c r="L2" s="35" t="str">
        <f>'Field data and Bryngwyn'!K30</f>
        <v>kg/ha</v>
      </c>
      <c r="M2" s="35" t="str">
        <f>'Field data and Bryngwyn'!L30</f>
        <v>kg/ha</v>
      </c>
      <c r="N2" s="35" t="str">
        <f>'Field data and Bryngwyn'!M30</f>
        <v>kg/ha</v>
      </c>
      <c r="O2" s="35" t="str">
        <f>'Field data and Bryngwyn'!N30</f>
        <v>kg/ha</v>
      </c>
      <c r="P2" s="35" t="str">
        <f>'Field data and Bryngwyn'!O30</f>
        <v>kg/ha</v>
      </c>
      <c r="Q2" s="35" t="str">
        <f>'Field data and Bryngwyn'!P30</f>
        <v>kg/ha</v>
      </c>
      <c r="R2" s="35" t="str">
        <f>'Field data and Bryngwyn'!Q30</f>
        <v>kg/ha</v>
      </c>
      <c r="S2" s="35" t="str">
        <f>'Field data and Bryngwyn'!R30</f>
        <v>kg/ha</v>
      </c>
      <c r="T2" s="35" t="str">
        <f>'Field data and Bryngwyn'!S30</f>
        <v>kg/ha</v>
      </c>
      <c r="U2" s="35" t="str">
        <f>'Field data and Bryngwyn'!T30</f>
        <v>kg/ha</v>
      </c>
      <c r="V2" s="35" t="str">
        <f>'Field data and Bryngwyn'!U30</f>
        <v>kg/ha</v>
      </c>
    </row>
    <row r="3" spans="1:22" x14ac:dyDescent="0.25">
      <c r="A3" s="36">
        <v>1</v>
      </c>
      <c r="B3" s="91"/>
      <c r="C3" s="33">
        <f>'Field data and Bryngwyn'!B31</f>
        <v>0</v>
      </c>
      <c r="D3" s="33">
        <f>'Field data and Bryngwyn'!C31</f>
        <v>0</v>
      </c>
      <c r="E3" s="33">
        <f>'Field data and Bryngwyn'!D31</f>
        <v>0</v>
      </c>
      <c r="F3" s="33">
        <f>'Field data and Bryngwyn'!E31</f>
        <v>0</v>
      </c>
      <c r="G3" s="33">
        <f>'Field data and Bryngwyn'!F31</f>
        <v>0</v>
      </c>
      <c r="H3" s="33">
        <f>'Field data and Bryngwyn'!G31</f>
        <v>0</v>
      </c>
      <c r="I3" s="33">
        <f>'Field data and Bryngwyn'!H31</f>
        <v>0</v>
      </c>
      <c r="J3" s="33">
        <f>'Field data and Bryngwyn'!I31</f>
        <v>0</v>
      </c>
      <c r="K3" s="33">
        <f>'Field data and Bryngwyn'!J31</f>
        <v>0</v>
      </c>
      <c r="L3" s="33">
        <f>'Field data and Bryngwyn'!K31</f>
        <v>0</v>
      </c>
      <c r="M3" s="33">
        <f>'Field data and Bryngwyn'!L31</f>
        <v>0</v>
      </c>
      <c r="N3" s="33">
        <f>'Field data and Bryngwyn'!M31</f>
        <v>0</v>
      </c>
      <c r="O3" s="33">
        <f>'Field data and Bryngwyn'!N31</f>
        <v>0</v>
      </c>
      <c r="P3" s="33">
        <f>'Field data and Bryngwyn'!O31</f>
        <v>0</v>
      </c>
      <c r="Q3" s="33">
        <f>'Field data and Bryngwyn'!P31</f>
        <v>0</v>
      </c>
      <c r="R3" s="33">
        <f>'Field data and Bryngwyn'!Q31</f>
        <v>0</v>
      </c>
      <c r="S3" s="33">
        <f>'Field data and Bryngwyn'!R31</f>
        <v>0</v>
      </c>
      <c r="T3" s="33">
        <f>'Field data and Bryngwyn'!S31</f>
        <v>0</v>
      </c>
      <c r="U3" s="33">
        <f>'Field data and Bryngwyn'!T31</f>
        <v>0</v>
      </c>
      <c r="V3" s="33">
        <f>'Field data and Bryngwyn'!U31</f>
        <v>0</v>
      </c>
    </row>
    <row r="4" spans="1:22" x14ac:dyDescent="0.25">
      <c r="A4" s="36">
        <v>2</v>
      </c>
      <c r="B4" s="91"/>
      <c r="C4" s="33">
        <f>Bontgoch!B31</f>
        <v>0</v>
      </c>
      <c r="D4" s="33">
        <f>Bontgoch!C31</f>
        <v>0</v>
      </c>
      <c r="E4" s="33">
        <f>Bontgoch!D31</f>
        <v>0</v>
      </c>
      <c r="F4" s="33">
        <f>Bontgoch!E31</f>
        <v>0</v>
      </c>
      <c r="G4" s="33">
        <f>Bontgoch!F31</f>
        <v>0</v>
      </c>
      <c r="H4" s="33">
        <f>Bontgoch!G31</f>
        <v>0</v>
      </c>
      <c r="I4" s="33">
        <f>Bontgoch!H31</f>
        <v>0</v>
      </c>
      <c r="J4" s="33">
        <f>Bontgoch!I31</f>
        <v>0</v>
      </c>
      <c r="K4" s="33">
        <f>Bontgoch!J31</f>
        <v>0</v>
      </c>
      <c r="L4" s="33">
        <f>Bontgoch!K31</f>
        <v>0</v>
      </c>
      <c r="M4" s="33">
        <f>Bontgoch!L31</f>
        <v>0</v>
      </c>
      <c r="N4" s="33">
        <f>Bontgoch!M31</f>
        <v>0</v>
      </c>
      <c r="O4" s="33">
        <f>Bontgoch!N31</f>
        <v>0</v>
      </c>
      <c r="P4" s="33">
        <f>Bontgoch!O31</f>
        <v>0</v>
      </c>
      <c r="Q4" s="33">
        <f>Bontgoch!P31</f>
        <v>0</v>
      </c>
      <c r="R4" s="33">
        <f>Bontgoch!Q31</f>
        <v>0</v>
      </c>
      <c r="S4" s="33">
        <f>Bontgoch!R31</f>
        <v>0</v>
      </c>
      <c r="T4" s="33">
        <f>Bontgoch!S31</f>
        <v>0</v>
      </c>
      <c r="U4" s="33">
        <f>Bontgoch!T31</f>
        <v>0</v>
      </c>
      <c r="V4" s="33">
        <f>Bontgoch!U31</f>
        <v>0</v>
      </c>
    </row>
    <row r="5" spans="1:22" x14ac:dyDescent="0.25">
      <c r="A5" s="36">
        <v>3</v>
      </c>
      <c r="B5" s="91"/>
      <c r="C5" s="33">
        <f>'Cefn Dryscoed'!B31</f>
        <v>0</v>
      </c>
      <c r="D5" s="33">
        <f>'Cefn Dryscoed'!C31</f>
        <v>0</v>
      </c>
      <c r="E5" s="33">
        <f>'Cefn Dryscoed'!D31</f>
        <v>0</v>
      </c>
      <c r="F5" s="33">
        <f>'Cefn Dryscoed'!E31</f>
        <v>0</v>
      </c>
      <c r="G5" s="33">
        <f>'Cefn Dryscoed'!F31</f>
        <v>0</v>
      </c>
      <c r="H5" s="33">
        <f>'Cefn Dryscoed'!G31</f>
        <v>0</v>
      </c>
      <c r="I5" s="33">
        <f>'Cefn Dryscoed'!H31</f>
        <v>0</v>
      </c>
      <c r="J5" s="33">
        <f>'Cefn Dryscoed'!I31</f>
        <v>0</v>
      </c>
      <c r="K5" s="33">
        <f>'Cefn Dryscoed'!J31</f>
        <v>0</v>
      </c>
      <c r="L5" s="33">
        <f>'Cefn Dryscoed'!K31</f>
        <v>0</v>
      </c>
      <c r="M5" s="33">
        <f>'Cefn Dryscoed'!L31</f>
        <v>0</v>
      </c>
      <c r="N5" s="33">
        <f>'Cefn Dryscoed'!M31</f>
        <v>0</v>
      </c>
      <c r="O5" s="33">
        <f>'Cefn Dryscoed'!N31</f>
        <v>0</v>
      </c>
      <c r="P5" s="33">
        <f>'Cefn Dryscoed'!O31</f>
        <v>0</v>
      </c>
      <c r="Q5" s="33">
        <f>'Cefn Dryscoed'!P31</f>
        <v>0</v>
      </c>
      <c r="R5" s="33">
        <f>'Cefn Dryscoed'!Q31</f>
        <v>0</v>
      </c>
      <c r="S5" s="33">
        <f>'Cefn Dryscoed'!R31</f>
        <v>0</v>
      </c>
      <c r="T5" s="33">
        <f>'Cefn Dryscoed'!S31</f>
        <v>0</v>
      </c>
      <c r="U5" s="33">
        <f>'Cefn Dryscoed'!T31</f>
        <v>0</v>
      </c>
      <c r="V5" s="33">
        <f>'Cefn Dryscoed'!U31</f>
        <v>0</v>
      </c>
    </row>
    <row r="6" spans="1:22" x14ac:dyDescent="0.25">
      <c r="A6" s="36">
        <v>4</v>
      </c>
      <c r="B6" s="91"/>
      <c r="C6" s="33">
        <f>'Crai liquid'!B31</f>
        <v>0</v>
      </c>
      <c r="D6" s="33">
        <f>'Crai liquid'!C31</f>
        <v>0</v>
      </c>
      <c r="E6" s="33">
        <f>'Crai liquid'!D31</f>
        <v>0</v>
      </c>
      <c r="F6" s="33">
        <f>'Crai liquid'!E31</f>
        <v>0</v>
      </c>
      <c r="G6" s="33">
        <f>'Crai liquid'!F31</f>
        <v>0</v>
      </c>
      <c r="H6" s="33">
        <f>'Crai liquid'!G31</f>
        <v>0</v>
      </c>
      <c r="I6" s="33">
        <f>'Crai liquid'!H31</f>
        <v>0</v>
      </c>
      <c r="J6" s="33">
        <f>'Crai liquid'!I31</f>
        <v>0</v>
      </c>
      <c r="K6" s="33">
        <f>'Crai liquid'!J31</f>
        <v>0</v>
      </c>
      <c r="L6" s="33">
        <f>'Crai liquid'!K31</f>
        <v>0</v>
      </c>
      <c r="M6" s="33">
        <f>'Crai liquid'!L31</f>
        <v>0</v>
      </c>
      <c r="N6" s="33">
        <f>'Crai liquid'!M31</f>
        <v>0</v>
      </c>
      <c r="O6" s="33">
        <f>'Crai liquid'!N31</f>
        <v>0</v>
      </c>
      <c r="P6" s="33">
        <f>'Crai liquid'!O31</f>
        <v>0</v>
      </c>
      <c r="Q6" s="33">
        <f>'Crai liquid'!P31</f>
        <v>0</v>
      </c>
      <c r="R6" s="33">
        <f>'Crai liquid'!Q31</f>
        <v>0</v>
      </c>
      <c r="S6" s="33">
        <f>'Crai liquid'!R31</f>
        <v>0</v>
      </c>
      <c r="T6" s="33">
        <f>'Crai liquid'!S31</f>
        <v>0</v>
      </c>
      <c r="U6" s="33">
        <f>'Crai liquid'!T31</f>
        <v>0</v>
      </c>
      <c r="V6" s="33">
        <f>'Crai liquid'!U31</f>
        <v>0</v>
      </c>
    </row>
    <row r="7" spans="1:22" x14ac:dyDescent="0.25">
      <c r="A7" s="36">
        <v>5</v>
      </c>
      <c r="B7" s="91"/>
      <c r="C7" s="33">
        <f>Elan!B31</f>
        <v>0</v>
      </c>
      <c r="D7" s="33">
        <f>Elan!C31</f>
        <v>0</v>
      </c>
      <c r="E7" s="33">
        <f>Elan!D31</f>
        <v>0</v>
      </c>
      <c r="F7" s="33">
        <f>Elan!E31</f>
        <v>0</v>
      </c>
      <c r="G7" s="33">
        <f>Elan!F31</f>
        <v>0</v>
      </c>
      <c r="H7" s="33">
        <f>Elan!G31</f>
        <v>0</v>
      </c>
      <c r="I7" s="33">
        <f>Elan!H31</f>
        <v>0</v>
      </c>
      <c r="J7" s="33">
        <f>Elan!I31</f>
        <v>0</v>
      </c>
      <c r="K7" s="33">
        <f>Elan!J31</f>
        <v>0</v>
      </c>
      <c r="L7" s="33">
        <f>Elan!K31</f>
        <v>0</v>
      </c>
      <c r="M7" s="33">
        <f>Elan!L31</f>
        <v>0</v>
      </c>
      <c r="N7" s="33">
        <f>Elan!M31</f>
        <v>0</v>
      </c>
      <c r="O7" s="33">
        <f>Elan!N31</f>
        <v>0</v>
      </c>
      <c r="P7" s="33">
        <f>Elan!O31</f>
        <v>0</v>
      </c>
      <c r="Q7" s="33">
        <f>Elan!P31</f>
        <v>0</v>
      </c>
      <c r="R7" s="33">
        <f>Elan!Q31</f>
        <v>0</v>
      </c>
      <c r="S7" s="33">
        <f>Elan!R31</f>
        <v>0</v>
      </c>
      <c r="T7" s="33">
        <f>Elan!S31</f>
        <v>0</v>
      </c>
      <c r="U7" s="33">
        <f>Elan!T31</f>
        <v>0</v>
      </c>
      <c r="V7" s="33">
        <f>Elan!U31</f>
        <v>0</v>
      </c>
    </row>
    <row r="8" spans="1:22" x14ac:dyDescent="0.25">
      <c r="A8" s="36">
        <v>6</v>
      </c>
      <c r="B8" s="91"/>
      <c r="C8" s="33">
        <f>Preselli!B31</f>
        <v>0</v>
      </c>
      <c r="D8" s="33">
        <f>Preselli!C31</f>
        <v>0</v>
      </c>
      <c r="E8" s="33">
        <f>Preselli!D31</f>
        <v>0</v>
      </c>
      <c r="F8" s="33">
        <f>Preselli!E31</f>
        <v>0</v>
      </c>
      <c r="G8" s="33">
        <f>Preselli!F31</f>
        <v>0</v>
      </c>
      <c r="H8" s="33">
        <f>Preselli!G31</f>
        <v>0</v>
      </c>
      <c r="I8" s="33">
        <f>Preselli!H31</f>
        <v>0</v>
      </c>
      <c r="J8" s="33">
        <f>Preselli!I31</f>
        <v>0</v>
      </c>
      <c r="K8" s="33">
        <f>Preselli!J31</f>
        <v>0</v>
      </c>
      <c r="L8" s="33">
        <f>Preselli!K31</f>
        <v>0</v>
      </c>
      <c r="M8" s="33">
        <f>Preselli!L31</f>
        <v>0</v>
      </c>
      <c r="N8" s="33">
        <f>Preselli!M31</f>
        <v>0</v>
      </c>
      <c r="O8" s="33">
        <f>Preselli!N31</f>
        <v>0</v>
      </c>
      <c r="P8" s="33">
        <f>Preselli!O31</f>
        <v>0</v>
      </c>
      <c r="Q8" s="33">
        <f>Preselli!P31</f>
        <v>0</v>
      </c>
      <c r="R8" s="33">
        <f>Preselli!Q31</f>
        <v>0</v>
      </c>
      <c r="S8" s="33">
        <f>Preselli!R31</f>
        <v>0</v>
      </c>
      <c r="T8" s="33">
        <f>Preselli!S31</f>
        <v>0</v>
      </c>
      <c r="U8" s="33">
        <f>Preselli!T31</f>
        <v>0</v>
      </c>
      <c r="V8" s="33">
        <f>Preselli!U31</f>
        <v>0</v>
      </c>
    </row>
    <row r="9" spans="1:22" x14ac:dyDescent="0.25">
      <c r="A9" s="36">
        <v>7</v>
      </c>
      <c r="B9" s="91"/>
      <c r="C9" s="33">
        <f>'Strata Florida'!B31</f>
        <v>0</v>
      </c>
      <c r="D9" s="33">
        <f>'Strata Florida'!C31</f>
        <v>0</v>
      </c>
      <c r="E9" s="33">
        <f>'Strata Florida'!D31</f>
        <v>0</v>
      </c>
      <c r="F9" s="33">
        <f>'Strata Florida'!E31</f>
        <v>0</v>
      </c>
      <c r="G9" s="33">
        <f>'Strata Florida'!F31</f>
        <v>0</v>
      </c>
      <c r="H9" s="33">
        <f>'Strata Florida'!G31</f>
        <v>0</v>
      </c>
      <c r="I9" s="33">
        <f>'Strata Florida'!H31</f>
        <v>0</v>
      </c>
      <c r="J9" s="33">
        <f>'Strata Florida'!I31</f>
        <v>0</v>
      </c>
      <c r="K9" s="33">
        <f>'Strata Florida'!J31</f>
        <v>0</v>
      </c>
      <c r="L9" s="33">
        <f>'Strata Florida'!K31</f>
        <v>0</v>
      </c>
      <c r="M9" s="33">
        <f>'Strata Florida'!L31</f>
        <v>0</v>
      </c>
      <c r="N9" s="33">
        <f>'Strata Florida'!M31</f>
        <v>0</v>
      </c>
      <c r="O9" s="33">
        <f>'Strata Florida'!N31</f>
        <v>0</v>
      </c>
      <c r="P9" s="33">
        <f>'Strata Florida'!O31</f>
        <v>0</v>
      </c>
      <c r="Q9" s="33">
        <f>'Strata Florida'!P31</f>
        <v>0</v>
      </c>
      <c r="R9" s="33">
        <f>'Strata Florida'!Q31</f>
        <v>0</v>
      </c>
      <c r="S9" s="33">
        <f>'Strata Florida'!R31</f>
        <v>0</v>
      </c>
      <c r="T9" s="33">
        <f>'Strata Florida'!S31</f>
        <v>0</v>
      </c>
      <c r="U9" s="33">
        <f>'Strata Florida'!T31</f>
        <v>0</v>
      </c>
      <c r="V9" s="33">
        <f>'Strata Florida'!U31</f>
        <v>0</v>
      </c>
    </row>
    <row r="10" spans="1:22" x14ac:dyDescent="0.25">
      <c r="A10" s="36">
        <v>8</v>
      </c>
      <c r="B10" s="91"/>
      <c r="C10" s="33">
        <f>Talybont!B31</f>
        <v>0</v>
      </c>
      <c r="D10" s="33">
        <f>Talybont!C31</f>
        <v>0</v>
      </c>
      <c r="E10" s="33">
        <f>Talybont!D31</f>
        <v>0</v>
      </c>
      <c r="F10" s="33">
        <f>Talybont!E31</f>
        <v>0</v>
      </c>
      <c r="G10" s="33">
        <f>Talybont!F31</f>
        <v>0</v>
      </c>
      <c r="H10" s="33">
        <f>Talybont!G31</f>
        <v>0</v>
      </c>
      <c r="I10" s="33">
        <f>Talybont!H31</f>
        <v>0</v>
      </c>
      <c r="J10" s="33">
        <f>Talybont!I31</f>
        <v>0</v>
      </c>
      <c r="K10" s="33">
        <f>Talybont!J31</f>
        <v>0</v>
      </c>
      <c r="L10" s="33">
        <f>Talybont!K31</f>
        <v>0</v>
      </c>
      <c r="M10" s="33">
        <f>Talybont!L31</f>
        <v>0</v>
      </c>
      <c r="N10" s="33">
        <f>Talybont!M31</f>
        <v>0</v>
      </c>
      <c r="O10" s="33">
        <f>Talybont!N31</f>
        <v>0</v>
      </c>
      <c r="P10" s="33">
        <f>Talybont!O31</f>
        <v>0</v>
      </c>
      <c r="Q10" s="33">
        <f>Talybont!P31</f>
        <v>0</v>
      </c>
      <c r="R10" s="33">
        <f>Talybont!Q31</f>
        <v>0</v>
      </c>
      <c r="S10" s="33">
        <f>Talybont!R31</f>
        <v>0</v>
      </c>
      <c r="T10" s="33">
        <f>Talybont!S31</f>
        <v>0</v>
      </c>
      <c r="U10" s="33">
        <f>Talybont!T31</f>
        <v>0</v>
      </c>
      <c r="V10" s="33">
        <f>Talybont!U31</f>
        <v>0</v>
      </c>
    </row>
    <row r="11" spans="1:22" x14ac:dyDescent="0.25">
      <c r="A11" s="36">
        <v>9</v>
      </c>
      <c r="B11" s="91"/>
      <c r="C11" s="33">
        <f>'Capel Dewi'!B31</f>
        <v>0</v>
      </c>
      <c r="D11" s="33">
        <f>'Capel Dewi'!C31</f>
        <v>0</v>
      </c>
      <c r="E11" s="33">
        <f>'Capel Dewi'!D31</f>
        <v>0</v>
      </c>
      <c r="F11" s="33">
        <f>'Capel Dewi'!E31</f>
        <v>0</v>
      </c>
      <c r="G11" s="33">
        <f>'Capel Dewi'!F31</f>
        <v>0</v>
      </c>
      <c r="H11" s="33">
        <f>'Capel Dewi'!G31</f>
        <v>0</v>
      </c>
      <c r="I11" s="33">
        <f>'Capel Dewi'!H31</f>
        <v>0</v>
      </c>
      <c r="J11" s="33">
        <f>'Capel Dewi'!I31</f>
        <v>0</v>
      </c>
      <c r="K11" s="33">
        <f>'Capel Dewi'!J31</f>
        <v>0</v>
      </c>
      <c r="L11" s="33">
        <f>'Capel Dewi'!K31</f>
        <v>0</v>
      </c>
      <c r="M11" s="33">
        <f>'Capel Dewi'!L31</f>
        <v>0</v>
      </c>
      <c r="N11" s="33">
        <f>'Capel Dewi'!M31</f>
        <v>0</v>
      </c>
      <c r="O11" s="33">
        <f>'Capel Dewi'!N31</f>
        <v>0</v>
      </c>
      <c r="P11" s="33">
        <f>'Capel Dewi'!O31</f>
        <v>0</v>
      </c>
      <c r="Q11" s="33">
        <f>'Capel Dewi'!P31</f>
        <v>0</v>
      </c>
      <c r="R11" s="33">
        <f>'Capel Dewi'!Q31</f>
        <v>0</v>
      </c>
      <c r="S11" s="33">
        <f>'Capel Dewi'!R31</f>
        <v>0</v>
      </c>
      <c r="T11" s="33">
        <f>'Capel Dewi'!S31</f>
        <v>0</v>
      </c>
      <c r="U11" s="33">
        <f>'Capel Dewi'!T31</f>
        <v>0</v>
      </c>
      <c r="V11" s="33">
        <f>'Capel Dewi'!U31</f>
        <v>0</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Bryngwyn'!B43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Bryngwyn'!B44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6" t="s">
        <v>85</v>
      </c>
      <c r="B27" s="146"/>
      <c r="C27" s="146"/>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REGU-415-1631416</_dlc_DocId>
    <_dlc_DocIdUrl xmlns="9be56660-2c31-41ef-bc00-23e72f632f2a">
      <Url>https://cyfoethnaturiolcymru.sharepoint.com/teams/Regulatory/Permitting/_layouts/15/DocIdRedir.aspx?ID=REGU-415-1631416</Url>
      <Description>REGU-415-1631416</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Report</Document_x0020_Type>
    <Welsh_x0020_Local_x0020_Authority xmlns="859f7ad6-93f6-4205-b62b-a17f28acbbac">England</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2024-01-11T00:00:00+00:00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D6CE355A-3B8D-4146-9CCC-BF3B14E89F4C}"/>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9be56660-2c31-41ef-bc00-23e72f632f2a"/>
    <ds:schemaRef ds:uri="http://www.w3.org/XML/1998/namespace"/>
    <ds:schemaRef ds:uri="http://purl.org/dc/elements/1.1/"/>
  </ds:schemaRefs>
</ds:datastoreItem>
</file>

<file path=customXml/itemProps5.xml><?xml version="1.0" encoding="utf-8"?>
<ds:datastoreItem xmlns:ds="http://schemas.openxmlformats.org/officeDocument/2006/customXml" ds:itemID="{2D15BD6B-2DD8-43C0-A997-6E6DBFF3DB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Field data and Bryngwyn</vt:lpstr>
      <vt:lpstr>Bontgoch</vt:lpstr>
      <vt:lpstr>Cefn Dryscoed</vt:lpstr>
      <vt:lpstr>Crai liquid</vt:lpstr>
      <vt:lpstr>Elan</vt:lpstr>
      <vt:lpstr>Preselli</vt:lpstr>
      <vt:lpstr>Strata Florida</vt:lpstr>
      <vt:lpstr>Talybont</vt:lpstr>
      <vt:lpstr>Capel Dewi</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2024-01-11T16:30:44Z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2540baed-b032-4032-b471-eff5d60f36a0</vt:lpwstr>
  </property>
  <property fmtid="{D5CDD505-2E9C-101B-9397-08002B2CF9AE}" pid="4" name="MediaServiceImageTags">
    <vt:lpwstr/>
  </property>
</Properties>
</file>