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001/"/>
    </mc:Choice>
  </mc:AlternateContent>
  <xr:revisionPtr revIDLastSave="0" documentId="13_ncr:1_{313DDABF-9988-400A-92DA-CCB61A730AC3}"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K23" i="28" s="1"/>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K59" i="27"/>
  <c r="L17" i="27"/>
  <c r="L19" i="27" s="1"/>
  <c r="S59" i="27"/>
  <c r="T17" i="27"/>
  <c r="T19" i="27" s="1"/>
  <c r="C59" i="28"/>
  <c r="D21" i="28"/>
  <c r="D23" i="28" s="1"/>
  <c r="D24" i="28" s="1"/>
  <c r="D17" i="28"/>
  <c r="K59" i="28"/>
  <c r="L21" i="28"/>
  <c r="L17" i="28"/>
  <c r="L19" i="28" s="1"/>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23" i="21" s="1"/>
  <c r="H24" i="21" s="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19" i="28" s="1"/>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I19" i="28" s="1"/>
  <c r="Q21" i="28"/>
  <c r="Q23" i="28" s="1"/>
  <c r="Q17" i="28"/>
  <c r="Q19" i="28" s="1"/>
  <c r="H21" i="29"/>
  <c r="H23" i="29" s="1"/>
  <c r="H17" i="29"/>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G23" i="22"/>
  <c r="K58" i="21"/>
  <c r="K61" i="21" s="1"/>
  <c r="K64" i="21" s="1"/>
  <c r="K65"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Q23" i="30"/>
  <c r="U23" i="30"/>
  <c r="J58" i="28"/>
  <c r="J61" i="28" s="1"/>
  <c r="J64" i="28" s="1"/>
  <c r="J65"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D64" i="30"/>
  <c r="D65" i="30" s="1"/>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A31" i="28"/>
  <c r="A33" i="28"/>
  <c r="A37" i="28"/>
  <c r="A39" i="28"/>
  <c r="A41" i="28"/>
  <c r="A45" i="28"/>
  <c r="A47" i="28"/>
  <c r="A49" i="28"/>
  <c r="G57" i="28"/>
  <c r="O57" i="28"/>
  <c r="G59" i="28"/>
  <c r="O59" i="28"/>
  <c r="G63" i="28"/>
  <c r="O63" i="28"/>
  <c r="D19" i="28"/>
  <c r="L23" i="28"/>
  <c r="T23" i="28"/>
  <c r="H59" i="28"/>
  <c r="P59" i="28"/>
  <c r="H63" i="28"/>
  <c r="P63" i="28"/>
  <c r="E19" i="28"/>
  <c r="M19" i="28"/>
  <c r="U19" i="28"/>
  <c r="M23" i="28"/>
  <c r="I57" i="28"/>
  <c r="Q57" i="28"/>
  <c r="I63" i="28"/>
  <c r="Q63" i="28"/>
  <c r="R19" i="28"/>
  <c r="V19" i="28"/>
  <c r="F23" i="28"/>
  <c r="N23" i="28"/>
  <c r="V23" i="28"/>
  <c r="B63" i="28"/>
  <c r="J63" i="28"/>
  <c r="R63" i="28"/>
  <c r="A32" i="28"/>
  <c r="A34" i="28"/>
  <c r="A40" i="28"/>
  <c r="A42" i="28"/>
  <c r="A48" i="28"/>
  <c r="A50" i="28"/>
  <c r="C63" i="28"/>
  <c r="K63" i="28"/>
  <c r="S63" i="28"/>
  <c r="H19" i="28"/>
  <c r="D63" i="28"/>
  <c r="L63" i="28"/>
  <c r="T63"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H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E19" i="22"/>
  <c r="M19" i="22"/>
  <c r="E23" i="22"/>
  <c r="U23" i="22"/>
  <c r="I57" i="22"/>
  <c r="Q57" i="22"/>
  <c r="K19" i="22"/>
  <c r="A39" i="22"/>
  <c r="A49" i="22"/>
  <c r="N19" i="22"/>
  <c r="V19" i="22"/>
  <c r="V23" i="22"/>
  <c r="A32" i="22"/>
  <c r="A34" i="22"/>
  <c r="A40" i="22"/>
  <c r="A42" i="22"/>
  <c r="A48" i="22"/>
  <c r="A50" i="22"/>
  <c r="P19" i="22"/>
  <c r="P64" i="2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4" i="30" l="1"/>
  <c r="G65" i="30" s="1"/>
  <c r="J64" i="23"/>
  <c r="J65" i="23" s="1"/>
  <c r="C64" i="21"/>
  <c r="C65" i="21" s="1"/>
  <c r="F66" i="26"/>
  <c r="F65" i="26"/>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P66" i="24"/>
  <c r="D66" i="24"/>
  <c r="M66" i="24"/>
  <c r="I66" i="23"/>
  <c r="N66" i="23"/>
  <c r="E66" i="23"/>
  <c r="I66" i="22"/>
  <c r="M66" i="22"/>
  <c r="S66" i="22"/>
  <c r="K66" i="22"/>
  <c r="T66" i="22"/>
  <c r="M66" i="21"/>
  <c r="K66" i="21"/>
  <c r="D66" i="21"/>
  <c r="R66" i="21"/>
  <c r="N64" i="1"/>
  <c r="M64" i="1"/>
  <c r="T64" i="1"/>
  <c r="L64" i="1"/>
  <c r="J64" i="1"/>
  <c r="K64" i="1"/>
  <c r="O64" i="1"/>
  <c r="C64" i="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C66" i="21" l="1"/>
  <c r="K65" i="1"/>
  <c r="J65" i="1"/>
  <c r="I65" i="1"/>
  <c r="H65" i="1"/>
  <c r="D65" i="1"/>
  <c r="C65" i="1"/>
  <c r="B65" i="1"/>
  <c r="K66" i="24"/>
  <c r="J66" i="23"/>
  <c r="H66" i="21"/>
  <c r="D66" i="23"/>
  <c r="D66" i="22"/>
  <c r="D66" i="26"/>
  <c r="D66" i="29"/>
  <c r="J66" i="26"/>
  <c r="K66" i="29"/>
  <c r="K65" i="29"/>
  <c r="K66" i="26"/>
  <c r="K65" i="26"/>
  <c r="K66" i="23"/>
  <c r="K65" i="23"/>
  <c r="J66" i="29"/>
  <c r="J65" i="29"/>
  <c r="J66" i="22"/>
  <c r="J65" i="22"/>
  <c r="J66" i="21"/>
  <c r="J65" i="21"/>
  <c r="I66" i="21"/>
  <c r="I65" i="21"/>
  <c r="I66" i="24"/>
  <c r="H66" i="28"/>
  <c r="H65" i="28"/>
  <c r="H66" i="27"/>
  <c r="H65" i="27"/>
  <c r="H66" i="24"/>
  <c r="H65" i="24"/>
  <c r="H66" i="29"/>
  <c r="H65" i="29"/>
  <c r="G66" i="29"/>
  <c r="G65" i="29"/>
  <c r="G66" i="21"/>
  <c r="G65" i="21"/>
  <c r="G66" i="22"/>
  <c r="G65" i="22"/>
  <c r="G66" i="26"/>
  <c r="G65" i="26"/>
  <c r="G66" i="23"/>
  <c r="G65" i="23"/>
  <c r="G66" i="28"/>
  <c r="G65" i="28"/>
  <c r="G66" i="27"/>
  <c r="G65" i="27"/>
  <c r="G66" i="24"/>
  <c r="G65" i="24"/>
  <c r="F66" i="23"/>
  <c r="F65" i="23"/>
  <c r="F66" i="22"/>
  <c r="F65" i="22"/>
  <c r="F66" i="29"/>
  <c r="F65" i="29"/>
  <c r="F66" i="28"/>
  <c r="F65" i="28"/>
  <c r="F66" i="27"/>
  <c r="F65" i="27"/>
  <c r="F66" i="24"/>
  <c r="F65" i="24"/>
  <c r="F66" i="21"/>
  <c r="F65" i="21"/>
  <c r="F66" i="30"/>
  <c r="F65" i="30"/>
  <c r="E66" i="28"/>
  <c r="E65" i="28"/>
  <c r="E66" i="24"/>
  <c r="E65" i="24"/>
  <c r="E66" i="29"/>
  <c r="E65" i="29"/>
  <c r="E66" i="26"/>
  <c r="E65" i="26"/>
  <c r="E66" i="21"/>
  <c r="E65" i="21"/>
  <c r="C66" i="24"/>
  <c r="C65" i="24"/>
  <c r="C66" i="28"/>
  <c r="C65" i="28"/>
  <c r="B66" i="26"/>
  <c r="B65" i="26"/>
  <c r="B66" i="27"/>
  <c r="B65" i="27"/>
  <c r="B66" i="22"/>
  <c r="B65" i="22"/>
  <c r="B66" i="23"/>
  <c r="B65" i="23"/>
  <c r="B66" i="28"/>
  <c r="B65" i="28"/>
  <c r="B66" i="29"/>
  <c r="B65" i="29"/>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<sst xmlns="http://schemas.openxmlformats.org/spreadsheetml/2006/main" count="2087" uniqueCount="168">
  <si>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</si>
  <si>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</si>
  <si>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</si>
  <si>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</si>
  <si>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</si>
  <si>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</si>
  <si>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</si>
  <si>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</si>
  <si>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</si>
  <si>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</si>
  <si>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</si>
  <si>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</si>
  <si>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</si>
  <si>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</si>
  <si>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</si>
  <si>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</si>
  <si>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</si>
  <si>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</si>
  <si>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</si>
  <si>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</si>
  <si>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</si>
  <si>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</si>
  <si>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</si>
  <si>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</si>
  <si>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</si>
  <si>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</si>
  <si>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</si>
  <si>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</si>
  <si>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</si>
  <si>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</si>
  <si>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</si>
  <si>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</si>
  <si>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</si>
  <si>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</si>
  <si>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</si>
  <si>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</si>
  <si>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</si>
  <si>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</si>
  <si>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</si>
  <si>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</si>
  <si>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</si>
  <si>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</si>
  <si>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</si>
  <si>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</si>
  <si>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</si>
  <si>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</si>
  <si>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</si>
  <si>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</si>
  <si>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</si>
  <si>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</si>
  <si>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</si>
  <si>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</si>
  <si>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</si>
  <si>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</si>
  <si>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</si>
  <si>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</si>
  <si>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</si>
  <si>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</si>
  <si>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</si>
  <si>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</si>
  <si>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</si>
  <si>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</si>
  <si>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</si>
  <si>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</si>
  <si>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</si>
  <si>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</si>
  <si>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</si>
  <si>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</si>
  <si>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</si>
  <si>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</si>
  <si>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</si>
  <si>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</si>
  <si>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</si>
  <si>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</si>
  <si>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</si>
  <si>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</si>
  <si>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</si>
  <si>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</si>
  <si>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</si>
  <si>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</si>
  <si>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</si>
  <si>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</si>
  <si>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</si>
  <si>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</si>
  <si>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</si>
  <si>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</si>
  <si>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</si>
  <si>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</si>
  <si>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</si>
  <si>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</si>
  <si>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</si>
  <si>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</si>
  <si>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</si>
  <si>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</si>
  <si>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</si>
  <si>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</si>
  <si>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</si>
  <si>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</si>
  <si>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</si>
  <si>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</si>
  <si>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</si>
  <si>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</si>
  <si>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</si>
  <si>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</si>
  <si>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</si>
  <si>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</si>
  <si>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</si>
  <si>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</si>
  <si>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</si>
  <si>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</si>
  <si>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</si>
  <si>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</si>
  <si>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</si>
  <si>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</si>
  <si>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</si>
  <si>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</si>
  <si>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</si>
  <si>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</si>
  <si>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</si>
  <si>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</si>
  <si>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</si>
  <si>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</si>
  <si>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</si>
  <si>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</si>
  <si>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</si>
  <si>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</si>
  <si>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</si>
  <si>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</si>
  <si>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</si>
  <si>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</si>
  <si>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</si>
  <si>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</si>
  <si>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</si>
  <si>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</si>
  <si>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</si>
  <si>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</si>
  <si>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</si>
  <si>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</si>
  <si>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</si>
  <si>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</si>
  <si>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</si>
  <si>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</si>
  <si>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</si>
  <si>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</si>
  <si>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</si>
  <si>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</si>
  <si>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</si>
  <si>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</si>
  <si>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</si>
  <si>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</si>
  <si>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</si>
  <si>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</si>
  <si>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</si>
  <si>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</si>
  <si>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</si>
  <si>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</si>
  <si>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</si>
  <si>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</si>
  <si>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</si>
  <si>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</si>
  <si>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PAN-024001</t>
  </si>
  <si>
    <t>UP3996ED</t>
  </si>
  <si>
    <t>Fron Farm, Llangoed, Beaumaris Ynys Mon, LL58 8PA</t>
  </si>
  <si>
    <t>Ethan Banfield</t>
  </si>
  <si>
    <t>DL Parry OR Parry L Rowlands</t>
  </si>
  <si>
    <t>Moderate</t>
  </si>
  <si>
    <t>02 01 99</t>
  </si>
  <si>
    <t xml:space="preserve">Fish Farm effluent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</si>
</sst>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T31" sqref="T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12.08</v>
      </c>
      <c r="G1" s="123" t="s">
        <v>43</v>
      </c>
      <c r="H1" s="124"/>
      <c r="I1" s="96">
        <v>6.91</v>
      </c>
      <c r="J1" s="127" t="s">
        <v>153</v>
      </c>
      <c r="K1" s="127"/>
      <c r="L1" s="96">
        <v>179</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166</v>
      </c>
      <c r="G2" s="125" t="s">
        <v>110</v>
      </c>
      <c r="H2" s="126"/>
      <c r="I2" s="96">
        <v>8363</v>
      </c>
      <c r="J2" s="127" t="s">
        <v>158</v>
      </c>
      <c r="K2" s="127"/>
      <c r="L2" s="96">
        <v>0.1</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164</v>
      </c>
      <c r="D3" s="120"/>
      <c r="E3" s="93" t="s">
        <v>108</v>
      </c>
      <c r="F3" s="31" t="s">
        <v>78</v>
      </c>
      <c r="G3" s="127" t="s">
        <v>159</v>
      </c>
      <c r="H3" s="127"/>
      <c r="I3" s="96"/>
      <c r="J3" s="123" t="s">
        <v>154</v>
      </c>
      <c r="K3" s="124"/>
      <c r="L3" s="96">
        <f>(L1/(L2*10000))*100</f>
        <v>17.899999999999999</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162</v>
      </c>
      <c r="D4" s="122"/>
      <c r="E4" s="94" t="s">
        <v>1</v>
      </c>
      <c r="F4" s="95" t="s">
        <v>167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v>10</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165</v>
      </c>
      <c r="D9" s="15" t="s">
        <v>165</v>
      </c>
      <c r="E9" s="15" t="s">
        <v>165</v>
      </c>
      <c r="F9" s="15" t="s">
        <v>165</v>
      </c>
      <c r="G9" s="15" t="s">
        <v>165</v>
      </c>
      <c r="H9" s="15" t="s">
        <v>165</v>
      </c>
      <c r="I9" s="15" t="s">
        <v>165</v>
      </c>
      <c r="J9" s="15" t="s">
        <v>165</v>
      </c>
      <c r="K9" s="15" t="s">
        <v>165</v>
      </c>
      <c r="L9" s="15" t="s">
        <v>165</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6.5</v>
      </c>
      <c r="D10" s="15">
        <v>6.6</v>
      </c>
      <c r="E10" s="15">
        <v>6.5</v>
      </c>
      <c r="F10" s="15">
        <v>5.9</v>
      </c>
      <c r="G10" s="15">
        <v>6.1</v>
      </c>
      <c r="H10" s="15">
        <v>6.1</v>
      </c>
      <c r="I10" s="15">
        <v>6.6</v>
      </c>
      <c r="J10" s="15">
        <v>5.9</v>
      </c>
      <c r="K10" s="15">
        <v>6.8</v>
      </c>
      <c r="L10" s="15">
        <v>6.5</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2</v>
      </c>
      <c r="E11" s="15">
        <v>2</v>
      </c>
      <c r="F11" s="15">
        <v>1</v>
      </c>
      <c r="G11" s="15">
        <v>1</v>
      </c>
      <c r="H11" s="15">
        <v>0</v>
      </c>
      <c r="I11" s="15">
        <v>0</v>
      </c>
      <c r="J11" s="15">
        <v>0</v>
      </c>
      <c r="K11" s="15">
        <v>2</v>
      </c>
      <c r="L11" s="15">
        <v>2</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3</v>
      </c>
      <c r="E12" s="15">
        <v>2</v>
      </c>
      <c r="F12" s="15">
        <v>2</v>
      </c>
      <c r="G12" s="15">
        <v>1</v>
      </c>
      <c r="H12" s="15">
        <v>2</v>
      </c>
      <c r="I12" s="15">
        <v>2</v>
      </c>
      <c r="J12" s="15">
        <v>2</v>
      </c>
      <c r="K12" s="15">
        <v>2</v>
      </c>
      <c r="L12" s="15">
        <v>2</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4</v>
      </c>
      <c r="D13" s="15">
        <v>4</v>
      </c>
      <c r="E13" s="15">
        <v>3</v>
      </c>
      <c r="F13" s="15">
        <v>3</v>
      </c>
      <c r="G13" s="15">
        <v>3</v>
      </c>
      <c r="H13" s="15">
        <v>3</v>
      </c>
      <c r="I13" s="15">
        <v>3</v>
      </c>
      <c r="J13" s="15">
        <v>3</v>
      </c>
      <c r="K13" s="15">
        <v>3</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47</v>
      </c>
      <c r="E15" s="15">
        <v>47</v>
      </c>
      <c r="F15" s="15">
        <v>47</v>
      </c>
      <c r="G15" s="15">
        <v>47</v>
      </c>
      <c r="H15" s="15">
        <v>47</v>
      </c>
      <c r="I15" s="15">
        <v>47</v>
      </c>
      <c r="J15" s="15">
        <v>47</v>
      </c>
      <c r="K15" s="15">
        <v>47</v>
      </c>
      <c r="L15" s="15">
        <v>47</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90.737346000000002</v>
      </c>
      <c r="D18" s="16">
        <f>$D32</f>
        <v>79.671815999999993</v>
      </c>
      <c r="E18" s="16">
        <f>$D33</f>
        <v>79.671815999999993</v>
      </c>
      <c r="F18" s="16">
        <f>$D34</f>
        <v>90.737346000000002</v>
      </c>
      <c r="G18" s="16">
        <f>$D35</f>
        <v>90.737346000000002</v>
      </c>
      <c r="H18" s="16">
        <f>$D36</f>
        <v>90.737346000000002</v>
      </c>
      <c r="I18" s="16">
        <f>$D37</f>
        <v>90.737346000000002</v>
      </c>
      <c r="J18" s="16">
        <f>$D38</f>
        <v>90.737346000000002</v>
      </c>
      <c r="K18" s="16">
        <f>$D39</f>
        <v>79.671815999999993</v>
      </c>
      <c r="L18" s="16">
        <f>$D40</f>
        <v>79.671815999999993</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10.837346000000011</v>
      </c>
      <c r="D19" s="16">
        <f t="shared" ref="D19:V19" si="1">D18-D17</f>
        <v>-0.22818399999999883</v>
      </c>
      <c r="E19" s="16">
        <f t="shared" si="1"/>
        <v>-0.22818399999999883</v>
      </c>
      <c r="F19" s="16">
        <f t="shared" si="1"/>
        <v>10.837346000000011</v>
      </c>
      <c r="G19" s="16">
        <f t="shared" si="1"/>
        <v>10.837346000000011</v>
      </c>
      <c r="H19" s="16">
        <f t="shared" si="1"/>
        <v>10.837346000000011</v>
      </c>
      <c r="I19" s="16">
        <f t="shared" si="1"/>
        <v>10.837346000000011</v>
      </c>
      <c r="J19" s="16">
        <f t="shared" si="1"/>
        <v>10.837346000000011</v>
      </c>
      <c r="K19" s="16">
        <f t="shared" si="1"/>
        <v>-0.22818399999999883</v>
      </c>
      <c r="L19" s="16">
        <f t="shared" si="1"/>
        <v>-0.22818399999999883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DECREASE</v>
      </c>
      <c r="E20" s="26" t="str">
        <f>IF($B33="","",IF(E$19&gt;=0,"INCREASE","DECREASE"))</f>
        <v>DECREASE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23.516780000000004</v>
      </c>
      <c r="D22" s="16">
        <f>$E32</f>
        <v>20.648880000000005</v>
      </c>
      <c r="E22" s="16">
        <f>$E33</f>
        <v>20.648880000000005</v>
      </c>
      <c r="F22" s="16">
        <f>$E34</f>
        <v>23.516780000000004</v>
      </c>
      <c r="G22" s="16">
        <f>$E35</f>
        <v>23.516780000000004</v>
      </c>
      <c r="H22" s="16">
        <f>$E36</f>
        <v>23.516780000000004</v>
      </c>
      <c r="I22" s="16">
        <f>$E37</f>
        <v>23.516780000000004</v>
      </c>
      <c r="J22" s="16">
        <f>$E38</f>
        <v>23.516780000000004</v>
      </c>
      <c r="K22" s="16">
        <f>$E39</f>
        <v>20.648880000000005</v>
      </c>
      <c r="L22" s="16">
        <f>$E40</f>
        <v>20.648880000000005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-258.48322000000002</v>
      </c>
      <c r="D23" s="16">
        <f t="shared" ref="D23:V23" si="3">D22-D21</f>
        <v>-261.35111999999998</v>
      </c>
      <c r="E23" s="16">
        <f t="shared" si="3"/>
        <v>-261.35111999999998</v>
      </c>
      <c r="F23" s="16">
        <f t="shared" si="3"/>
        <v>-258.48322000000002</v>
      </c>
      <c r="G23" s="16">
        <f t="shared" si="3"/>
        <v>-258.48322000000002</v>
      </c>
      <c r="H23" s="16">
        <f t="shared" si="3"/>
        <v>-258.48322000000002</v>
      </c>
      <c r="I23" s="16">
        <f t="shared" si="3"/>
        <v>-258.48322000000002</v>
      </c>
      <c r="J23" s="16">
        <f t="shared" si="3"/>
        <v>-258.48322000000002</v>
      </c>
      <c r="K23" s="16">
        <f t="shared" si="3"/>
        <v>-261.35111999999998</v>
      </c>
      <c r="L23" s="16">
        <f t="shared" si="3"/>
        <v>-261.35111999999998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6.16</v>
      </c>
      <c r="C28" s="15">
        <v>0.1</v>
      </c>
      <c r="D28" s="15">
        <v>966</v>
      </c>
      <c r="E28" s="15">
        <v>476</v>
      </c>
      <c r="F28" s="15">
        <v>1381</v>
      </c>
      <c r="G28" s="15">
        <v>5.07</v>
      </c>
      <c r="H28" s="15">
        <v>20.5</v>
      </c>
      <c r="I28" s="15">
        <v>0.5</v>
      </c>
      <c r="J28" s="15">
        <v>0.04</v>
      </c>
      <c r="K28" s="23">
        <v>0.05</v>
      </c>
      <c r="L28" s="15">
        <v>0.49</v>
      </c>
      <c r="M28" s="15">
        <v>1.77</v>
      </c>
      <c r="N28" s="15"/>
      <c r="O28" s="15"/>
      <c r="P28" s="15">
        <v>8762</v>
      </c>
      <c r="Q28" s="15">
        <v>758</v>
      </c>
      <c r="R28" s="15">
        <v>0.12</v>
      </c>
      <c r="S28" s="15">
        <v>0.5</v>
      </c>
      <c r="T28" s="15">
        <v>0.26</v>
      </c>
      <c r="U28" s="15">
        <v>5.2</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41</v>
      </c>
      <c r="C31" s="77">
        <f>IF(C$27="%w/w SAR",((C$28*10)*$B31),IF(C$27="%w/w DM",(((C$28*10)*($B$28/100))*$B31),IF(C$27="kg/t SAR",(C$28*$B31),IF(C$27="kg/t DM",((C$28*($B$28/100))*$B31),IF(C$27="mg/kg SAR",((C$28*0.001)*$B31),IF(C$27="mg/kg DM",(((C$28*0.001)*($B$28/100))*$B31),0))))))</f>
        <v>41</v>
      </c>
      <c r="D31" s="77">
        <f>(IF(D$27="%w/w SAR",((D$28*10)*$B31),IF(D$27="%w/w DM",(((D$28*10)*($B$28/100))*$B31),IF(D$27="kg/t SAR",(D$28*$B31),IF(D$27="kg/t DM",((D$28*($B$28/100))*$B31),IF(D$27="mg/kg SAR",((D$28*0.001)*$B31),IF(D$27="mg/kg DM",(((D$28*0.001)*($B$28/100))*$B31),"0")))))))*2.291</f>
        <v>90.737346000000002</v>
      </c>
      <c r="E31" s="77">
        <f>(IF(E$27="%w/w SAR",((E$28*10)*$B31),IF(E$27="%w/w DM",(((E$28*10)*($B$28/100))*$B31),IF(E$27="kg/t SAR",(E$28*$B31),IF(E$27="kg/t DM",((E$28*($B$28/100))*$B31),IF(E$27="mg/kg SAR",((E$28*0.001)*$B31),IF(E$27="mg/kg DM",(((E$28*0.001)*($B$28/100))*$B31),"0")))))))*1.205</f>
        <v>23.516780000000004</v>
      </c>
      <c r="F31" s="77">
        <f>(IF(F$27="%w/w SAR",((F$28*10)*$B31),IF(F$27="%w/w DM",(((F$28*10)*($B$28/100))*$B31),IF(F$27="kg/t SAR",(F$28*$B31),IF(F$27="kg/t DM",((F$28*($B$28/100))*$B31),IF(F$27="mg/kg SAR",((F$28*0.001)*$B31),IF(F$27="mg/kg DM",(((F$28*0.001)*($B$28/100))*$B31),"0")))))))*1.658</f>
        <v>93.877617999999998</v>
      </c>
      <c r="G31" s="77">
        <f t="shared" ref="G31:P31" si="5">IF(G$27="%w/w SAR",((G$28*10)*$B31),IF(G$27="%w/w DM",(((G$28*10)*($B$28/100))*$B31),IF(G$27="kg/t SAR",(G$28*$B31),IF(G$27="kg/t DM",((G$28*($B$28/100))*$B31),IF(G$27="mg/kg SAR",((G$28*0.001)*$B31),IF(G$27="mg/kg DM",(((G$28*0.001)*($B$28/100))*$B31),0))))))</f>
        <v>0.20787000000000003</v>
      </c>
      <c r="H31" s="77">
        <f t="shared" si="5"/>
        <v>0.84050000000000002</v>
      </c>
      <c r="I31" s="77">
        <f t="shared" si="5"/>
        <v>2.0500000000000001E-2</v>
      </c>
      <c r="J31" s="77">
        <f t="shared" si="5"/>
        <v>1.6400000000000002E-3</v>
      </c>
      <c r="K31" s="77">
        <f t="shared" si="5"/>
        <v>2.0500000000000002E-3</v>
      </c>
      <c r="L31" s="77">
        <f t="shared" si="5"/>
        <v>2.009E-2</v>
      </c>
      <c r="M31" s="77">
        <f t="shared" si="5"/>
        <v>7.2570000000000009E-2</v>
      </c>
      <c r="N31" s="77">
        <f t="shared" si="5"/>
        <v>0</v>
      </c>
      <c r="O31" s="77">
        <f t="shared" si="5"/>
        <v>0</v>
      </c>
      <c r="P31" s="77">
        <f t="shared" si="5"/>
        <v>359.24200000000002</v>
      </c>
      <c r="Q31" s="77">
        <f>(IF(Q$27="%w/w SAR",((Q$28*10)*$B31),IF(Q$27="%w/w DM",(((Q$28*10)*($B$28/100))*$B31),IF(Q$27="kg/t SAR",(Q$28*$B31),IF(Q$27="kg/t DM",((Q$28*($B$28/100))*$B31),IF(Q$27="mg/kg SAR",((Q$28*0.001)*$B31),IF(Q$27="mg/kg DM",(((Q$28*0.001)*($B$28/100))*$B31),0)))))))*2.5</f>
        <v>77.694999999999993</v>
      </c>
      <c r="R31" s="77">
        <f>IF(R$27="%w/w SAR",((R$28*10)*$B31),IF(R$27="%w/w DM",(((R$28*10)*($B$28/100))*$B31),IF(R$27="kg/t SAR",(R$28*$B31),IF(R$27="kg/t DM",((R$28*($B$28/100))*$B31),IF(R$27="mg/kg SAR",((R$28*0.001)*$B31),IF(R$27="mg/kg DM",(((R$28*0.001)*($B$28/100))*$B31),0))))))</f>
        <v>4.9199999999999999E-3</v>
      </c>
      <c r="S31" s="77">
        <f>IF(S$27="%w/w SAR",((S$28*10)*$B31),IF(S$27="%w/w DM",(((S$28*10)*($B$28/100))*$B31),IF(S$27="kg/t SAR",(S$28*$B31),IF(S$27="kg/t DM",((S$28*($B$28/100))*$B31),IF(S$27="mg/kg SAR",((S$28*0.001)*$B31),IF(S$27="mg/kg DM",(((S$28*0.001)*($B$28/100))*$B31),0))))))</f>
        <v>2.0500000000000001E-2</v>
      </c>
      <c r="T31" s="77">
        <f>IF(T$27="%w/w SAR",((T$28*10)*$B31),IF(T$27="%w/w DM",(((T$28*10)*($B$28/100))*$B31),IF(T$27="kg/t SAR",(T$28*$B31),IF(T$27="kg/t DM",((T$28*($B$28/100))*$B31),IF(T$27="mg/kg SAR",((T$28*0.001)*$B31),IF(T$27="mg/kg DM",(((T$28*0.001)*($B$28/100))*$B31),0))))))</f>
        <v>1.0660000000000001E-2</v>
      </c>
      <c r="U31" s="77">
        <f>IF(U$27="%w/w SAR",((U$28*10)*$B31),IF(U$27="%w/w DM",(((U$28*10)*($B$28/100))*$B31),IF(U$27="kg/t SAR",(U$28*$B31),IF(U$27="kg/t DM",((U$28*($B$28/100))*$B31),IF(U$27="mg/kg SAR",((U$28*0.001)*$B31),IF(U$27="mg/kg DM",(((U$28*0.001)*($B$28/100))*$B31),0))))))</f>
        <v>0.21320000000000003</v>
      </c>
      <c r="AB31" s="59"/>
      <c r="AC31" s="59"/>
      <c r="AD31" s="59"/>
      <c r="AE31" s="59"/>
      <c r="AF31" s="59"/>
      <c r="AG31" s="59"/>
      <c r="AH31" s="59"/>
      <c r="AI31" s="59"/>
    </row>
    <row r="32" spans="1:40" s="72" customFormat="1" ht="13" x14ac:dyDescent="0.35">
      <c r="A32" s="13">
        <f>D8</f>
        <v>2</v>
      </c>
      <c r="B32" s="15">
        <v>36</v>
      </c>
      <c r="C32" s="77">
        <f t="shared" ref="C32:C50" si="6">IF(C$27="%w/w SAR",((C$28*10)*$B32),IF(C$27="%w/w DM",(((C$28*10)*($B$28/100))*$B32),IF(C$27="kg/t SAR",(C$28*$B32),IF(C$27="kg/t DM",((C$28*($B$28/100))*$B32),IF(C$27="mg/kg SAR",((C$28*0.001)*$B32),IF(C$27="mg/kg DM",(((C$28*0.001)*($B$28/100))*$B32),0))))))</f>
        <v>36</v>
      </c>
      <c r="D32" s="77">
        <f t="shared" ref="D32:D50" si="7">(IF(D$27="%w/w SAR",((D$28*10)*$B32),IF(D$27="%w/w DM",(((D$28*10)*($B$28/100))*$B32),IF(D$27="kg/t SAR",(D$28*$B32),IF(D$27="kg/t DM",((D$28*($B$28/100))*$B32),IF(D$27="mg/kg SAR",((D$28*0.001)*$B32),IF(D$27="mg/kg DM",(((D$28*0.001)*($B$28/100))*$B32),"0")))))))*2.291</f>
        <v>79.671815999999993</v>
      </c>
      <c r="E32" s="77">
        <f t="shared" ref="E32:E50" si="8">(IF(E$27="%w/w SAR",((E$28*10)*$B32),IF(E$27="%w/w DM",(((E$28*10)*($B$28/100))*$B32),IF(E$27="kg/t SAR",(E$28*$B32),IF(E$27="kg/t DM",((E$28*($B$28/100))*$B32),IF(E$27="mg/kg SAR",((E$28*0.001)*$B32),IF(E$27="mg/kg DM",(((E$28*0.001)*($B$28/100))*$B32),"0")))))))*1.205</f>
        <v>20.648880000000005</v>
      </c>
      <c r="F32" s="77">
        <f t="shared" ref="F32:F50" si="9">(IF(F$27="%w/w SAR",((F$28*10)*$B32),IF(F$27="%w/w DM",(((F$28*10)*($B$28/100))*$B32),IF(F$27="kg/t SAR",(F$28*$B32),IF(F$27="kg/t DM",((F$28*($B$28/100))*$B32),IF(F$27="mg/kg SAR",((F$28*0.001)*$B32),IF(F$27="mg/kg DM",(((F$28*0.001)*($B$28/100))*$B32),"0")))))))*1.658</f>
        <v>82.429127999999992</v>
      </c>
      <c r="G32" s="77">
        <f t="shared" ref="G32:P50" si="10">IF(G$27="%w/w SAR",((G$28*10)*$B32),IF(G$27="%w/w DM",(((G$28*10)*($B$28/100))*$B32),IF(G$27="kg/t SAR",(G$28*$B32),IF(G$27="kg/t DM",((G$28*($B$28/100))*$B32),IF(G$27="mg/kg SAR",((G$28*0.001)*$B32),IF(G$27="mg/kg DM",(((G$28*0.001)*($B$28/100))*$B32),0))))))</f>
        <v>0.18252000000000002</v>
      </c>
      <c r="H32" s="77">
        <f t="shared" si="10"/>
        <v>0.73799999999999999</v>
      </c>
      <c r="I32" s="77">
        <f t="shared" si="10"/>
        <v>1.8000000000000002E-2</v>
      </c>
      <c r="J32" s="77">
        <f t="shared" si="10"/>
        <v>1.4400000000000001E-3</v>
      </c>
      <c r="K32" s="77">
        <f t="shared" si="10"/>
        <v>1.8000000000000002E-3</v>
      </c>
      <c r="L32" s="77">
        <f t="shared" si="10"/>
        <v>1.7639999999999999E-2</v>
      </c>
      <c r="M32" s="77">
        <f t="shared" si="10"/>
        <v>6.3719999999999999E-2</v>
      </c>
      <c r="N32" s="77">
        <f t="shared" si="10"/>
        <v>0</v>
      </c>
      <c r="O32" s="77">
        <f t="shared" si="10"/>
        <v>0</v>
      </c>
      <c r="P32" s="77">
        <f t="shared" si="10"/>
        <v>315.43200000000002</v>
      </c>
      <c r="Q32" s="77">
        <f t="shared" ref="Q32:Q50" si="11">(IF(Q$27="%w/w SAR",((Q$28*10)*$B32),IF(Q$27="%w/w DM",(((Q$28*10)*($B$28/100))*$B32),IF(Q$27="kg/t SAR",(Q$28*$B32),IF(Q$27="kg/t DM",((Q$28*($B$28/100))*$B32),IF(Q$27="mg/kg SAR",((Q$28*0.001)*$B32),IF(Q$27="mg/kg DM",(((Q$28*0.001)*($B$28/100))*$B32),0)))))))*2.5</f>
        <v>68.22</v>
      </c>
      <c r="R32" s="77">
        <f t="shared" ref="R32:U50" si="12">IF(R$27="%w/w SAR",((R$28*10)*$B32),IF(R$27="%w/w DM",(((R$28*10)*($B$28/100))*$B32),IF(R$27="kg/t SAR",(R$28*$B32),IF(R$27="kg/t DM",((R$28*($B$28/100))*$B32),IF(R$27="mg/kg SAR",((R$28*0.001)*$B32),IF(R$27="mg/kg DM",(((R$28*0.001)*($B$28/100))*$B32),0))))))</f>
        <v>4.3200000000000001E-3</v>
      </c>
      <c r="S32" s="77">
        <f t="shared" si="12"/>
        <v>1.8000000000000002E-2</v>
      </c>
      <c r="T32" s="77">
        <f t="shared" si="12"/>
        <v>9.3600000000000003E-3</v>
      </c>
      <c r="U32" s="77">
        <f t="shared" si="12"/>
        <v>0.18720000000000003</v>
      </c>
      <c r="AB32" s="59"/>
      <c r="AC32" s="59"/>
      <c r="AD32" s="59"/>
      <c r="AE32" s="59"/>
      <c r="AF32" s="59"/>
      <c r="AG32" s="59"/>
      <c r="AH32" s="59"/>
      <c r="AI32" s="59"/>
    </row>
    <row r="33" spans="1:35" s="72" customFormat="1" ht="13" x14ac:dyDescent="0.35">
      <c r="A33" s="13">
        <f>E8</f>
        <v>3</v>
      </c>
      <c r="B33" s="15">
        <v>36</v>
      </c>
      <c r="C33" s="77">
        <f t="shared" si="6"/>
        <v>36</v>
      </c>
      <c r="D33" s="77">
        <f t="shared" si="7"/>
        <v>79.671815999999993</v>
      </c>
      <c r="E33" s="77">
        <f t="shared" si="8"/>
        <v>20.648880000000005</v>
      </c>
      <c r="F33" s="77">
        <f t="shared" si="9"/>
        <v>82.429127999999992</v>
      </c>
      <c r="G33" s="77">
        <f t="shared" si="10"/>
        <v>0.18252000000000002</v>
      </c>
      <c r="H33" s="77">
        <f t="shared" si="10"/>
        <v>0.73799999999999999</v>
      </c>
      <c r="I33" s="77">
        <f t="shared" si="10"/>
        <v>1.8000000000000002E-2</v>
      </c>
      <c r="J33" s="77">
        <f t="shared" si="10"/>
        <v>1.4400000000000001E-3</v>
      </c>
      <c r="K33" s="77">
        <f t="shared" si="10"/>
        <v>1.8000000000000002E-3</v>
      </c>
      <c r="L33" s="77">
        <f t="shared" si="10"/>
        <v>1.7639999999999999E-2</v>
      </c>
      <c r="M33" s="77">
        <f t="shared" si="10"/>
        <v>6.3719999999999999E-2</v>
      </c>
      <c r="N33" s="77">
        <f t="shared" si="10"/>
        <v>0</v>
      </c>
      <c r="O33" s="77">
        <f t="shared" si="10"/>
        <v>0</v>
      </c>
      <c r="P33" s="77">
        <f t="shared" si="10"/>
        <v>315.43200000000002</v>
      </c>
      <c r="Q33" s="77">
        <f t="shared" si="11"/>
        <v>68.22</v>
      </c>
      <c r="R33" s="77">
        <f t="shared" si="12"/>
        <v>4.3200000000000001E-3</v>
      </c>
      <c r="S33" s="77">
        <f t="shared" si="12"/>
        <v>1.8000000000000002E-2</v>
      </c>
      <c r="T33" s="77">
        <f t="shared" si="12"/>
        <v>9.3600000000000003E-3</v>
      </c>
      <c r="U33" s="77">
        <f t="shared" si="12"/>
        <v>0.18720000000000003</v>
      </c>
      <c r="AB33" s="59"/>
      <c r="AC33" s="59"/>
      <c r="AD33" s="59"/>
      <c r="AE33" s="59"/>
      <c r="AF33" s="59"/>
      <c r="AG33" s="59"/>
      <c r="AH33" s="59"/>
      <c r="AI33" s="59"/>
    </row>
    <row r="34" spans="1:35" s="72" customFormat="1" ht="13" x14ac:dyDescent="0.35">
      <c r="A34" s="13">
        <f>F8</f>
        <v>4</v>
      </c>
      <c r="B34" s="15">
        <v>41</v>
      </c>
      <c r="C34" s="77">
        <f t="shared" si="6"/>
        <v>41</v>
      </c>
      <c r="D34" s="77">
        <f t="shared" si="7"/>
        <v>90.737346000000002</v>
      </c>
      <c r="E34" s="77">
        <f t="shared" si="8"/>
        <v>23.516780000000004</v>
      </c>
      <c r="F34" s="77">
        <f t="shared" si="9"/>
        <v>93.877617999999998</v>
      </c>
      <c r="G34" s="77">
        <f t="shared" si="10"/>
        <v>0.20787000000000003</v>
      </c>
      <c r="H34" s="77">
        <f t="shared" si="10"/>
        <v>0.84050000000000002</v>
      </c>
      <c r="I34" s="77">
        <f t="shared" si="10"/>
        <v>2.0500000000000001E-2</v>
      </c>
      <c r="J34" s="77">
        <f t="shared" si="10"/>
        <v>1.6400000000000002E-3</v>
      </c>
      <c r="K34" s="77">
        <f t="shared" si="10"/>
        <v>2.0500000000000002E-3</v>
      </c>
      <c r="L34" s="77">
        <f t="shared" si="10"/>
        <v>2.009E-2</v>
      </c>
      <c r="M34" s="77">
        <f t="shared" si="10"/>
        <v>7.2570000000000009E-2</v>
      </c>
      <c r="N34" s="77">
        <f t="shared" si="10"/>
        <v>0</v>
      </c>
      <c r="O34" s="77">
        <f t="shared" si="10"/>
        <v>0</v>
      </c>
      <c r="P34" s="77">
        <f t="shared" si="10"/>
        <v>359.24200000000002</v>
      </c>
      <c r="Q34" s="77">
        <f t="shared" si="11"/>
        <v>77.694999999999993</v>
      </c>
      <c r="R34" s="77">
        <f t="shared" si="12"/>
        <v>4.9199999999999999E-3</v>
      </c>
      <c r="S34" s="77">
        <f t="shared" si="12"/>
        <v>2.0500000000000001E-2</v>
      </c>
      <c r="T34" s="77">
        <f t="shared" si="12"/>
        <v>1.0660000000000001E-2</v>
      </c>
      <c r="U34" s="77">
        <f t="shared" si="12"/>
        <v>0.21320000000000003</v>
      </c>
      <c r="AB34" s="59"/>
      <c r="AC34" s="59"/>
      <c r="AD34" s="59"/>
      <c r="AE34" s="59"/>
      <c r="AF34" s="59"/>
      <c r="AG34" s="59"/>
      <c r="AH34" s="59"/>
      <c r="AI34" s="59"/>
    </row>
    <row r="35" spans="1:35" s="72" customFormat="1" ht="13" x14ac:dyDescent="0.35">
      <c r="A35" s="13">
        <f>G8</f>
        <v>5</v>
      </c>
      <c r="B35" s="15">
        <v>41</v>
      </c>
      <c r="C35" s="77">
        <f t="shared" si="6"/>
        <v>41</v>
      </c>
      <c r="D35" s="77">
        <f t="shared" si="7"/>
        <v>90.737346000000002</v>
      </c>
      <c r="E35" s="77">
        <f t="shared" si="8"/>
        <v>23.516780000000004</v>
      </c>
      <c r="F35" s="77">
        <f t="shared" si="9"/>
        <v>93.877617999999998</v>
      </c>
      <c r="G35" s="77">
        <f t="shared" si="10"/>
        <v>0.20787000000000003</v>
      </c>
      <c r="H35" s="77">
        <f t="shared" si="10"/>
        <v>0.84050000000000002</v>
      </c>
      <c r="I35" s="77">
        <f t="shared" si="10"/>
        <v>2.0500000000000001E-2</v>
      </c>
      <c r="J35" s="77">
        <f t="shared" si="10"/>
        <v>1.6400000000000002E-3</v>
      </c>
      <c r="K35" s="77">
        <f t="shared" si="10"/>
        <v>2.0500000000000002E-3</v>
      </c>
      <c r="L35" s="77">
        <f t="shared" si="10"/>
        <v>2.009E-2</v>
      </c>
      <c r="M35" s="77">
        <f t="shared" si="10"/>
        <v>7.2570000000000009E-2</v>
      </c>
      <c r="N35" s="77">
        <f t="shared" si="10"/>
        <v>0</v>
      </c>
      <c r="O35" s="77">
        <f t="shared" si="10"/>
        <v>0</v>
      </c>
      <c r="P35" s="77">
        <f t="shared" si="10"/>
        <v>359.24200000000002</v>
      </c>
      <c r="Q35" s="77">
        <f t="shared" si="11"/>
        <v>77.694999999999993</v>
      </c>
      <c r="R35" s="77">
        <f t="shared" si="12"/>
        <v>4.9199999999999999E-3</v>
      </c>
      <c r="S35" s="77">
        <f t="shared" si="12"/>
        <v>2.0500000000000001E-2</v>
      </c>
      <c r="T35" s="77">
        <f t="shared" si="12"/>
        <v>1.0660000000000001E-2</v>
      </c>
      <c r="U35" s="77">
        <f t="shared" si="12"/>
        <v>0.21320000000000003</v>
      </c>
      <c r="AB35" s="59"/>
      <c r="AC35" s="59"/>
      <c r="AD35" s="59"/>
      <c r="AE35" s="59"/>
      <c r="AF35" s="59"/>
      <c r="AG35" s="59"/>
      <c r="AH35" s="59"/>
      <c r="AI35" s="59"/>
    </row>
    <row r="36" spans="1:35" s="72" customFormat="1" ht="13" x14ac:dyDescent="0.35">
      <c r="A36" s="13">
        <f>H8</f>
        <v>6</v>
      </c>
      <c r="B36" s="15">
        <v>41</v>
      </c>
      <c r="C36" s="77">
        <f t="shared" si="6"/>
        <v>41</v>
      </c>
      <c r="D36" s="77">
        <f t="shared" si="7"/>
        <v>90.737346000000002</v>
      </c>
      <c r="E36" s="77">
        <f t="shared" si="8"/>
        <v>23.516780000000004</v>
      </c>
      <c r="F36" s="77">
        <f t="shared" si="9"/>
        <v>93.877617999999998</v>
      </c>
      <c r="G36" s="77">
        <f t="shared" si="10"/>
        <v>0.20787000000000003</v>
      </c>
      <c r="H36" s="77">
        <f t="shared" si="10"/>
        <v>0.84050000000000002</v>
      </c>
      <c r="I36" s="77">
        <f t="shared" si="10"/>
        <v>2.0500000000000001E-2</v>
      </c>
      <c r="J36" s="77">
        <f t="shared" si="10"/>
        <v>1.6400000000000002E-3</v>
      </c>
      <c r="K36" s="77">
        <f t="shared" si="10"/>
        <v>2.0500000000000002E-3</v>
      </c>
      <c r="L36" s="77">
        <f t="shared" si="10"/>
        <v>2.009E-2</v>
      </c>
      <c r="M36" s="77">
        <f t="shared" si="10"/>
        <v>7.2570000000000009E-2</v>
      </c>
      <c r="N36" s="77">
        <f t="shared" si="10"/>
        <v>0</v>
      </c>
      <c r="O36" s="77">
        <f t="shared" si="10"/>
        <v>0</v>
      </c>
      <c r="P36" s="77">
        <f t="shared" si="10"/>
        <v>359.24200000000002</v>
      </c>
      <c r="Q36" s="77">
        <f t="shared" si="11"/>
        <v>77.694999999999993</v>
      </c>
      <c r="R36" s="77">
        <f t="shared" si="12"/>
        <v>4.9199999999999999E-3</v>
      </c>
      <c r="S36" s="77">
        <f t="shared" si="12"/>
        <v>2.0500000000000001E-2</v>
      </c>
      <c r="T36" s="77">
        <f t="shared" si="12"/>
        <v>1.0660000000000001E-2</v>
      </c>
      <c r="U36" s="77">
        <f t="shared" si="12"/>
        <v>0.21320000000000003</v>
      </c>
      <c r="AB36" s="59"/>
      <c r="AC36" s="59"/>
      <c r="AD36" s="59"/>
      <c r="AE36" s="59"/>
      <c r="AF36" s="59"/>
      <c r="AG36" s="59"/>
      <c r="AH36" s="59"/>
      <c r="AI36" s="59"/>
    </row>
    <row r="37" spans="1:35" s="72" customFormat="1" ht="13" x14ac:dyDescent="0.35">
      <c r="A37" s="13">
        <f>I8</f>
        <v>7</v>
      </c>
      <c r="B37" s="15">
        <v>41</v>
      </c>
      <c r="C37" s="77">
        <f t="shared" si="6"/>
        <v>41</v>
      </c>
      <c r="D37" s="77">
        <f t="shared" si="7"/>
        <v>90.737346000000002</v>
      </c>
      <c r="E37" s="77">
        <f t="shared" si="8"/>
        <v>23.516780000000004</v>
      </c>
      <c r="F37" s="77">
        <f t="shared" si="9"/>
        <v>93.877617999999998</v>
      </c>
      <c r="G37" s="77">
        <f t="shared" si="10"/>
        <v>0.20787000000000003</v>
      </c>
      <c r="H37" s="77">
        <f t="shared" si="10"/>
        <v>0.84050000000000002</v>
      </c>
      <c r="I37" s="77">
        <f t="shared" si="10"/>
        <v>2.0500000000000001E-2</v>
      </c>
      <c r="J37" s="77">
        <f t="shared" si="10"/>
        <v>1.6400000000000002E-3</v>
      </c>
      <c r="K37" s="77">
        <f t="shared" si="10"/>
        <v>2.0500000000000002E-3</v>
      </c>
      <c r="L37" s="77">
        <f t="shared" si="10"/>
        <v>2.009E-2</v>
      </c>
      <c r="M37" s="77">
        <f t="shared" si="10"/>
        <v>7.2570000000000009E-2</v>
      </c>
      <c r="N37" s="77">
        <f t="shared" si="10"/>
        <v>0</v>
      </c>
      <c r="O37" s="77">
        <f t="shared" si="10"/>
        <v>0</v>
      </c>
      <c r="P37" s="77">
        <f t="shared" si="10"/>
        <v>359.24200000000002</v>
      </c>
      <c r="Q37" s="77">
        <f t="shared" si="11"/>
        <v>77.694999999999993</v>
      </c>
      <c r="R37" s="77">
        <f t="shared" si="12"/>
        <v>4.9199999999999999E-3</v>
      </c>
      <c r="S37" s="77">
        <f t="shared" si="12"/>
        <v>2.0500000000000001E-2</v>
      </c>
      <c r="T37" s="77">
        <f t="shared" si="12"/>
        <v>1.0660000000000001E-2</v>
      </c>
      <c r="U37" s="77">
        <f t="shared" si="12"/>
        <v>0.21320000000000003</v>
      </c>
      <c r="AB37" s="59"/>
      <c r="AC37" s="59"/>
      <c r="AD37" s="59"/>
      <c r="AE37" s="59"/>
      <c r="AF37" s="59"/>
      <c r="AG37" s="59"/>
      <c r="AH37" s="59"/>
      <c r="AI37" s="59"/>
    </row>
    <row r="38" spans="1:35" s="72" customFormat="1" ht="13" x14ac:dyDescent="0.35">
      <c r="A38" s="13">
        <f>J8</f>
        <v>8</v>
      </c>
      <c r="B38" s="15">
        <v>41</v>
      </c>
      <c r="C38" s="77">
        <f t="shared" si="6"/>
        <v>41</v>
      </c>
      <c r="D38" s="77">
        <f t="shared" si="7"/>
        <v>90.737346000000002</v>
      </c>
      <c r="E38" s="77">
        <f t="shared" si="8"/>
        <v>23.516780000000004</v>
      </c>
      <c r="F38" s="77">
        <f t="shared" si="9"/>
        <v>93.877617999999998</v>
      </c>
      <c r="G38" s="77">
        <f t="shared" si="10"/>
        <v>0.20787000000000003</v>
      </c>
      <c r="H38" s="77">
        <f t="shared" si="10"/>
        <v>0.84050000000000002</v>
      </c>
      <c r="I38" s="77">
        <f t="shared" si="10"/>
        <v>2.0500000000000001E-2</v>
      </c>
      <c r="J38" s="77">
        <f t="shared" si="10"/>
        <v>1.6400000000000002E-3</v>
      </c>
      <c r="K38" s="77">
        <f t="shared" si="10"/>
        <v>2.0500000000000002E-3</v>
      </c>
      <c r="L38" s="77">
        <f t="shared" si="10"/>
        <v>2.009E-2</v>
      </c>
      <c r="M38" s="77">
        <f t="shared" si="10"/>
        <v>7.2570000000000009E-2</v>
      </c>
      <c r="N38" s="77">
        <f t="shared" si="10"/>
        <v>0</v>
      </c>
      <c r="O38" s="77">
        <f t="shared" si="10"/>
        <v>0</v>
      </c>
      <c r="P38" s="77">
        <f t="shared" si="10"/>
        <v>359.24200000000002</v>
      </c>
      <c r="Q38" s="77">
        <f t="shared" si="11"/>
        <v>77.694999999999993</v>
      </c>
      <c r="R38" s="77">
        <f t="shared" si="12"/>
        <v>4.9199999999999999E-3</v>
      </c>
      <c r="S38" s="77">
        <f t="shared" si="12"/>
        <v>2.0500000000000001E-2</v>
      </c>
      <c r="T38" s="77">
        <f t="shared" si="12"/>
        <v>1.0660000000000001E-2</v>
      </c>
      <c r="U38" s="77">
        <f t="shared" si="12"/>
        <v>0.21320000000000003</v>
      </c>
      <c r="AB38" s="59"/>
      <c r="AC38" s="59"/>
      <c r="AD38" s="59"/>
      <c r="AE38" s="59"/>
      <c r="AF38" s="59"/>
      <c r="AG38" s="59"/>
      <c r="AH38" s="59"/>
      <c r="AI38" s="59"/>
    </row>
    <row r="39" spans="1:35" s="72" customFormat="1" ht="13" x14ac:dyDescent="0.35">
      <c r="A39" s="13">
        <f>K8</f>
        <v>9</v>
      </c>
      <c r="B39" s="15">
        <v>36</v>
      </c>
      <c r="C39" s="77">
        <f t="shared" si="6"/>
        <v>36</v>
      </c>
      <c r="D39" s="77">
        <f t="shared" si="7"/>
        <v>79.671815999999993</v>
      </c>
      <c r="E39" s="77">
        <f t="shared" si="8"/>
        <v>20.648880000000005</v>
      </c>
      <c r="F39" s="77">
        <f t="shared" si="9"/>
        <v>82.429127999999992</v>
      </c>
      <c r="G39" s="77">
        <f t="shared" si="10"/>
        <v>0.18252000000000002</v>
      </c>
      <c r="H39" s="77">
        <f t="shared" si="10"/>
        <v>0.73799999999999999</v>
      </c>
      <c r="I39" s="77">
        <f t="shared" si="10"/>
        <v>1.8000000000000002E-2</v>
      </c>
      <c r="J39" s="77">
        <f t="shared" si="10"/>
        <v>1.4400000000000001E-3</v>
      </c>
      <c r="K39" s="77">
        <f t="shared" si="10"/>
        <v>1.8000000000000002E-3</v>
      </c>
      <c r="L39" s="77">
        <f t="shared" si="10"/>
        <v>1.7639999999999999E-2</v>
      </c>
      <c r="M39" s="77">
        <f t="shared" si="10"/>
        <v>6.3719999999999999E-2</v>
      </c>
      <c r="N39" s="77">
        <f t="shared" si="10"/>
        <v>0</v>
      </c>
      <c r="O39" s="77">
        <f t="shared" si="10"/>
        <v>0</v>
      </c>
      <c r="P39" s="77">
        <f t="shared" si="10"/>
        <v>315.43200000000002</v>
      </c>
      <c r="Q39" s="77">
        <f t="shared" si="11"/>
        <v>68.22</v>
      </c>
      <c r="R39" s="77">
        <f t="shared" si="12"/>
        <v>4.3200000000000001E-3</v>
      </c>
      <c r="S39" s="77">
        <f t="shared" si="12"/>
        <v>1.8000000000000002E-2</v>
      </c>
      <c r="T39" s="77">
        <f t="shared" si="12"/>
        <v>9.3600000000000003E-3</v>
      </c>
      <c r="U39" s="77">
        <f t="shared" si="12"/>
        <v>0.18720000000000003</v>
      </c>
      <c r="AB39" s="59"/>
      <c r="AC39" s="59"/>
      <c r="AD39" s="59"/>
      <c r="AE39" s="59"/>
      <c r="AF39" s="59"/>
      <c r="AG39" s="59"/>
      <c r="AH39" s="59"/>
      <c r="AI39" s="59"/>
    </row>
    <row r="40" spans="1:35" s="72" customFormat="1" ht="13" x14ac:dyDescent="0.35">
      <c r="A40" s="13">
        <f>L8</f>
        <v>10</v>
      </c>
      <c r="B40" s="15">
        <v>36</v>
      </c>
      <c r="C40" s="77">
        <f t="shared" si="6"/>
        <v>36</v>
      </c>
      <c r="D40" s="77">
        <f t="shared" si="7"/>
        <v>79.671815999999993</v>
      </c>
      <c r="E40" s="77">
        <f t="shared" si="8"/>
        <v>20.648880000000005</v>
      </c>
      <c r="F40" s="77">
        <f t="shared" si="9"/>
        <v>82.429127999999992</v>
      </c>
      <c r="G40" s="77">
        <f t="shared" si="10"/>
        <v>0.18252000000000002</v>
      </c>
      <c r="H40" s="77">
        <f t="shared" si="10"/>
        <v>0.73799999999999999</v>
      </c>
      <c r="I40" s="77">
        <f t="shared" si="10"/>
        <v>1.8000000000000002E-2</v>
      </c>
      <c r="J40" s="77">
        <f t="shared" si="10"/>
        <v>1.4400000000000001E-3</v>
      </c>
      <c r="K40" s="77">
        <f t="shared" si="10"/>
        <v>1.8000000000000002E-3</v>
      </c>
      <c r="L40" s="77">
        <f t="shared" si="10"/>
        <v>1.7639999999999999E-2</v>
      </c>
      <c r="M40" s="77">
        <f t="shared" si="10"/>
        <v>6.3719999999999999E-2</v>
      </c>
      <c r="N40" s="77">
        <f t="shared" si="10"/>
        <v>0</v>
      </c>
      <c r="O40" s="77">
        <f t="shared" si="10"/>
        <v>0</v>
      </c>
      <c r="P40" s="77">
        <f t="shared" si="10"/>
        <v>315.43200000000002</v>
      </c>
      <c r="Q40" s="77">
        <f t="shared" si="11"/>
        <v>68.22</v>
      </c>
      <c r="R40" s="77">
        <f t="shared" si="12"/>
        <v>4.3200000000000001E-3</v>
      </c>
      <c r="S40" s="77">
        <f t="shared" si="12"/>
        <v>1.8000000000000002E-2</v>
      </c>
      <c r="T40" s="77">
        <f t="shared" si="12"/>
        <v>9.3600000000000003E-3</v>
      </c>
      <c r="U40" s="77">
        <f t="shared" si="12"/>
        <v>0.18720000000000003</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41</v>
      </c>
      <c r="C62" s="77">
        <f>B32</f>
        <v>36</v>
      </c>
      <c r="D62" s="77">
        <f>B33</f>
        <v>36</v>
      </c>
      <c r="E62" s="77">
        <f>B34</f>
        <v>41</v>
      </c>
      <c r="F62" s="77">
        <f>B35</f>
        <v>41</v>
      </c>
      <c r="G62" s="77">
        <f>B36</f>
        <v>41</v>
      </c>
      <c r="H62" s="77">
        <f>B37</f>
        <v>41</v>
      </c>
      <c r="I62" s="77">
        <f>B38</f>
        <v>41</v>
      </c>
      <c r="J62" s="77">
        <f>B39</f>
        <v>36</v>
      </c>
      <c r="K62" s="77">
        <f>B40</f>
        <v>36</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PAN-024001</v>
      </c>
      <c r="D1" s="141"/>
      <c r="E1" s="93" t="s">
        <v>45</v>
      </c>
      <c r="F1" s="39">
        <f>'Field data and Waste 1'!F1</f>
        <v>12.08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UP3996ED</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DL Parry OR Parry L Rowlands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Llangoed, Beaumaris Ynys Mon, LL58 8PA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6.6</v>
      </c>
      <c r="E10" s="60">
        <f>'Field data and Waste 1'!E10</f>
        <v>6.5</v>
      </c>
      <c r="F10" s="60">
        <f>'Field data and Waste 1'!F10</f>
        <v>5.9</v>
      </c>
      <c r="G10" s="60">
        <f>'Field data and Waste 1'!G10</f>
        <v>6.1</v>
      </c>
      <c r="H10" s="60">
        <f>'Field data and Waste 1'!H10</f>
        <v>6.1</v>
      </c>
      <c r="I10" s="60">
        <f>'Field data and Waste 1'!I10</f>
        <v>6.6</v>
      </c>
      <c r="J10" s="60">
        <f>'Field data and Waste 1'!J10</f>
        <v>5.9</v>
      </c>
      <c r="K10" s="60">
        <f>'Field data and Waste 1'!K10</f>
        <v>6.8</v>
      </c>
      <c r="L10" s="60">
        <f>'Field data and Waste 1'!L10</f>
        <v>6.5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2</v>
      </c>
      <c r="L11" s="60">
        <f>'Field data and Waste 1'!L11</f>
        <v>2</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2</v>
      </c>
      <c r="F12" s="60">
        <f>'Field data and Waste 1'!F12</f>
        <v>2</v>
      </c>
      <c r="G12" s="60">
        <f>'Field data and Waste 1'!G12</f>
        <v>1</v>
      </c>
      <c r="H12" s="60">
        <f>'Field data and Waste 1'!H12</f>
        <v>2</v>
      </c>
      <c r="I12" s="60">
        <f>'Field data and Waste 1'!I12</f>
        <v>2</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3</v>
      </c>
      <c r="F13" s="60">
        <f>'Field data and Waste 1'!F13</f>
        <v>3</v>
      </c>
      <c r="G13" s="60">
        <f>'Field data and Waste 1'!G13</f>
        <v>3</v>
      </c>
      <c r="H13" s="60">
        <f>'Field data and Waste 1'!H13</f>
        <v>3</v>
      </c>
      <c r="I13" s="60">
        <f>'Field data and Waste 1'!I13</f>
        <v>3</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6.5</v>
      </c>
      <c r="C60" s="76">
        <f t="shared" ref="C60:U60" si="14">D10</f>
        <v>6.6</v>
      </c>
      <c r="D60" s="76">
        <f t="shared" si="14"/>
        <v>6.5</v>
      </c>
      <c r="E60" s="76">
        <f t="shared" si="14"/>
        <v>5.9</v>
      </c>
      <c r="F60" s="76">
        <f t="shared" si="14"/>
        <v>6.1</v>
      </c>
      <c r="G60" s="76">
        <f t="shared" si="14"/>
        <v>6.1</v>
      </c>
      <c r="H60" s="76">
        <f t="shared" si="14"/>
        <v>6.6</v>
      </c>
      <c r="I60" s="76">
        <f t="shared" si="14"/>
        <v>5.9</v>
      </c>
      <c r="J60" s="76">
        <f t="shared" si="14"/>
        <v>6.8</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-1.7999999999999989</v>
      </c>
      <c r="E64" s="77">
        <f t="shared" si="17"/>
        <v>1.7999999999999989</v>
      </c>
      <c r="F64" s="77">
        <f t="shared" si="17"/>
        <v>0.6000000000000032</v>
      </c>
      <c r="G64" s="77">
        <f t="shared" si="17"/>
        <v>0.6000000000000032</v>
      </c>
      <c r="H64" s="77">
        <f t="shared" si="17"/>
        <v>-2.3999999999999968</v>
      </c>
      <c r="I64" s="77">
        <f t="shared" si="17"/>
        <v>1.7999999999999989</v>
      </c>
      <c r="J64" s="77">
        <f t="shared" si="17"/>
        <v>-3.5999999999999979</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1.7999999999999989</v>
      </c>
      <c r="E65" s="77">
        <f t="shared" si="18"/>
        <v>-1.7999999999999989</v>
      </c>
      <c r="F65" s="77">
        <f t="shared" si="18"/>
        <v>-0.6000000000000032</v>
      </c>
      <c r="G65" s="77">
        <f t="shared" si="18"/>
        <v>-0.6000000000000032</v>
      </c>
      <c r="H65" s="77">
        <f t="shared" si="18"/>
        <v>2.3999999999999968</v>
      </c>
      <c r="I65" s="77">
        <f t="shared" si="18"/>
        <v>-1.7999999999999989</v>
      </c>
      <c r="J65" s="77">
        <f t="shared" si="18"/>
        <v>3.5999999999999979</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41</v>
      </c>
      <c r="C3" s="33">
        <f>'Field data and Waste 1'!C31</f>
        <v>41</v>
      </c>
      <c r="D3" s="33">
        <f>'Field data and Waste 1'!D31</f>
        <v>90.737346000000002</v>
      </c>
      <c r="E3" s="33">
        <f>'Field data and Waste 1'!E31</f>
        <v>23.516780000000004</v>
      </c>
      <c r="F3" s="33">
        <f>'Field data and Waste 1'!F31</f>
        <v>93.877617999999998</v>
      </c>
      <c r="G3" s="33">
        <f>'Field data and Waste 1'!G31</f>
        <v>0.20787000000000003</v>
      </c>
      <c r="H3" s="33">
        <f>'Field data and Waste 1'!H31</f>
        <v>0.84050000000000002</v>
      </c>
      <c r="I3" s="33">
        <f>'Field data and Waste 1'!I31</f>
        <v>2.0500000000000001E-2</v>
      </c>
      <c r="J3" s="33">
        <f>'Field data and Waste 1'!J31</f>
        <v>1.6400000000000002E-3</v>
      </c>
      <c r="K3" s="33">
        <f>'Field data and Waste 1'!K31</f>
        <v>2.0500000000000002E-3</v>
      </c>
      <c r="L3" s="33">
        <f>'Field data and Waste 1'!L31</f>
        <v>2.009E-2</v>
      </c>
      <c r="M3" s="33">
        <f>'Field data and Waste 1'!M31</f>
        <v>7.2570000000000009E-2</v>
      </c>
      <c r="N3" s="33">
        <f>'Field data and Waste 1'!N31</f>
        <v>0</v>
      </c>
      <c r="O3" s="33">
        <f>'Field data and Waste 1'!O31</f>
        <v>0</v>
      </c>
      <c r="P3" s="33">
        <f>'Field data and Waste 1'!P31</f>
        <v>359.24200000000002</v>
      </c>
      <c r="Q3" s="33">
        <f>'Field data and Waste 1'!Q31</f>
        <v>77.694999999999993</v>
      </c>
      <c r="R3" s="33">
        <f>'Field data and Waste 1'!R31</f>
        <v>4.9199999999999999E-3</v>
      </c>
      <c r="S3" s="33">
        <f>'Field data and Waste 1'!S31</f>
        <v>2.0500000000000001E-2</v>
      </c>
      <c r="T3" s="33">
        <f>'Field data and Waste 1'!T31</f>
        <v>1.0660000000000001E-2</v>
      </c>
      <c r="U3" s="33">
        <f>'Field data and Waste 1'!U31</f>
        <v>0.21320000000000003</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41</v>
      </c>
      <c r="C13" s="81">
        <f t="shared" ref="C13:U13" si="0">SUM(C3:C12)</f>
        <v>41</v>
      </c>
      <c r="D13" s="81">
        <f t="shared" si="0"/>
        <v>90.737346000000002</v>
      </c>
      <c r="E13" s="81">
        <f t="shared" si="0"/>
        <v>23.516780000000004</v>
      </c>
      <c r="F13" s="81">
        <f t="shared" si="0"/>
        <v>93.877617999999998</v>
      </c>
      <c r="G13" s="81">
        <f t="shared" si="0"/>
        <v>0.20787000000000003</v>
      </c>
      <c r="H13" s="81">
        <f t="shared" si="0"/>
        <v>0.84050000000000002</v>
      </c>
      <c r="I13" s="81">
        <f t="shared" si="0"/>
        <v>2.0500000000000001E-2</v>
      </c>
      <c r="J13" s="81">
        <f t="shared" si="0"/>
        <v>1.6400000000000002E-3</v>
      </c>
      <c r="K13" s="81">
        <f t="shared" si="0"/>
        <v>2.0500000000000002E-3</v>
      </c>
      <c r="L13" s="81">
        <f t="shared" si="0"/>
        <v>2.009E-2</v>
      </c>
      <c r="M13" s="81">
        <f t="shared" si="0"/>
        <v>7.2570000000000009E-2</v>
      </c>
      <c r="N13" s="81">
        <f t="shared" si="0"/>
        <v>0</v>
      </c>
      <c r="O13" s="81">
        <f t="shared" si="0"/>
        <v>0</v>
      </c>
      <c r="P13" s="81">
        <f t="shared" si="0"/>
        <v>359.24200000000002</v>
      </c>
      <c r="Q13" s="81">
        <f t="shared" si="0"/>
        <v>77.694999999999993</v>
      </c>
      <c r="R13" s="81">
        <f t="shared" si="0"/>
        <v>4.9199999999999999E-3</v>
      </c>
      <c r="S13" s="81">
        <f t="shared" si="0"/>
        <v>2.0500000000000001E-2</v>
      </c>
      <c r="T13" s="81">
        <f t="shared" si="0"/>
        <v>1.0660000000000001E-2</v>
      </c>
      <c r="U13" s="81">
        <f t="shared" si="0"/>
        <v>0.21320000000000003</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41</v>
      </c>
      <c r="D3" s="33">
        <f>'Field data and Waste 1'!C31</f>
        <v>41</v>
      </c>
      <c r="E3" s="33">
        <f>'Field data and Waste 1'!D31</f>
        <v>90.737346000000002</v>
      </c>
      <c r="F3" s="33">
        <f>'Field data and Waste 1'!E31</f>
        <v>23.516780000000004</v>
      </c>
      <c r="G3" s="33">
        <f>'Field data and Waste 1'!F31</f>
        <v>93.877617999999998</v>
      </c>
      <c r="H3" s="33">
        <f>'Field data and Waste 1'!G31</f>
        <v>0.20787000000000003</v>
      </c>
      <c r="I3" s="33">
        <f>'Field data and Waste 1'!H31</f>
        <v>0.84050000000000002</v>
      </c>
      <c r="J3" s="33">
        <f>'Field data and Waste 1'!I31</f>
        <v>2.0500000000000001E-2</v>
      </c>
      <c r="K3" s="33">
        <f>'Field data and Waste 1'!J31</f>
        <v>1.6400000000000002E-3</v>
      </c>
      <c r="L3" s="33">
        <f>'Field data and Waste 1'!K31</f>
        <v>2.0500000000000002E-3</v>
      </c>
      <c r="M3" s="33">
        <f>'Field data and Waste 1'!L31</f>
        <v>2.009E-2</v>
      </c>
      <c r="N3" s="33">
        <f>'Field data and Waste 1'!M31</f>
        <v>7.2570000000000009E-2</v>
      </c>
      <c r="O3" s="33">
        <f>'Field data and Waste 1'!N31</f>
        <v>0</v>
      </c>
      <c r="P3" s="33">
        <f>'Field data and Waste 1'!O31</f>
        <v>0</v>
      </c>
      <c r="Q3" s="33">
        <f>'Field data and Waste 1'!P31</f>
        <v>359.24200000000002</v>
      </c>
      <c r="R3" s="33">
        <f>'Field data and Waste 1'!Q31</f>
        <v>77.694999999999993</v>
      </c>
      <c r="S3" s="33">
        <f>'Field data and Waste 1'!R31</f>
        <v>4.9199999999999999E-3</v>
      </c>
      <c r="T3" s="33">
        <f>'Field data and Waste 1'!S31</f>
        <v>2.0500000000000001E-2</v>
      </c>
      <c r="U3" s="33">
        <f>'Field data and Waste 1'!T31</f>
        <v>1.0660000000000001E-2</v>
      </c>
      <c r="V3" s="33">
        <f>'Field data and Waste 1'!U31</f>
        <v>0.21320000000000003</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41</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ac4bfe5ef1f79e34bc4b35715f87878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eb20029330a05d1ca108c7d0a126c7c"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REGU-204-2749263</_dlc_DocId>
    <_dlc_DocIdUrl xmlns="9be56660-2c31-41ef-bc00-23e72f632f2a">
      <Url>https://cyfoethnaturiolcymru.sharepoint.com/teams/Regulatory/Permitting/_layouts/15/DocIdRedir.aspx?ID=REGU-204-2749263</Url>
      <Description>REGU-204-2749263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2024-02-05T00:00:00+00:00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Miss Lorraine Rowlands, Mr Darren Lee Parry And Mr Owen Richard Parry</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3680EFD-A5E6-4BB0-9B04-3294BA069B51}"/>
</file>

<file path=customXml/itemProps3.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74A23ACF-E7FB-4EB6-82DC-8FE27E070A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2024-01-25T13:03:10Z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0ea4504d-bded-4e27-87c0-e504d470f4a9</vt:lpwstr>
  </property>
  <property fmtid="{D5CDD505-2E9C-101B-9397-08002B2CF9AE}" pid="4" name="Order">
    <vt:r8>274926300</vt:r8>
  </property>
  <property fmtid="{D5CDD505-2E9C-101B-9397-08002B2CF9AE}" pid="5" name="MediaServiceImageTags">
    <vt:lpwstr/>
  </property>
</Properties>
</file>