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3961 ByProduct High/issuing/"/>
    </mc:Choice>
  </mc:AlternateContent>
  <xr:revisionPtr revIDLastSave="0" documentId="8_{19CA00DF-F505-402A-A97B-E1F511A31A95}" xr6:coauthVersionLast="47" xr6:coauthVersionMax="47" xr10:uidLastSave="{00000000-0000-0000-0000-000000000000}"/>
  <bookViews>
    <workbookView xWindow="-110" yWindow="-110" windowWidth="19420" windowHeight="10420" tabRatio="870" activeTab="8" xr2:uid="{00000000-000D-0000-FFFF-FFFF00000000}"/>
  </bookViews>
  <sheets>
    <sheet name="Field data and Cefn" sheetId="1" r:id="rId1"/>
    <sheet name="Crai" sheetId="21" r:id="rId2"/>
    <sheet name="Elan" sheetId="27" r:id="rId3"/>
    <sheet name="Hirwaun" sheetId="28" r:id="rId4"/>
    <sheet name="Llyswen" sheetId="30" r:id="rId5"/>
    <sheet name="Pontsticill" sheetId="26" r:id="rId6"/>
    <sheet name="Talybont" sheetId="24" r:id="rId7"/>
    <sheet name="Whitbourne" sheetId="29" r:id="rId8"/>
    <sheet name="Andigestion" sheetId="23" r:id="rId9"/>
    <sheet name="Additions" sheetId="20" r:id="rId10"/>
    <sheet name="Ratios" sheetId="19"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3" l="1"/>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N22" i="30"/>
  <c r="V20" i="30"/>
  <c r="U20" i="30"/>
  <c r="T20" i="30"/>
  <c r="S20" i="30"/>
  <c r="R20" i="30"/>
  <c r="Q20" i="30"/>
  <c r="P20" i="30"/>
  <c r="O20" i="30"/>
  <c r="N20" i="30"/>
  <c r="Q18" i="30"/>
  <c r="P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Q22" i="29"/>
  <c r="V20" i="29"/>
  <c r="U20" i="29"/>
  <c r="T20" i="29"/>
  <c r="S20" i="29"/>
  <c r="R20" i="29"/>
  <c r="Q20" i="29"/>
  <c r="P20" i="29"/>
  <c r="O20" i="29"/>
  <c r="N20" i="29"/>
  <c r="V18" i="29"/>
  <c r="R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V18" i="28"/>
  <c r="U18" i="28"/>
  <c r="N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I22" i="27"/>
  <c r="V20" i="27"/>
  <c r="U20" i="27"/>
  <c r="T20" i="27"/>
  <c r="S20" i="27"/>
  <c r="R20" i="27"/>
  <c r="Q20" i="27"/>
  <c r="P20" i="27"/>
  <c r="O20" i="27"/>
  <c r="N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K22" i="26"/>
  <c r="V20" i="26"/>
  <c r="U20" i="26"/>
  <c r="T20" i="26"/>
  <c r="S20" i="26"/>
  <c r="R20" i="26"/>
  <c r="Q20" i="26"/>
  <c r="P20" i="26"/>
  <c r="O20" i="26"/>
  <c r="N20" i="26"/>
  <c r="S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P20" i="24"/>
  <c r="O20" i="24"/>
  <c r="N20" i="24"/>
  <c r="V18" i="24"/>
  <c r="U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O12" i="20"/>
  <c r="P12" i="19"/>
  <c r="P26" i="19" s="1"/>
  <c r="O21" i="23"/>
  <c r="O23" i="23" s="1"/>
  <c r="O24" i="23" s="1"/>
  <c r="O17" i="23"/>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K59" i="23"/>
  <c r="L17" i="23"/>
  <c r="L21" i="23"/>
  <c r="M57" i="21"/>
  <c r="R59" i="21"/>
  <c r="S21" i="21"/>
  <c r="S23" i="21" s="1"/>
  <c r="S24" i="21" s="1"/>
  <c r="S17" i="21"/>
  <c r="J59" i="21"/>
  <c r="K21" i="21"/>
  <c r="K23" i="21" s="1"/>
  <c r="K24" i="21" s="1"/>
  <c r="K17" i="2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23" i="28" s="1"/>
  <c r="L24" i="28" s="1"/>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H21" i="23"/>
  <c r="H23" i="23" s="1"/>
  <c r="H24" i="23" s="1"/>
  <c r="H17" i="23"/>
  <c r="P17" i="23"/>
  <c r="P19" i="23" s="1"/>
  <c r="P21" i="23"/>
  <c r="J59" i="24"/>
  <c r="K21" i="24"/>
  <c r="K17" i="24"/>
  <c r="K19" i="24" s="1"/>
  <c r="K20" i="24" s="1"/>
  <c r="R59" i="24"/>
  <c r="S21" i="24"/>
  <c r="S23" i="24" s="1"/>
  <c r="S24"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H59" i="23"/>
  <c r="I21" i="23"/>
  <c r="I23" i="23" s="1"/>
  <c r="I24" i="23" s="1"/>
  <c r="I17" i="23"/>
  <c r="I19" i="23" s="1"/>
  <c r="I20" i="23" s="1"/>
  <c r="P59" i="23"/>
  <c r="Q17" i="23"/>
  <c r="Q21" i="23"/>
  <c r="Q23" i="23" s="1"/>
  <c r="Q24" i="23" s="1"/>
  <c r="C59" i="24"/>
  <c r="D17" i="24"/>
  <c r="D19" i="24" s="1"/>
  <c r="D20" i="24" s="1"/>
  <c r="D21" i="24"/>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M59" i="29"/>
  <c r="N17" i="29"/>
  <c r="N21" i="29"/>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I59" i="23"/>
  <c r="J21" i="23"/>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19" i="21" s="1"/>
  <c r="M20" i="21" s="1"/>
  <c r="M21" i="21"/>
  <c r="E17" i="21"/>
  <c r="E21" i="21"/>
  <c r="E23" i="21" s="1"/>
  <c r="E24" i="21" s="1"/>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K58" i="21"/>
  <c r="K61" i="21" s="1"/>
  <c r="K64" i="21" s="1"/>
  <c r="K65"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6"/>
  <c r="J61" i="26" s="1"/>
  <c r="J23" i="23"/>
  <c r="J24" i="23" s="1"/>
  <c r="R19" i="23"/>
  <c r="J58" i="27"/>
  <c r="J61" i="27" s="1"/>
  <c r="J64" i="27" s="1"/>
  <c r="R58" i="27"/>
  <c r="R61" i="27" s="1"/>
  <c r="R64" i="27" s="1"/>
  <c r="R58" i="28"/>
  <c r="R61" i="28" s="1"/>
  <c r="R64" i="28" s="1"/>
  <c r="F58" i="23"/>
  <c r="F61" i="23" s="1"/>
  <c r="N58" i="23"/>
  <c r="N61" i="23" s="1"/>
  <c r="D19" i="27"/>
  <c r="D20" i="27" s="1"/>
  <c r="L21" i="27"/>
  <c r="L23" i="27" s="1"/>
  <c r="L24" i="27" s="1"/>
  <c r="T21" i="27"/>
  <c r="H57" i="29"/>
  <c r="P58" i="21"/>
  <c r="P61" i="21" s="1"/>
  <c r="H58" i="21"/>
  <c r="H61" i="21" s="1"/>
  <c r="N59" i="23"/>
  <c r="R58" i="26"/>
  <c r="R61" i="26" s="1"/>
  <c r="R57" i="21"/>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J58" i="23"/>
  <c r="J61" i="23" s="1"/>
  <c r="J64"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R21" i="27"/>
  <c r="R23" i="27" s="1"/>
  <c r="R24" i="27" s="1"/>
  <c r="E58" i="27"/>
  <c r="E61" i="27" s="1"/>
  <c r="E64" i="27" s="1"/>
  <c r="E65" i="27" s="1"/>
  <c r="M58" i="27"/>
  <c r="M61" i="27" s="1"/>
  <c r="U58" i="27"/>
  <c r="U61" i="27" s="1"/>
  <c r="I58" i="29"/>
  <c r="I61" i="29" s="1"/>
  <c r="I64" i="29" s="1"/>
  <c r="Q58" i="29"/>
  <c r="Q61" i="29" s="1"/>
  <c r="Q64" i="29" s="1"/>
  <c r="F58" i="30"/>
  <c r="F61" i="30" s="1"/>
  <c r="N58" i="30"/>
  <c r="N61" i="30" s="1"/>
  <c r="G59" i="2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T24" i="30" s="1"/>
  <c r="G58" i="30"/>
  <c r="G61" i="30" s="1"/>
  <c r="O58" i="30"/>
  <c r="O61" i="30" s="1"/>
  <c r="Q57" i="30"/>
  <c r="G58" i="27"/>
  <c r="G61" i="27" s="1"/>
  <c r="T58" i="28"/>
  <c r="T61" i="28" s="1"/>
  <c r="T64" i="28" s="1"/>
  <c r="C58" i="29"/>
  <c r="C61" i="29" s="1"/>
  <c r="C64" i="29" s="1"/>
  <c r="H58" i="30"/>
  <c r="H61" i="30" s="1"/>
  <c r="H64" i="30" s="1"/>
  <c r="N59" i="30"/>
  <c r="K19" i="21"/>
  <c r="K20" i="21" s="1"/>
  <c r="Q57" i="21"/>
  <c r="B58" i="21"/>
  <c r="B61" i="21"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P58" i="26"/>
  <c r="P61" i="26" s="1"/>
  <c r="F59" i="26"/>
  <c r="O58" i="27"/>
  <c r="O61" i="27" s="1"/>
  <c r="A38" i="21"/>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58" i="28"/>
  <c r="D61" i="28" s="1"/>
  <c r="D64" i="28" s="1"/>
  <c r="P58" i="30"/>
  <c r="P61" i="30" s="1"/>
  <c r="Q58" i="21"/>
  <c r="Q61" i="21" s="1"/>
  <c r="Q64" i="21" s="1"/>
  <c r="I58" i="21"/>
  <c r="I61" i="21" s="1"/>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D65" i="30" s="1"/>
  <c r="I57" i="30"/>
  <c r="G57" i="21"/>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9"/>
  <c r="B61" i="29" s="1"/>
  <c r="D5" i="20"/>
  <c r="D6" i="20"/>
  <c r="D4" i="20"/>
  <c r="E9" i="20"/>
  <c r="D9" i="20"/>
  <c r="E11" i="20"/>
  <c r="D11" i="20"/>
  <c r="E8" i="20"/>
  <c r="D8" i="20"/>
  <c r="E10" i="20"/>
  <c r="D10" i="20"/>
  <c r="E7" i="20"/>
  <c r="D7" i="20"/>
  <c r="E6" i="20"/>
  <c r="E5" i="20"/>
  <c r="E4" i="20"/>
  <c r="O23" i="30"/>
  <c r="O24" i="30" s="1"/>
  <c r="H23" i="30"/>
  <c r="H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M20" i="29" s="1"/>
  <c r="U19" i="29"/>
  <c r="M23" i="29"/>
  <c r="M24" i="29" s="1"/>
  <c r="U23" i="29"/>
  <c r="U24" i="29" s="1"/>
  <c r="I57" i="29"/>
  <c r="Q57" i="29"/>
  <c r="I63" i="29"/>
  <c r="Q63" i="29"/>
  <c r="N19" i="29"/>
  <c r="V19" i="29"/>
  <c r="F23" i="29"/>
  <c r="F24" i="29" s="1"/>
  <c r="N23" i="29"/>
  <c r="N24" i="29" s="1"/>
  <c r="B63" i="29"/>
  <c r="J63" i="29"/>
  <c r="R63" i="29"/>
  <c r="L19" i="29"/>
  <c r="L20" i="29" s="1"/>
  <c r="O19" i="29"/>
  <c r="A32" i="29"/>
  <c r="A34" i="29"/>
  <c r="A40" i="29"/>
  <c r="A42" i="29"/>
  <c r="A48" i="29"/>
  <c r="A50" i="29"/>
  <c r="C63" i="29"/>
  <c r="K63" i="29"/>
  <c r="S63" i="29"/>
  <c r="H19" i="29"/>
  <c r="H20" i="29" s="1"/>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T23" i="28"/>
  <c r="T24" i="28" s="1"/>
  <c r="H59" i="28"/>
  <c r="P59" i="28"/>
  <c r="H63" i="28"/>
  <c r="P63" i="28"/>
  <c r="E19" i="28"/>
  <c r="E20" i="28" s="1"/>
  <c r="M19" i="28"/>
  <c r="M20" i="28" s="1"/>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I64" i="26" s="1"/>
  <c r="I65"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L23" i="23"/>
  <c r="L24" i="23" s="1"/>
  <c r="T23" i="23"/>
  <c r="T24" i="23" s="1"/>
  <c r="E19" i="23"/>
  <c r="E20" i="23" s="1"/>
  <c r="M19" i="23"/>
  <c r="M20" i="23" s="1"/>
  <c r="E23" i="23"/>
  <c r="E24" i="23" s="1"/>
  <c r="M23" i="23"/>
  <c r="M24" i="23" s="1"/>
  <c r="I57" i="23"/>
  <c r="Q57" i="23"/>
  <c r="F23" i="23"/>
  <c r="F24" i="23" s="1"/>
  <c r="N23" i="23"/>
  <c r="N24" i="23" s="1"/>
  <c r="O19" i="23"/>
  <c r="A32" i="23"/>
  <c r="A34" i="23"/>
  <c r="A40" i="23"/>
  <c r="A42" i="23"/>
  <c r="A48" i="23"/>
  <c r="A50" i="23"/>
  <c r="H19" i="23"/>
  <c r="H20" i="23" s="1"/>
  <c r="Q19" i="23"/>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J23" i="21"/>
  <c r="J24" i="21" s="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19" i="29" l="1"/>
  <c r="C20" i="29" s="1"/>
  <c r="I65" i="23"/>
  <c r="L65" i="23"/>
  <c r="J65" i="23"/>
  <c r="I65" i="29"/>
  <c r="C65" i="29"/>
  <c r="D65" i="24"/>
  <c r="B65" i="24"/>
  <c r="L65" i="26"/>
  <c r="H65" i="26"/>
  <c r="C65" i="26"/>
  <c r="I65" i="30"/>
  <c r="J65" i="30"/>
  <c r="L65" i="30"/>
  <c r="H65" i="30"/>
  <c r="D65" i="28"/>
  <c r="K65" i="28"/>
  <c r="J65" i="28"/>
  <c r="D65" i="27"/>
  <c r="J65" i="27"/>
  <c r="I65" i="27"/>
  <c r="L65" i="21"/>
  <c r="L64" i="28"/>
  <c r="L65" i="28" s="1"/>
  <c r="F64" i="26"/>
  <c r="F65" i="26" s="1"/>
  <c r="C64" i="21"/>
  <c r="C65" i="21" s="1"/>
  <c r="I64" i="28"/>
  <c r="I65" i="28" s="1"/>
  <c r="C64" i="30"/>
  <c r="C65" i="30" s="1"/>
  <c r="L64" i="24"/>
  <c r="L65" i="24" s="1"/>
  <c r="C64" i="23"/>
  <c r="C65" i="23" s="1"/>
  <c r="G64" i="30"/>
  <c r="G65" i="30" s="1"/>
  <c r="B64" i="30"/>
  <c r="B65" i="30" s="1"/>
  <c r="F66" i="26"/>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H64" i="21"/>
  <c r="H65" i="21" s="1"/>
  <c r="H64" i="28"/>
  <c r="G64" i="28"/>
  <c r="P64" i="26"/>
  <c r="E64" i="28"/>
  <c r="N64" i="23"/>
  <c r="J64" i="26"/>
  <c r="J65" i="26" s="1"/>
  <c r="B64" i="23"/>
  <c r="M64" i="27"/>
  <c r="M66" i="27" s="1"/>
  <c r="H64" i="27"/>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S66" i="27"/>
  <c r="D66" i="30"/>
  <c r="Q66" i="30"/>
  <c r="B64" i="29"/>
  <c r="B64" i="28"/>
  <c r="B64" i="27"/>
  <c r="B64" i="26"/>
  <c r="B64" i="21"/>
  <c r="T66" i="29"/>
  <c r="O64" i="27"/>
  <c r="O66" i="27" s="1"/>
  <c r="O64" i="28"/>
  <c r="O66" i="28" s="1"/>
  <c r="N64" i="27"/>
  <c r="N66" i="27" s="1"/>
  <c r="N64" i="30"/>
  <c r="N66" i="30" s="1"/>
  <c r="L66" i="30"/>
  <c r="J66" i="28"/>
  <c r="G64" i="26"/>
  <c r="G64" i="29"/>
  <c r="O64" i="26"/>
  <c r="O66" i="26" s="1"/>
  <c r="T66" i="24"/>
  <c r="U66" i="23"/>
  <c r="P64" i="30"/>
  <c r="P66" i="30" s="1"/>
  <c r="C66" i="23"/>
  <c r="P66" i="23"/>
  <c r="T66" i="23"/>
  <c r="Q66" i="21"/>
  <c r="P66" i="21"/>
  <c r="K66" i="27"/>
  <c r="G64" i="23"/>
  <c r="Q66" i="24"/>
  <c r="R66" i="27"/>
  <c r="C66" i="27"/>
  <c r="H66" i="23"/>
  <c r="J66" i="27"/>
  <c r="G64" i="27"/>
  <c r="J66" i="30"/>
  <c r="F64" i="27"/>
  <c r="T66" i="27"/>
  <c r="T66" i="21"/>
  <c r="S66" i="23"/>
  <c r="H66" i="30"/>
  <c r="E66" i="30"/>
  <c r="S66" i="24"/>
  <c r="L66" i="21"/>
  <c r="S66" i="26"/>
  <c r="L66" i="28"/>
  <c r="L66" i="26"/>
  <c r="T66" i="30"/>
  <c r="C66" i="29"/>
  <c r="R66" i="28"/>
  <c r="N64" i="26"/>
  <c r="N66" i="26" s="1"/>
  <c r="O64" i="29"/>
  <c r="O66" i="29" s="1"/>
  <c r="P64" i="29"/>
  <c r="P66" i="29" s="1"/>
  <c r="S64" i="1"/>
  <c r="R66" i="26"/>
  <c r="D66" i="27"/>
  <c r="N64" i="29"/>
  <c r="N66" i="29" s="1"/>
  <c r="R66" i="30"/>
  <c r="L66" i="23"/>
  <c r="R64" i="1"/>
  <c r="J66" i="23"/>
  <c r="Q64" i="1"/>
  <c r="U64" i="1"/>
  <c r="P64" i="1"/>
  <c r="E66" i="27"/>
  <c r="J66" i="24"/>
  <c r="Q66" i="29"/>
  <c r="F64" i="29"/>
  <c r="O64" i="23"/>
  <c r="O66" i="23" s="1"/>
  <c r="O64" i="30"/>
  <c r="O66" i="30" s="1"/>
  <c r="N64" i="24"/>
  <c r="N66" i="24" s="1"/>
  <c r="B66" i="24"/>
  <c r="K66" i="30"/>
  <c r="I66" i="30"/>
  <c r="R66" i="29"/>
  <c r="M66" i="29"/>
  <c r="I66" i="29"/>
  <c r="S66" i="29"/>
  <c r="T66" i="28"/>
  <c r="D66" i="28"/>
  <c r="M66" i="28"/>
  <c r="Q66" i="28"/>
  <c r="I66" i="28"/>
  <c r="S66" i="28"/>
  <c r="K66" i="28"/>
  <c r="Q66" i="27"/>
  <c r="I66" i="27"/>
  <c r="P66" i="27"/>
  <c r="Q66" i="26"/>
  <c r="P66" i="26"/>
  <c r="C66" i="26"/>
  <c r="I66" i="26"/>
  <c r="H66" i="26"/>
  <c r="D66" i="26"/>
  <c r="L66" i="24"/>
  <c r="P66" i="24"/>
  <c r="D66" i="24"/>
  <c r="K66" i="24"/>
  <c r="M66" i="24"/>
  <c r="I66" i="23"/>
  <c r="N66" i="23"/>
  <c r="E66" i="23"/>
  <c r="M66" i="21"/>
  <c r="K66" i="21"/>
  <c r="C66" i="21"/>
  <c r="D66" i="21"/>
  <c r="R66" i="21"/>
  <c r="N64" i="1"/>
  <c r="M64" i="1"/>
  <c r="T64" i="1"/>
  <c r="L64" i="1"/>
  <c r="J64" i="1"/>
  <c r="K64" i="1"/>
  <c r="O64" i="1"/>
  <c r="C64" i="1"/>
  <c r="I64" i="1"/>
  <c r="I65" i="1" s="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D65" i="1" l="1"/>
  <c r="K65" i="1"/>
  <c r="E65" i="1"/>
  <c r="J65" i="1"/>
  <c r="L65" i="1"/>
  <c r="G65" i="1"/>
  <c r="H65" i="1"/>
  <c r="C65" i="1"/>
  <c r="B65" i="1"/>
  <c r="C66" i="30"/>
  <c r="J66" i="26"/>
  <c r="L66" i="29"/>
  <c r="H66" i="21"/>
  <c r="G66" i="30"/>
  <c r="B66" i="30"/>
  <c r="E66" i="21"/>
  <c r="E65" i="21"/>
  <c r="E66" i="24"/>
  <c r="E65" i="24"/>
  <c r="E66" i="28"/>
  <c r="E65" i="28"/>
  <c r="E66" i="29"/>
  <c r="E65" i="29"/>
  <c r="E66" i="26"/>
  <c r="E65" i="26"/>
  <c r="D66" i="29"/>
  <c r="D66" i="23"/>
  <c r="C66" i="28"/>
  <c r="C65" i="28"/>
  <c r="C66" i="24"/>
  <c r="C65" i="24"/>
  <c r="B66" i="26"/>
  <c r="B65" i="26"/>
  <c r="B66" i="29"/>
  <c r="B65" i="29"/>
  <c r="B66" i="27"/>
  <c r="B65" i="27"/>
  <c r="B66" i="28"/>
  <c r="B65" i="28"/>
  <c r="B66" i="23"/>
  <c r="B65" i="23"/>
  <c r="B66" i="21"/>
  <c r="B65" i="21"/>
  <c r="H66" i="27"/>
  <c r="H65" i="27"/>
  <c r="H66" i="28"/>
  <c r="H65" i="28"/>
  <c r="H66" i="24"/>
  <c r="H65" i="24"/>
  <c r="H66" i="29"/>
  <c r="H65" i="29"/>
  <c r="G66" i="23"/>
  <c r="G65" i="23"/>
  <c r="G66" i="27"/>
  <c r="G65" i="27"/>
  <c r="G66" i="28"/>
  <c r="G65" i="28"/>
  <c r="G66" i="26"/>
  <c r="G65" i="26"/>
  <c r="G66" i="24"/>
  <c r="G65" i="24"/>
  <c r="G66" i="29"/>
  <c r="G65" i="29"/>
  <c r="G66" i="21"/>
  <c r="G65" i="21"/>
  <c r="F66" i="23"/>
  <c r="F65" i="23"/>
  <c r="F66" i="30"/>
  <c r="F65" i="30"/>
  <c r="F66" i="21"/>
  <c r="F65" i="21"/>
  <c r="F66" i="29"/>
  <c r="F65" i="29"/>
  <c r="F66" i="27"/>
  <c r="F65" i="27"/>
  <c r="F66" i="24"/>
  <c r="F65" i="24"/>
  <c r="F66" i="28"/>
  <c r="F65" i="28"/>
  <c r="L66" i="27"/>
  <c r="L65" i="27"/>
  <c r="K66" i="26"/>
  <c r="K65" i="26"/>
  <c r="K66" i="23"/>
  <c r="K65" i="23"/>
  <c r="K66" i="29"/>
  <c r="K65" i="29"/>
  <c r="J66" i="29"/>
  <c r="J65" i="29"/>
  <c r="J66" i="21"/>
  <c r="J65" i="21"/>
  <c r="I66" i="24"/>
  <c r="I66" i="21"/>
  <c r="I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<sst xmlns="http://schemas.openxmlformats.org/spreadsheetml/2006/main" count="2024" uniqueCount="186">
  <si>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</si>
  <si>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</si>
  <si>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</si>
  <si>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</si>
  <si>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</si>
  <si>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</si>
  <si>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</si>
  <si>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</si>
  <si>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</si>
  <si>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</si>
  <si>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</si>
  <si>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</si>
  <si>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</si>
  <si>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</si>
  <si>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</si>
  <si>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</si>
  <si>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</si>
  <si>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</si>
  <si>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</si>
  <si>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</si>
  <si>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</si>
  <si>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</si>
  <si>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</si>
  <si>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</si>
  <si>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</si>
  <si>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</si>
  <si>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</si>
  <si>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</si>
  <si>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</si>
  <si>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</si>
  <si>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</si>
  <si>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</si>
  <si>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</si>
  <si>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</si>
  <si>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</si>
  <si>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</si>
  <si>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</si>
  <si>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</si>
  <si>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</si>
  <si>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</si>
  <si>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</si>
  <si>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</si>
  <si>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</si>
  <si>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</si>
  <si>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</si>
  <si>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</si>
  <si>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</si>
  <si>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</si>
  <si>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</si>
  <si>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</si>
  <si>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</si>
  <si>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</si>
  <si>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</si>
  <si>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</si>
  <si>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</si>
  <si>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</si>
  <si>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</si>
  <si>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</si>
  <si>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</si>
  <si>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</si>
  <si>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</si>
  <si>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</si>
  <si>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</si>
  <si>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</si>
  <si>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</si>
  <si>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</si>
  <si>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</si>
  <si>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</si>
  <si>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</si>
  <si>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</si>
  <si>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</si>
  <si>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</si>
  <si>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</si>
  <si>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</si>
  <si>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</si>
  <si>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</si>
  <si>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</si>
  <si>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</si>
  <si>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</si>
  <si>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</si>
  <si>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</si>
  <si>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</si>
  <si>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</si>
  <si>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</si>
  <si>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</si>
  <si>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</si>
  <si>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</si>
  <si>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</si>
  <si>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</si>
  <si>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</si>
  <si>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</si>
  <si>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</si>
  <si>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</si>
  <si>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</si>
  <si>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</si>
  <si>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</si>
  <si>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</si>
  <si>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</si>
  <si>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</si>
  <si>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</si>
  <si>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</si>
  <si>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</si>
  <si>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</si>
  <si>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</si>
  <si>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</si>
  <si>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</si>
  <si>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</si>
  <si>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</si>
  <si>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</si>
  <si>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</si>
  <si>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</si>
  <si>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</si>
  <si>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</si>
  <si>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</si>
  <si>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</si>
  <si>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</si>
  <si>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</si>
  <si>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</si>
  <si>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</si>
  <si>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</si>
  <si>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</si>
  <si>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</si>
  <si>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</si>
  <si>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</si>
  <si>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</si>
  <si>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</si>
  <si>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</si>
  <si>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</si>
  <si>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</si>
  <si>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</si>
  <si>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</si>
  <si>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</si>
  <si>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</si>
  <si>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</si>
  <si>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</si>
  <si>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</si>
  <si>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</si>
  <si>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</si>
  <si>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</si>
  <si>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</si>
  <si>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</si>
  <si>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</si>
  <si>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</si>
  <si>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</si>
  <si>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</si>
  <si>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</si>
  <si>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</si>
  <si>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</si>
  <si>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</si>
  <si>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</si>
  <si>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</si>
  <si>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</si>
  <si>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</si>
  <si>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</si>
  <si>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</si>
  <si>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</si>
  <si>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</si>
  <si>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</si>
  <si>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</si>
  <si>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</si>
  <si>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PAN-023961</t>
  </si>
  <si>
    <t>GP3792SK</t>
  </si>
  <si>
    <t>ByProduct Recovery Limited</t>
  </si>
  <si>
    <t>Tylebrithos, Cantref, Brecon.LD3 8LR</t>
  </si>
  <si>
    <t>Bryan Burn</t>
  </si>
  <si>
    <t>Tylibrithos 2</t>
  </si>
  <si>
    <t>Tylibrithos 3</t>
  </si>
  <si>
    <t>Tylibrithos 4</t>
  </si>
  <si>
    <t>Aber 2</t>
  </si>
  <si>
    <t>Pentwyn 2</t>
  </si>
  <si>
    <t>Pentwyn 3</t>
  </si>
  <si>
    <t>Pentwyn 4</t>
  </si>
  <si>
    <t>Pencelli 1</t>
  </si>
  <si>
    <t>Pencelli 2</t>
  </si>
  <si>
    <t>Pencelli 3</t>
  </si>
  <si>
    <t>Pencelli 4</t>
  </si>
  <si>
    <t>Cefn Dryscoed</t>
  </si>
  <si>
    <t>Crai</t>
  </si>
  <si>
    <t>Elan</t>
  </si>
  <si>
    <t>Hirwaun</t>
  </si>
  <si>
    <t>Llyswen</t>
  </si>
  <si>
    <t>Pontsticill</t>
  </si>
  <si>
    <t>Talybont</t>
  </si>
  <si>
    <t>Whitbourne</t>
  </si>
  <si>
    <t>Andigestion</t>
  </si>
  <si>
    <t xml:space="preserv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</si>
</sst>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7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360F44E4-7249-415F-8D5E-41D249F9A162}" name="Crop" dataDxfId="341"/>
    <tableColumn id="2" xr3:uid="{55E07717-B4EC-4E8A-B9A9-34F3CF85E32D}" name="P Offtake" dataDxfId="340"/>
    <tableColumn id="3" xr3:uid="{7B25FA52-8104-4FE3-AED4-B53CBFDF89B2}" name="K Offtake" dataDxfId="339"/>
    <tableColumn id="4" xr3:uid="{0DBAE461-2D09-43C8-9342-3980D552AE4D}" name="Order" dataDxfId="338"/>
    <tableColumn id="5" xr3:uid="{52CACE7B-0CBA-46FC-9F24-02CBD6100239}" name="Lime pH requirement" dataDxfId="337"/>
    <tableColumn id="6" xr3:uid="{F1432630-9B16-4266-8147-CE754A715307}" name="Column1" dataDxfId="3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7E96A84B-948F-445F-BD6E-30CC8E6E6DD1}" name="Crop" dataDxfId="299"/>
    <tableColumn id="2" xr3:uid="{12657DDB-F680-47DE-ABB1-8675D5F91E41}" name="P Offtake" dataDxfId="298"/>
    <tableColumn id="3" xr3:uid="{DEB99109-D325-4F98-8A71-E70C03433437}" name="K Offtake" dataDxfId="297"/>
    <tableColumn id="4" xr3:uid="{E96A561F-7E7F-4FB3-97AA-0B35D8C8E93A}" name="Order" dataDxfId="296"/>
    <tableColumn id="5" xr3:uid="{181DD475-0A71-4C52-AF1A-8BFF46F5A827}" name="Lime pH requirement" dataDxfId="295"/>
    <tableColumn id="6" xr3:uid="{AC3FA7E8-D76B-43A3-B715-04446DFF63C6}" name="Column1" dataDxfId="29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06008BA1-A1E9-4286-B67A-352533C06A26}" name="Crop" dataDxfId="257"/>
    <tableColumn id="2" xr3:uid="{2AEB5EEB-C9D1-41DC-913E-953A33D1A4AF}" name="P Offtake" dataDxfId="256"/>
    <tableColumn id="3" xr3:uid="{8FA16A0B-1017-4CEE-862E-0A8CBD8EB3D3}" name="K Offtake" dataDxfId="255"/>
    <tableColumn id="4" xr3:uid="{E7A3B8CD-4036-47F4-B818-C3F22E80C749}" name="Order" dataDxfId="254"/>
    <tableColumn id="5" xr3:uid="{8F3EBD84-7904-4559-9B5C-63088B792C98}" name="Lime pH requirement" dataDxfId="253"/>
    <tableColumn id="6" xr3:uid="{A21DD95A-C955-4510-9114-E3F1CB645370}" name="Column1" dataDxfId="2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11579FCC-3D9F-49AD-888D-5D79B801F6AE}" name="Crop" dataDxfId="215"/>
    <tableColumn id="2" xr3:uid="{05C08116-56D5-4CC6-A649-B06AF891B931}" name="P Offtake" dataDxfId="214"/>
    <tableColumn id="3" xr3:uid="{59CDE959-192B-4757-9203-A0F691CF0F96}" name="K Offtake" dataDxfId="213"/>
    <tableColumn id="4" xr3:uid="{9FB8E4F7-B91F-4CE0-AF39-D4895D0ECF2F}" name="Order" dataDxfId="212"/>
    <tableColumn id="5" xr3:uid="{688FF2A4-D7C6-4425-A915-A9ADD700A9EE}" name="Lime pH requirement" dataDxfId="211"/>
    <tableColumn id="6" xr3:uid="{05FC5CFF-3D81-4B5F-87C7-2364076F2714}" name="Column1" dataDxfId="21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973D7FFB-D248-4199-9B2E-B3C6CC09D382}" name="Crop" dataDxfId="173"/>
    <tableColumn id="2" xr3:uid="{7F2A3986-EC86-4CF9-BD10-791170BA6682}" name="P Offtake" dataDxfId="172"/>
    <tableColumn id="3" xr3:uid="{D6129C35-9DC6-42E5-AE3F-EA3A083168E6}" name="K Offtake" dataDxfId="171"/>
    <tableColumn id="4" xr3:uid="{C1CC42B5-564A-4DE7-B817-B7D686FE9A11}" name="Order" dataDxfId="170"/>
    <tableColumn id="5" xr3:uid="{620F3ABD-564C-411A-8DEA-CE1A34F9FC36}" name="Lime pH requirement" dataDxfId="169"/>
    <tableColumn id="6" xr3:uid="{76C9BC4F-4FF3-4AFB-8E7B-16DC0CC3E97C}" name="Column1" dataDxfId="16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D13A12FC-EAE6-4280-A219-C2622262E5F4}" name="Crop" dataDxfId="131"/>
    <tableColumn id="2" xr3:uid="{FD06C4A3-4B75-490D-88CF-232C7DC3EFC6}" name="P Offtake" dataDxfId="130"/>
    <tableColumn id="3" xr3:uid="{B043BEFF-10D4-4840-989B-BB13A502ECDF}" name="K Offtake" dataDxfId="129"/>
    <tableColumn id="4" xr3:uid="{48481FDC-5D20-466C-B554-D45886EA366A}" name="Order" dataDxfId="128"/>
    <tableColumn id="5" xr3:uid="{9E0852D2-9D0D-44AB-98B7-FBA51F331ACF}" name="Lime pH requirement" dataDxfId="127"/>
    <tableColumn id="6" xr3:uid="{29F9C4A5-6854-4F37-8BD1-0DD9B6024A55}" name="Column1" dataDxfId="12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1B554ED3-7AAF-4192-827C-B071945474B8}" name="Crop" dataDxfId="89"/>
    <tableColumn id="2" xr3:uid="{35F435E0-8D8E-44D1-84BD-C2FF51C3F944}" name="P Offtake" dataDxfId="88"/>
    <tableColumn id="3" xr3:uid="{38465C9D-AA8F-443A-80F5-96D1F6258317}" name="K Offtake" dataDxfId="87"/>
    <tableColumn id="4" xr3:uid="{E0C0E6AF-5628-4BC3-9625-81A87B93D279}" name="Order" dataDxfId="86"/>
    <tableColumn id="5" xr3:uid="{ACDE1D9A-7F94-4404-BDDC-1235C32C758F}" name="Lime pH requirement" dataDxfId="85"/>
    <tableColumn id="6" xr3:uid="{B093C9DF-C4CF-4906-9658-89F446EB9C12}" name="Column1" dataDxfId="8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C4B2E6E9-5990-417D-9E04-7933BDF1FC69}" name="Crop" dataDxfId="47"/>
    <tableColumn id="2" xr3:uid="{E74EF8D0-6C68-49B8-AE52-40C276CA5FC9}" name="P Offtake" dataDxfId="46"/>
    <tableColumn id="3" xr3:uid="{9E0A7857-36E3-482D-B4B2-65B90760417F}" name="K Offtake" dataDxfId="45"/>
    <tableColumn id="4" xr3:uid="{A78867D2-7566-4070-AF99-15EE4CEB1699}" name="Order" dataDxfId="44"/>
    <tableColumn id="5" xr3:uid="{240FD5FA-5659-468E-8544-C93086800EC9}" name="Lime pH requirement" dataDxfId="43"/>
    <tableColumn id="6" xr3:uid="{D5C8E9C3-9076-473B-AE62-DA32692BAABC}" name="Column1" dataDxfId="4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82F1A1D2-F5AA-4D76-98E8-3C18592FB8CF}" name="Crop" dataDxfId="5"/>
    <tableColumn id="2" xr3:uid="{17F60BEE-3BBA-4198-AA21-518EC4696EB6}" name="P Offtake" dataDxfId="4"/>
    <tableColumn id="3" xr3:uid="{95D820EB-2583-433A-A070-6E8356E186E7}" name="K Offtake" dataDxfId="3"/>
    <tableColumn id="4" xr3:uid="{F3AE1839-F59F-4A70-B11A-A32E3FDD1A00}" name="Order" dataDxfId="2"/>
    <tableColumn id="5" xr3:uid="{C52880C5-B266-4CF0-9A11-778ABC47F9F0}" name="Lime pH requirement" dataDxfId="1"/>
    <tableColumn id="6" xr3:uid="{233F7657-9414-44B1-9E43-A91A69CB9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9" sqref="C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48.59</v>
      </c>
      <c r="G1" s="123" t="s">
        <v>43</v>
      </c>
      <c r="H1" s="124"/>
      <c r="I1" s="96">
        <v>6.3</v>
      </c>
      <c r="J1" s="127" t="s">
        <v>153</v>
      </c>
      <c r="K1" s="127"/>
      <c r="L1" s="96">
        <v>364</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v>190902</v>
      </c>
      <c r="G2" s="125" t="s">
        <v>110</v>
      </c>
      <c r="H2" s="126"/>
      <c r="I2" s="96"/>
      <c r="J2" s="127" t="s">
        <v>158</v>
      </c>
      <c r="K2" s="127"/>
      <c r="L2" s="96">
        <v>0.96099999999999997</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3.787721123829344</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176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165</v>
      </c>
      <c r="D8" s="15" t="s">
        <v>166</v>
      </c>
      <c r="E8" s="15" t="s">
        <v>167</v>
      </c>
      <c r="F8" s="15" t="s">
        <v>168</v>
      </c>
      <c r="G8" s="15" t="s">
        <v>169</v>
      </c>
      <c r="H8" s="15" t="s">
        <v>170</v>
      </c>
      <c r="I8" s="15" t="s">
        <v>171</v>
      </c>
      <c r="J8" s="15" t="s">
        <v>172</v>
      </c>
      <c r="K8" s="15" t="s">
        <v>173</v>
      </c>
      <c r="L8" s="15" t="s">
        <v>174</v>
      </c>
      <c r="M8" s="15" t="s">
        <v>175</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185</v>
      </c>
      <c r="D9" s="15" t="s">
        <v>185</v>
      </c>
      <c r="E9" s="15" t="s">
        <v>185</v>
      </c>
      <c r="F9" s="15" t="s">
        <v>185</v>
      </c>
      <c r="G9" s="15" t="s">
        <v>185</v>
      </c>
      <c r="H9" s="15" t="s">
        <v>185</v>
      </c>
      <c r="I9" s="15" t="s">
        <v>185</v>
      </c>
      <c r="J9" s="15" t="s">
        <v>185</v>
      </c>
      <c r="K9" s="15" t="s">
        <v>185</v>
      </c>
      <c r="L9" s="15" t="s">
        <v>185</v>
      </c>
      <c r="M9" s="15" t="s">
        <v>185</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6.1</v>
      </c>
      <c r="D10" s="15">
        <v>6.2</v>
      </c>
      <c r="E10" s="15">
        <v>6</v>
      </c>
      <c r="F10" s="15">
        <v>6.2</v>
      </c>
      <c r="G10" s="15">
        <v>6.6</v>
      </c>
      <c r="H10" s="15">
        <v>6</v>
      </c>
      <c r="I10" s="15">
        <v>6.1</v>
      </c>
      <c r="J10" s="15">
        <v>6.7</v>
      </c>
      <c r="K10" s="15">
        <v>6.7</v>
      </c>
      <c r="L10" s="15">
        <v>6.7</v>
      </c>
      <c r="M10" s="15">
        <v>6.5</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1</v>
      </c>
      <c r="D11" s="15">
        <v>1</v>
      </c>
      <c r="E11" s="15">
        <v>1</v>
      </c>
      <c r="F11" s="15">
        <v>3</v>
      </c>
      <c r="G11" s="15">
        <v>3</v>
      </c>
      <c r="H11" s="15">
        <v>2</v>
      </c>
      <c r="I11" s="15">
        <v>3</v>
      </c>
      <c r="J11" s="15">
        <v>3</v>
      </c>
      <c r="K11" s="15">
        <v>3</v>
      </c>
      <c r="L11" s="15">
        <v>2</v>
      </c>
      <c r="M11" s="15">
        <v>3</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1</v>
      </c>
      <c r="F12" s="15">
        <v>2</v>
      </c>
      <c r="G12" s="15">
        <v>2</v>
      </c>
      <c r="H12" s="15">
        <v>1</v>
      </c>
      <c r="I12" s="15">
        <v>3</v>
      </c>
      <c r="J12" s="15">
        <v>0</v>
      </c>
      <c r="K12" s="15">
        <v>0</v>
      </c>
      <c r="L12" s="15">
        <v>0</v>
      </c>
      <c r="M12" s="15">
        <v>0</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3</v>
      </c>
      <c r="E13" s="15">
        <v>3</v>
      </c>
      <c r="F13" s="15">
        <v>3</v>
      </c>
      <c r="G13" s="15">
        <v>2</v>
      </c>
      <c r="H13" s="15">
        <v>2</v>
      </c>
      <c r="I13" s="15">
        <v>3</v>
      </c>
      <c r="J13" s="15">
        <v>2</v>
      </c>
      <c r="K13" s="15">
        <v>3</v>
      </c>
      <c r="L13" s="15">
        <v>2</v>
      </c>
      <c r="M13" s="15">
        <v>2</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23</v>
      </c>
      <c r="D15" s="15">
        <v>23</v>
      </c>
      <c r="E15" s="15">
        <v>23</v>
      </c>
      <c r="F15" s="15">
        <v>23</v>
      </c>
      <c r="G15" s="15">
        <v>23</v>
      </c>
      <c r="H15" s="15">
        <v>23</v>
      </c>
      <c r="I15" s="15">
        <v>23</v>
      </c>
      <c r="J15" s="15">
        <v>23</v>
      </c>
      <c r="K15" s="15">
        <v>23</v>
      </c>
      <c r="L15" s="15">
        <v>23</v>
      </c>
      <c r="M15" s="15">
        <v>23</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4.2818789999999991</v>
      </c>
      <c r="E18" s="16">
        <f>$D33</f>
        <v>4.2818789999999991</v>
      </c>
      <c r="F18" s="16">
        <f>$D34</f>
        <v>4.2818789999999991</v>
      </c>
      <c r="G18" s="16">
        <f>$D35</f>
        <v>4.2818789999999991</v>
      </c>
      <c r="H18" s="16">
        <f>$D36</f>
        <v>4.2818789999999991</v>
      </c>
      <c r="I18" s="16">
        <f>$D37</f>
        <v>4.2818789999999991</v>
      </c>
      <c r="J18" s="16">
        <f>$D38</f>
        <v>4.2818789999999991</v>
      </c>
      <c r="K18" s="16">
        <f>$D39</f>
        <v>4.2818789999999991</v>
      </c>
      <c r="L18" s="16">
        <f>$D40</f>
        <v>4.2818789999999991</v>
      </c>
      <c r="M18" s="16">
        <f>$D41</f>
        <v>4.2818789999999991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-39.1</v>
      </c>
      <c r="D19" s="16">
        <f t="shared" ref="D19:V19" si="1">D18-D17</f>
        <v>-34.818121000000005</v>
      </c>
      <c r="E19" s="16">
        <f t="shared" si="1"/>
        <v>-34.818121000000005</v>
      </c>
      <c r="F19" s="16">
        <f t="shared" si="1"/>
        <v>-34.818121000000005</v>
      </c>
      <c r="G19" s="16">
        <f t="shared" si="1"/>
        <v>-34.818121000000005</v>
      </c>
      <c r="H19" s="16">
        <f t="shared" si="1"/>
        <v>-34.818121000000005</v>
      </c>
      <c r="I19" s="16">
        <f t="shared" si="1"/>
        <v>-34.818121000000005</v>
      </c>
      <c r="J19" s="16">
        <f t="shared" si="1"/>
        <v>-34.818121000000005</v>
      </c>
      <c r="K19" s="16">
        <f t="shared" si="1"/>
        <v>-34.818121000000005</v>
      </c>
      <c r="L19" s="16">
        <f t="shared" si="1"/>
        <v>-34.818121000000005</v>
      </c>
      <c r="M19" s="16">
        <f t="shared" si="1"/>
        <v>-34.818121000000005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(VLOOKUP(D$14,$AI2:$AK26,3,FALSE))*D$15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4.4030699999999992E-5</v>
      </c>
      <c r="E22" s="16">
        <f>$E33</f>
        <v>4.4030699999999992E-5</v>
      </c>
      <c r="F22" s="16">
        <f>$E34</f>
        <v>4.4030699999999992E-5</v>
      </c>
      <c r="G22" s="16">
        <f>$E35</f>
        <v>4.4030699999999992E-5</v>
      </c>
      <c r="H22" s="16">
        <f>$E36</f>
        <v>4.4030699999999992E-5</v>
      </c>
      <c r="I22" s="16">
        <f>$E37</f>
        <v>4.4030699999999992E-5</v>
      </c>
      <c r="J22" s="16">
        <f>$E38</f>
        <v>4.4030699999999992E-5</v>
      </c>
      <c r="K22" s="16">
        <f>$E39</f>
        <v>4.4030699999999992E-5</v>
      </c>
      <c r="L22" s="16">
        <f>$E40</f>
        <v>4.4030699999999992E-5</v>
      </c>
      <c r="M22" s="16">
        <f>$E41</f>
        <v>4.4030699999999992E-5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-138</v>
      </c>
      <c r="D23" s="16">
        <f t="shared" ref="D23:V23" si="3">D22-D21</f>
        <v>-137.9999559693</v>
      </c>
      <c r="E23" s="16">
        <f t="shared" si="3"/>
        <v>-137.9999559693</v>
      </c>
      <c r="F23" s="16">
        <f t="shared" si="3"/>
        <v>-137.9999559693</v>
      </c>
      <c r="G23" s="16">
        <f t="shared" si="3"/>
        <v>-137.9999559693</v>
      </c>
      <c r="H23" s="16">
        <f t="shared" si="3"/>
        <v>-137.9999559693</v>
      </c>
      <c r="I23" s="16">
        <f t="shared" si="3"/>
        <v>-137.9999559693</v>
      </c>
      <c r="J23" s="16">
        <f t="shared" si="3"/>
        <v>-137.9999559693</v>
      </c>
      <c r="K23" s="16">
        <f t="shared" si="3"/>
        <v>-137.9999559693</v>
      </c>
      <c r="L23" s="16">
        <f t="shared" si="3"/>
        <v>-137.9999559693</v>
      </c>
      <c r="M23" s="16">
        <f t="shared" si="3"/>
        <v>-137.9999559693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c r="T27" s="107"/>
      <c r="U27" s="107"/>
    </row>
    <row r="28" spans="1:40" s="57" customFormat="1" x14ac:dyDescent="0.35">
      <c r="A28" s="108"/>
      <c r="B28" s="24">
        <v>1.68</v>
      </c>
      <c r="C28" s="15">
        <v>0.96099999999999997</v>
      </c>
      <c r="D28" s="15">
        <v>4.4499999999999998E-2</v>
      </c>
      <c r="E28" s="15">
        <v>8.6999999999999994E-3</v>
      </c>
      <c r="F28" s="15">
        <v>220</v>
      </c>
      <c r="G28" s="15">
        <v>45.2</v>
      </c>
      <c r="H28" s="15">
        <v>106</v>
      </c>
      <c r="I28" s="15">
        <v>7.67</v>
      </c>
      <c r="J28" s="15">
        <v>0.67</v>
      </c>
      <c r="K28" s="23">
        <v>1.18</v>
      </c>
      <c r="L28" s="15">
        <v>5.07</v>
      </c>
      <c r="M28" s="15">
        <v>4.01</v>
      </c>
      <c r="N28" s="15">
        <v>183000</v>
      </c>
      <c r="O28" s="15">
        <v>5020</v>
      </c>
      <c r="P28" s="15"/>
      <c r="Q28" s="15">
        <v>8990</v>
      </c>
      <c r="R28" s="15"/>
      <c r="S28" s="15">
        <v>40.4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250</v>
      </c>
      <c r="C32" s="77">
        <f t="shared" ref="C32:C50" si="6">IF(C$27="%w/w SAR",((C$28*10)*$B32),IF(C$27="%w/w DM",(((C$28*10)*($B$28/100))*$B32),IF(C$27="kg/t SAR",(C$28*$B32),IF(C$27="kg/t DM",((C$28*($B$28/100))*$B32),IF(C$27="mg/kg SAR",((C$28*0.001)*$B32),IF(C$27="mg/kg DM",(((C$28*0.001)*($B$28/100))*$B32),0))))))</f>
        <v>40.361999999999995</v>
      </c>
      <c r="D32" s="77">
        <f t="shared" ref="D32:D50" si="7">(IF(D$27="%w/w SAR",((D$28*10)*$B32),IF(D$27="%w/w DM",(((D$28*10)*($B$28/100))*$B32),IF(D$27="kg/t SAR",(D$28*$B32),IF(D$27="kg/t DM",((D$28*($B$28/100))*$B32),IF(D$27="mg/kg SAR",((D$28*0.001)*$B32),IF(D$27="mg/kg DM",(((D$28*0.001)*($B$28/100))*$B32),"0")))))))*2.291</f>
        <v>4.2818789999999991</v>
      </c>
      <c r="E32" s="77">
        <f t="shared" ref="E32:E50" si="8">(IF(E$27="%w/w SAR",((E$28*10)*$B32),IF(E$27="%w/w DM",(((E$28*10)*($B$28/100))*$B32),IF(E$27="kg/t SAR",(E$28*$B32),IF(E$27="kg/t DM",((E$28*($B$28/100))*$B32),IF(E$27="mg/kg SAR",((E$28*0.001)*$B32),IF(E$27="mg/kg DM",(((E$28*0.001)*($B$28/100))*$B32),"0")))))))*1.205</f>
        <v>4.4030699999999992E-5</v>
      </c>
      <c r="F32" s="77">
        <f t="shared" ref="F32:F50" si="9">(IF(F$27="%w/w SAR",((F$28*10)*$B32),IF(F$27="%w/w DM",(((F$28*10)*($B$28/100))*$B32),IF(F$27="kg/t SAR",(F$28*$B32),IF(F$27="kg/t DM",((F$28*($B$28/100))*$B32),IF(F$27="mg/kg SAR",((F$28*0.001)*$B32),IF(F$27="mg/kg DM",(((F$28*0.001)*($B$28/100))*$B32),"0")))))))*1.658</f>
        <v>1.5319919999999998</v>
      </c>
      <c r="G32" s="77">
        <f t="shared" ref="G32:P50" si="10">IF(G$27="%w/w SAR",((G$28*10)*$B32),IF(G$27="%w/w DM",(((G$28*10)*($B$28/100))*$B32),IF(G$27="kg/t SAR",(G$28*$B32),IF(G$27="kg/t DM",((G$28*($B$28/100))*$B32),IF(G$27="mg/kg SAR",((G$28*0.001)*$B32),IF(G$27="mg/kg DM",(((G$28*0.001)*($B$28/100))*$B32),0))))))</f>
        <v>0.18984000000000001</v>
      </c>
      <c r="H32" s="77">
        <f t="shared" si="10"/>
        <v>0.44519999999999998</v>
      </c>
      <c r="I32" s="77">
        <f t="shared" si="10"/>
        <v>3.2214E-2</v>
      </c>
      <c r="J32" s="77">
        <f t="shared" si="10"/>
        <v>2.8140000000000001E-3</v>
      </c>
      <c r="K32" s="77">
        <f t="shared" si="10"/>
        <v>4.9559999999999995E-3</v>
      </c>
      <c r="L32" s="77">
        <f t="shared" si="10"/>
        <v>2.1294000000000004E-2</v>
      </c>
      <c r="M32" s="77">
        <f t="shared" si="10"/>
        <v>1.6841999999999999E-2</v>
      </c>
      <c r="N32" s="77">
        <f t="shared" si="10"/>
        <v>768.59999999999991</v>
      </c>
      <c r="O32" s="77">
        <f t="shared" si="10"/>
        <v>21.084000000000003</v>
      </c>
      <c r="P32" s="77">
        <f t="shared" si="10"/>
        <v>0</v>
      </c>
      <c r="Q32" s="77">
        <f t="shared" ref="Q32:Q50" si="11">(IF(Q$27="%w/w SAR",((Q$28*10)*$B32),IF(Q$27="%w/w DM",(((Q$28*10)*($B$28/100))*$B32),IF(Q$27="kg/t SAR",(Q$28*$B32),IF(Q$27="kg/t DM",((Q$28*($B$28/100))*$B32),IF(Q$27="mg/kg SAR",((Q$28*0.001)*$B32),IF(Q$27="mg/kg DM",(((Q$28*0.001)*($B$28/100))*$B32),0)))))))*2.5</f>
        <v>94.39500000000001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Tylibrithos 4</v>
      </c>
      <c r="B33" s="15">
        <v>250</v>
      </c>
      <c r="C33" s="77">
        <f t="shared" si="6"/>
        <v>40.361999999999995</v>
      </c>
      <c r="D33" s="77">
        <f t="shared" si="7"/>
        <v>4.2818789999999991</v>
      </c>
      <c r="E33" s="77">
        <f t="shared" si="8"/>
        <v>4.4030699999999992E-5</v>
      </c>
      <c r="F33" s="77">
        <f t="shared" si="9"/>
        <v>1.5319919999999998</v>
      </c>
      <c r="G33" s="77">
        <f t="shared" si="10"/>
        <v>0.18984000000000001</v>
      </c>
      <c r="H33" s="77">
        <f t="shared" si="10"/>
        <v>0.44519999999999998</v>
      </c>
      <c r="I33" s="77">
        <f t="shared" si="10"/>
        <v>3.2214E-2</v>
      </c>
      <c r="J33" s="77">
        <f t="shared" si="10"/>
        <v>2.8140000000000001E-3</v>
      </c>
      <c r="K33" s="77">
        <f t="shared" si="10"/>
        <v>4.9559999999999995E-3</v>
      </c>
      <c r="L33" s="77">
        <f t="shared" si="10"/>
        <v>2.1294000000000004E-2</v>
      </c>
      <c r="M33" s="77">
        <f t="shared" si="10"/>
        <v>1.6841999999999999E-2</v>
      </c>
      <c r="N33" s="77">
        <f t="shared" si="10"/>
        <v>768.59999999999991</v>
      </c>
      <c r="O33" s="77">
        <f t="shared" si="10"/>
        <v>21.084000000000003</v>
      </c>
      <c r="P33" s="77">
        <f t="shared" si="10"/>
        <v>0</v>
      </c>
      <c r="Q33" s="77">
        <f t="shared" si="11"/>
        <v>94.39500000000001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Aber 2</v>
      </c>
      <c r="B34" s="15">
        <v>250</v>
      </c>
      <c r="C34" s="77">
        <f t="shared" si="6"/>
        <v>40.361999999999995</v>
      </c>
      <c r="D34" s="77">
        <f t="shared" si="7"/>
        <v>4.2818789999999991</v>
      </c>
      <c r="E34" s="77">
        <f t="shared" si="8"/>
        <v>4.4030699999999992E-5</v>
      </c>
      <c r="F34" s="77">
        <f t="shared" si="9"/>
        <v>1.5319919999999998</v>
      </c>
      <c r="G34" s="77">
        <f t="shared" si="10"/>
        <v>0.18984000000000001</v>
      </c>
      <c r="H34" s="77">
        <f t="shared" si="10"/>
        <v>0.44519999999999998</v>
      </c>
      <c r="I34" s="77">
        <f t="shared" si="10"/>
        <v>3.2214E-2</v>
      </c>
      <c r="J34" s="77">
        <f t="shared" si="10"/>
        <v>2.8140000000000001E-3</v>
      </c>
      <c r="K34" s="77">
        <f t="shared" si="10"/>
        <v>4.9559999999999995E-3</v>
      </c>
      <c r="L34" s="77">
        <f t="shared" si="10"/>
        <v>2.1294000000000004E-2</v>
      </c>
      <c r="M34" s="77">
        <f t="shared" si="10"/>
        <v>1.6841999999999999E-2</v>
      </c>
      <c r="N34" s="77">
        <f t="shared" si="10"/>
        <v>768.59999999999991</v>
      </c>
      <c r="O34" s="77">
        <f t="shared" si="10"/>
        <v>21.084000000000003</v>
      </c>
      <c r="P34" s="77">
        <f t="shared" si="10"/>
        <v>0</v>
      </c>
      <c r="Q34" s="77">
        <f t="shared" si="11"/>
        <v>94.39500000000001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Pentwyn 2</v>
      </c>
      <c r="B35" s="15">
        <v>250</v>
      </c>
      <c r="C35" s="77">
        <f t="shared" si="6"/>
        <v>40.361999999999995</v>
      </c>
      <c r="D35" s="77">
        <f t="shared" si="7"/>
        <v>4.2818789999999991</v>
      </c>
      <c r="E35" s="77">
        <f t="shared" si="8"/>
        <v>4.4030699999999992E-5</v>
      </c>
      <c r="F35" s="77">
        <f t="shared" si="9"/>
        <v>1.5319919999999998</v>
      </c>
      <c r="G35" s="77">
        <f t="shared" si="10"/>
        <v>0.18984000000000001</v>
      </c>
      <c r="H35" s="77">
        <f t="shared" si="10"/>
        <v>0.44519999999999998</v>
      </c>
      <c r="I35" s="77">
        <f t="shared" si="10"/>
        <v>3.2214E-2</v>
      </c>
      <c r="J35" s="77">
        <f t="shared" si="10"/>
        <v>2.8140000000000001E-3</v>
      </c>
      <c r="K35" s="77">
        <f t="shared" si="10"/>
        <v>4.9559999999999995E-3</v>
      </c>
      <c r="L35" s="77">
        <f t="shared" si="10"/>
        <v>2.1294000000000004E-2</v>
      </c>
      <c r="M35" s="77">
        <f t="shared" si="10"/>
        <v>1.6841999999999999E-2</v>
      </c>
      <c r="N35" s="77">
        <f t="shared" si="10"/>
        <v>768.59999999999991</v>
      </c>
      <c r="O35" s="77">
        <f t="shared" si="10"/>
        <v>21.084000000000003</v>
      </c>
      <c r="P35" s="77">
        <f t="shared" si="10"/>
        <v>0</v>
      </c>
      <c r="Q35" s="77">
        <f t="shared" si="11"/>
        <v>94.39500000000001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Pentwyn 3</v>
      </c>
      <c r="B36" s="15">
        <v>250</v>
      </c>
      <c r="C36" s="77">
        <f t="shared" si="6"/>
        <v>40.361999999999995</v>
      </c>
      <c r="D36" s="77">
        <f t="shared" si="7"/>
        <v>4.2818789999999991</v>
      </c>
      <c r="E36" s="77">
        <f t="shared" si="8"/>
        <v>4.4030699999999992E-5</v>
      </c>
      <c r="F36" s="77">
        <f t="shared" si="9"/>
        <v>1.5319919999999998</v>
      </c>
      <c r="G36" s="77">
        <f t="shared" si="10"/>
        <v>0.18984000000000001</v>
      </c>
      <c r="H36" s="77">
        <f t="shared" si="10"/>
        <v>0.44519999999999998</v>
      </c>
      <c r="I36" s="77">
        <f t="shared" si="10"/>
        <v>3.2214E-2</v>
      </c>
      <c r="J36" s="77">
        <f t="shared" si="10"/>
        <v>2.8140000000000001E-3</v>
      </c>
      <c r="K36" s="77">
        <f t="shared" si="10"/>
        <v>4.9559999999999995E-3</v>
      </c>
      <c r="L36" s="77">
        <f t="shared" si="10"/>
        <v>2.1294000000000004E-2</v>
      </c>
      <c r="M36" s="77">
        <f t="shared" si="10"/>
        <v>1.6841999999999999E-2</v>
      </c>
      <c r="N36" s="77">
        <f t="shared" si="10"/>
        <v>768.59999999999991</v>
      </c>
      <c r="O36" s="77">
        <f t="shared" si="10"/>
        <v>21.084000000000003</v>
      </c>
      <c r="P36" s="77">
        <f t="shared" si="10"/>
        <v>0</v>
      </c>
      <c r="Q36" s="77">
        <f t="shared" si="11"/>
        <v>94.39500000000001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Pentwyn 4</v>
      </c>
      <c r="B37" s="15">
        <v>250</v>
      </c>
      <c r="C37" s="77">
        <f t="shared" si="6"/>
        <v>40.361999999999995</v>
      </c>
      <c r="D37" s="77">
        <f t="shared" si="7"/>
        <v>4.2818789999999991</v>
      </c>
      <c r="E37" s="77">
        <f t="shared" si="8"/>
        <v>4.4030699999999992E-5</v>
      </c>
      <c r="F37" s="77">
        <f t="shared" si="9"/>
        <v>1.5319919999999998</v>
      </c>
      <c r="G37" s="77">
        <f t="shared" si="10"/>
        <v>0.18984000000000001</v>
      </c>
      <c r="H37" s="77">
        <f t="shared" si="10"/>
        <v>0.44519999999999998</v>
      </c>
      <c r="I37" s="77">
        <f t="shared" si="10"/>
        <v>3.2214E-2</v>
      </c>
      <c r="J37" s="77">
        <f t="shared" si="10"/>
        <v>2.8140000000000001E-3</v>
      </c>
      <c r="K37" s="77">
        <f t="shared" si="10"/>
        <v>4.9559999999999995E-3</v>
      </c>
      <c r="L37" s="77">
        <f t="shared" si="10"/>
        <v>2.1294000000000004E-2</v>
      </c>
      <c r="M37" s="77">
        <f t="shared" si="10"/>
        <v>1.6841999999999999E-2</v>
      </c>
      <c r="N37" s="77">
        <f t="shared" si="10"/>
        <v>768.59999999999991</v>
      </c>
      <c r="O37" s="77">
        <f t="shared" si="10"/>
        <v>21.084000000000003</v>
      </c>
      <c r="P37" s="77">
        <f t="shared" si="10"/>
        <v>0</v>
      </c>
      <c r="Q37" s="77">
        <f t="shared" si="11"/>
        <v>94.39500000000001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Pencelli 1</v>
      </c>
      <c r="B38" s="15">
        <v>250</v>
      </c>
      <c r="C38" s="77">
        <f t="shared" si="6"/>
        <v>40.361999999999995</v>
      </c>
      <c r="D38" s="77">
        <f t="shared" si="7"/>
        <v>4.2818789999999991</v>
      </c>
      <c r="E38" s="77">
        <f t="shared" si="8"/>
        <v>4.4030699999999992E-5</v>
      </c>
      <c r="F38" s="77">
        <f t="shared" si="9"/>
        <v>1.5319919999999998</v>
      </c>
      <c r="G38" s="77">
        <f t="shared" si="10"/>
        <v>0.18984000000000001</v>
      </c>
      <c r="H38" s="77">
        <f t="shared" si="10"/>
        <v>0.44519999999999998</v>
      </c>
      <c r="I38" s="77">
        <f t="shared" si="10"/>
        <v>3.2214E-2</v>
      </c>
      <c r="J38" s="77">
        <f t="shared" si="10"/>
        <v>2.8140000000000001E-3</v>
      </c>
      <c r="K38" s="77">
        <f t="shared" si="10"/>
        <v>4.9559999999999995E-3</v>
      </c>
      <c r="L38" s="77">
        <f t="shared" si="10"/>
        <v>2.1294000000000004E-2</v>
      </c>
      <c r="M38" s="77">
        <f t="shared" si="10"/>
        <v>1.6841999999999999E-2</v>
      </c>
      <c r="N38" s="77">
        <f t="shared" si="10"/>
        <v>768.59999999999991</v>
      </c>
      <c r="O38" s="77">
        <f t="shared" si="10"/>
        <v>21.084000000000003</v>
      </c>
      <c r="P38" s="77">
        <f t="shared" si="10"/>
        <v>0</v>
      </c>
      <c r="Q38" s="77">
        <f t="shared" si="11"/>
        <v>94.39500000000001</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Pencelli 2</v>
      </c>
      <c r="B39" s="15">
        <v>250</v>
      </c>
      <c r="C39" s="77">
        <f t="shared" si="6"/>
        <v>40.361999999999995</v>
      </c>
      <c r="D39" s="77">
        <f t="shared" si="7"/>
        <v>4.2818789999999991</v>
      </c>
      <c r="E39" s="77">
        <f t="shared" si="8"/>
        <v>4.4030699999999992E-5</v>
      </c>
      <c r="F39" s="77">
        <f t="shared" si="9"/>
        <v>1.5319919999999998</v>
      </c>
      <c r="G39" s="77">
        <f t="shared" si="10"/>
        <v>0.18984000000000001</v>
      </c>
      <c r="H39" s="77">
        <f t="shared" si="10"/>
        <v>0.44519999999999998</v>
      </c>
      <c r="I39" s="77">
        <f t="shared" si="10"/>
        <v>3.2214E-2</v>
      </c>
      <c r="J39" s="77">
        <f t="shared" si="10"/>
        <v>2.8140000000000001E-3</v>
      </c>
      <c r="K39" s="77">
        <f t="shared" si="10"/>
        <v>4.9559999999999995E-3</v>
      </c>
      <c r="L39" s="77">
        <f t="shared" si="10"/>
        <v>2.1294000000000004E-2</v>
      </c>
      <c r="M39" s="77">
        <f t="shared" si="10"/>
        <v>1.6841999999999999E-2</v>
      </c>
      <c r="N39" s="77">
        <f t="shared" si="10"/>
        <v>768.59999999999991</v>
      </c>
      <c r="O39" s="77">
        <f t="shared" si="10"/>
        <v>21.084000000000003</v>
      </c>
      <c r="P39" s="77">
        <f t="shared" si="10"/>
        <v>0</v>
      </c>
      <c r="Q39" s="77">
        <f t="shared" si="11"/>
        <v>94.39500000000001</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Pencelli 3</v>
      </c>
      <c r="B40" s="15">
        <v>250</v>
      </c>
      <c r="C40" s="77">
        <f t="shared" si="6"/>
        <v>40.361999999999995</v>
      </c>
      <c r="D40" s="77">
        <f t="shared" si="7"/>
        <v>4.2818789999999991</v>
      </c>
      <c r="E40" s="77">
        <f t="shared" si="8"/>
        <v>4.4030699999999992E-5</v>
      </c>
      <c r="F40" s="77">
        <f t="shared" si="9"/>
        <v>1.5319919999999998</v>
      </c>
      <c r="G40" s="77">
        <f t="shared" si="10"/>
        <v>0.18984000000000001</v>
      </c>
      <c r="H40" s="77">
        <f t="shared" si="10"/>
        <v>0.44519999999999998</v>
      </c>
      <c r="I40" s="77">
        <f t="shared" si="10"/>
        <v>3.2214E-2</v>
      </c>
      <c r="J40" s="77">
        <f t="shared" si="10"/>
        <v>2.8140000000000001E-3</v>
      </c>
      <c r="K40" s="77">
        <f t="shared" si="10"/>
        <v>4.9559999999999995E-3</v>
      </c>
      <c r="L40" s="77">
        <f t="shared" si="10"/>
        <v>2.1294000000000004E-2</v>
      </c>
      <c r="M40" s="77">
        <f t="shared" si="10"/>
        <v>1.6841999999999999E-2</v>
      </c>
      <c r="N40" s="77">
        <f t="shared" si="10"/>
        <v>768.59999999999991</v>
      </c>
      <c r="O40" s="77">
        <f t="shared" si="10"/>
        <v>21.084000000000003</v>
      </c>
      <c r="P40" s="77">
        <f t="shared" si="10"/>
        <v>0</v>
      </c>
      <c r="Q40" s="77">
        <f t="shared" si="11"/>
        <v>94.39500000000001</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Pencelli 4</v>
      </c>
      <c r="B41" s="15">
        <v>250</v>
      </c>
      <c r="C41" s="77">
        <f t="shared" si="6"/>
        <v>40.361999999999995</v>
      </c>
      <c r="D41" s="77">
        <f t="shared" si="7"/>
        <v>4.2818789999999991</v>
      </c>
      <c r="E41" s="77">
        <f t="shared" si="8"/>
        <v>4.4030699999999992E-5</v>
      </c>
      <c r="F41" s="77">
        <f t="shared" si="9"/>
        <v>1.5319919999999998</v>
      </c>
      <c r="G41" s="77">
        <f t="shared" si="10"/>
        <v>0.18984000000000001</v>
      </c>
      <c r="H41" s="77">
        <f t="shared" si="10"/>
        <v>0.44519999999999998</v>
      </c>
      <c r="I41" s="77">
        <f t="shared" si="10"/>
        <v>3.2214E-2</v>
      </c>
      <c r="J41" s="77">
        <f t="shared" si="10"/>
        <v>2.8140000000000001E-3</v>
      </c>
      <c r="K41" s="77">
        <f t="shared" si="10"/>
        <v>4.9559999999999995E-3</v>
      </c>
      <c r="L41" s="77">
        <f t="shared" si="10"/>
        <v>2.1294000000000004E-2</v>
      </c>
      <c r="M41" s="77">
        <f t="shared" si="10"/>
        <v>1.6841999999999999E-2</v>
      </c>
      <c r="N41" s="77">
        <f t="shared" si="10"/>
        <v>768.59999999999991</v>
      </c>
      <c r="O41" s="77">
        <f t="shared" si="10"/>
        <v>21.084000000000003</v>
      </c>
      <c r="P41" s="77">
        <f t="shared" si="10"/>
        <v>0</v>
      </c>
      <c r="Q41" s="77">
        <f t="shared" si="11"/>
        <v>94.39500000000001</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C20:V21">
    <cfRule type="cellIs" dxfId="377" priority="43" operator="equal">
      <formula>"DECREASE"</formula>
    </cfRule>
    <cfRule type="cellIs" dxfId="376" priority="44" operator="equal">
      <formula>"INCREASE"</formula>
    </cfRule>
  </conditionalFormatting>
  <conditionalFormatting sqref="B62:U66 B31:B50">
    <cfRule type="cellIs" dxfId="375" priority="42" operator="greaterThan">
      <formula>$B$51</formula>
    </cfRule>
  </conditionalFormatting>
  <conditionalFormatting sqref="C31:C50">
    <cfRule type="cellIs" dxfId="374" priority="41" operator="greaterThan">
      <formula>$C$51</formula>
    </cfRule>
  </conditionalFormatting>
  <conditionalFormatting sqref="C18:V18">
    <cfRule type="cellIs" dxfId="373" priority="37" operator="equal">
      <formula>0</formula>
    </cfRule>
  </conditionalFormatting>
  <conditionalFormatting sqref="C17:V17">
    <cfRule type="cellIs" dxfId="372" priority="35" operator="equal">
      <formula>0</formula>
    </cfRule>
  </conditionalFormatting>
  <conditionalFormatting sqref="C19:V19">
    <cfRule type="cellIs" dxfId="371" priority="34"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7" operator="greaterThan">
      <formula>$K$51</formula>
    </cfRule>
  </conditionalFormatting>
  <conditionalFormatting sqref="L31:L50">
    <cfRule type="cellIs" dxfId="366" priority="26" operator="greaterThan">
      <formula>$L$51</formula>
    </cfRule>
  </conditionalFormatting>
  <conditionalFormatting sqref="M31:M50">
    <cfRule type="cellIs" dxfId="365" priority="25" operator="greaterThan">
      <formula>$M$51</formula>
    </cfRule>
  </conditionalFormatting>
  <conditionalFormatting sqref="P31:P50">
    <cfRule type="cellIs" dxfId="364" priority="24" operator="greaterThan">
      <formula>$P$51</formula>
    </cfRule>
  </conditionalFormatting>
  <conditionalFormatting sqref="R31:R50">
    <cfRule type="cellIs" dxfId="363" priority="23" operator="greaterThan">
      <formula>$R$51</formula>
    </cfRule>
  </conditionalFormatting>
  <conditionalFormatting sqref="S31:S50">
    <cfRule type="cellIs" dxfId="362" priority="22" operator="greaterThan">
      <formula>$S$51</formula>
    </cfRule>
  </conditionalFormatting>
  <conditionalFormatting sqref="T31:T50">
    <cfRule type="cellIs" dxfId="361" priority="21" operator="greaterThan">
      <formula>$T$51</formula>
    </cfRule>
  </conditionalFormatting>
  <conditionalFormatting sqref="U31:U50">
    <cfRule type="cellIs" dxfId="360" priority="20" operator="greaterThan">
      <formula>$U$51</formula>
    </cfRule>
  </conditionalFormatting>
  <conditionalFormatting sqref="C22:V22">
    <cfRule type="cellIs" dxfId="359" priority="18" operator="equal">
      <formula>0</formula>
    </cfRule>
  </conditionalFormatting>
  <conditionalFormatting sqref="C24:V24">
    <cfRule type="cellIs" dxfId="358" priority="16" operator="equal">
      <formula>"DECREASE"</formula>
    </cfRule>
    <cfRule type="cellIs" dxfId="357" priority="17" operator="equal">
      <formula>"INCREASE"</formula>
    </cfRule>
  </conditionalFormatting>
  <conditionalFormatting sqref="C23:V23">
    <cfRule type="cellIs" dxfId="356" priority="15" operator="equal">
      <formula>0</formula>
    </cfRule>
  </conditionalFormatting>
  <conditionalFormatting sqref="I1">
    <cfRule type="cellIs" dxfId="355" priority="11" operator="between">
      <formula>0.1</formula>
      <formula>5</formula>
    </cfRule>
  </conditionalFormatting>
  <conditionalFormatting sqref="I2">
    <cfRule type="cellIs" dxfId="354" priority="10" operator="greaterThan">
      <formula>5000.1</formula>
    </cfRule>
  </conditionalFormatting>
  <conditionalFormatting sqref="I3">
    <cfRule type="cellIs" dxfId="353" priority="9" operator="greaterThan">
      <formula>40000.01</formula>
    </cfRule>
  </conditionalFormatting>
  <conditionalFormatting sqref="C21:V21">
    <cfRule type="cellIs" dxfId="352" priority="8" operator="equal">
      <formula>0</formula>
    </cfRule>
  </conditionalFormatting>
  <conditionalFormatting sqref="B66:U66">
    <cfRule type="cellIs" dxfId="351" priority="4" operator="equal">
      <formula>"UNDER"</formula>
    </cfRule>
    <cfRule type="cellIs" dxfId="350" priority="5" operator="equal">
      <formula>"OVER"</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G1" zoomScale="90" zoomScaleNormal="90" workbookViewId="0">
      <selection activeCell="S27" sqref="S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Cefn'!C1:D1</f>
        <v>PAN-023961</v>
      </c>
      <c r="D1" s="141"/>
      <c r="E1" s="93" t="s">
        <v>45</v>
      </c>
      <c r="F1" s="39">
        <f>'Field data and Cefn'!F1</f>
        <v>48.59</v>
      </c>
      <c r="G1" s="123" t="s">
        <v>43</v>
      </c>
      <c r="H1" s="124"/>
      <c r="I1" s="118">
        <v>6.1</v>
      </c>
      <c r="J1" s="127" t="s">
        <v>153</v>
      </c>
      <c r="K1" s="127"/>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Cefn'!C2:D2</f>
        <v>GP3792SK</v>
      </c>
      <c r="D2" s="143"/>
      <c r="E2" s="93" t="s">
        <v>109</v>
      </c>
      <c r="F2" s="96">
        <v>190902</v>
      </c>
      <c r="G2" s="125" t="s">
        <v>110</v>
      </c>
      <c r="H2" s="126"/>
      <c r="I2" s="118"/>
      <c r="J2" s="127" t="s">
        <v>158</v>
      </c>
      <c r="K2" s="127"/>
      <c r="L2" s="97">
        <v>0.72799999999999998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Cefn'!C3:D3</f>
        <v>ByProduct Recovery Limited</v>
      </c>
      <c r="D3" s="143"/>
      <c r="E3" s="93" t="s">
        <v>108</v>
      </c>
      <c r="F3" s="31" t="s">
        <v>78</v>
      </c>
      <c r="G3" s="127" t="s">
        <v>159</v>
      </c>
      <c r="H3" s="127"/>
      <c r="I3" s="118"/>
      <c r="J3" s="123" t="s">
        <v>154</v>
      </c>
      <c r="K3" s="124"/>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Cefn'!C4:D4</f>
        <v>Tylebrithos, Cantref, Brecon.LD3 8LR</v>
      </c>
      <c r="D4" s="141"/>
      <c r="E4" s="94" t="s">
        <v>1</v>
      </c>
      <c r="F4" s="96" t="s">
        <v>177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Cefn'!C5:D5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Cefn'!C8</f>
        <v>Tylibrithos 2</v>
      </c>
      <c r="D8" s="60" t="str">
        <f>'Field data and Cefn'!D8</f>
        <v>Tylibrithos 3</v>
      </c>
      <c r="E8" s="60" t="str">
        <f>'Field data and Cefn'!E8</f>
        <v>Tylibrithos 4</v>
      </c>
      <c r="F8" s="60" t="str">
        <f>'Field data and Cefn'!F8</f>
        <v>Aber 2</v>
      </c>
      <c r="G8" s="60" t="str">
        <f>'Field data and Cefn'!G8</f>
        <v>Pentwyn 2</v>
      </c>
      <c r="H8" s="60" t="str">
        <f>'Field data and Cefn'!H8</f>
        <v>Pentwyn 3</v>
      </c>
      <c r="I8" s="60" t="str">
        <f>'Field data and Cefn'!I8</f>
        <v>Pentwyn 4</v>
      </c>
      <c r="J8" s="60" t="str">
        <f>'Field data and Cefn'!J8</f>
        <v>Pencelli 1</v>
      </c>
      <c r="K8" s="60" t="str">
        <f>'Field data and Cefn'!K8</f>
        <v>Pencelli 2</v>
      </c>
      <c r="L8" s="60" t="str">
        <f>'Field data and Cefn'!L8</f>
        <v>Pencelli 3</v>
      </c>
      <c r="M8" s="60" t="str">
        <f>'Field data and Cefn'!M8</f>
        <v>Pencelli 4</v>
      </c>
      <c r="N8" s="60">
        <f>'Field data and Cefn'!N8</f>
        <v>0</v>
      </c>
      <c r="O8" s="60">
        <f>'Field data and Cefn'!O8</f>
        <v>0</v>
      </c>
      <c r="P8" s="60">
        <f>'Field data and Cefn'!P8</f>
        <v>0</v>
      </c>
      <c r="Q8" s="60">
        <f>'Field data and Cefn'!Q8</f>
        <v>0</v>
      </c>
      <c r="R8" s="60">
        <f>'Field data and Cefn'!R8</f>
        <v>0</v>
      </c>
      <c r="S8" s="60">
        <f>'Field data and Cefn'!S8</f>
        <v>0</v>
      </c>
      <c r="T8" s="60">
        <f>'Field data and Cefn'!T8</f>
        <v>0</v>
      </c>
      <c r="U8" s="60">
        <f>'Field data and Cefn'!U8</f>
        <v>0</v>
      </c>
      <c r="V8" s="60">
        <f>'Field data and Cefn'!V8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Cefn'!C9</f>
        <v xml:space="preserve">M </v>
      </c>
      <c r="D9" s="60" t="str">
        <f>'Field data and Cefn'!D9</f>
        <v xml:space="preserve">M </v>
      </c>
      <c r="E9" s="60" t="str">
        <f>'Field data and Cefn'!E9</f>
        <v xml:space="preserve">M </v>
      </c>
      <c r="F9" s="60" t="str">
        <f>'Field data and Cefn'!F9</f>
        <v xml:space="preserve">M </v>
      </c>
      <c r="G9" s="60" t="str">
        <f>'Field data and Cefn'!G9</f>
        <v xml:space="preserve">M </v>
      </c>
      <c r="H9" s="60" t="str">
        <f>'Field data and Cefn'!H9</f>
        <v xml:space="preserve">M </v>
      </c>
      <c r="I9" s="60" t="str">
        <f>'Field data and Cefn'!I9</f>
        <v xml:space="preserve">M </v>
      </c>
      <c r="J9" s="60" t="str">
        <f>'Field data and Cefn'!J9</f>
        <v xml:space="preserve">M </v>
      </c>
      <c r="K9" s="60" t="str">
        <f>'Field data and Cefn'!K9</f>
        <v xml:space="preserve">M </v>
      </c>
      <c r="L9" s="60" t="str">
        <f>'Field data and Cefn'!L9</f>
        <v xml:space="preserve">M </v>
      </c>
      <c r="M9" s="60" t="str">
        <f>'Field data and Cefn'!M9</f>
        <v xml:space="preserve">M </v>
      </c>
      <c r="N9" s="60">
        <f>'Field data and Cefn'!N9</f>
        <v>0</v>
      </c>
      <c r="O9" s="60">
        <f>'Field data and Cefn'!O9</f>
        <v>0</v>
      </c>
      <c r="P9" s="60">
        <f>'Field data and Cefn'!P9</f>
        <v>0</v>
      </c>
      <c r="Q9" s="60">
        <f>'Field data and Cefn'!Q9</f>
        <v>0</v>
      </c>
      <c r="R9" s="60">
        <f>'Field data and Cefn'!R9</f>
        <v>0</v>
      </c>
      <c r="S9" s="60">
        <f>'Field data and Cefn'!S9</f>
        <v>0</v>
      </c>
      <c r="T9" s="60">
        <f>'Field data and Cefn'!T9</f>
        <v>0</v>
      </c>
      <c r="U9" s="60">
        <f>'Field data and Cefn'!U9</f>
        <v>0</v>
      </c>
      <c r="V9" s="60">
        <f>'Field data and Cefn'!V9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Cefn'!C10</f>
        <v>6.1</v>
      </c>
      <c r="D10" s="60">
        <f>'Field data and Cefn'!D10</f>
        <v>6.2</v>
      </c>
      <c r="E10" s="60">
        <f>'Field data and Cefn'!E10</f>
        <v>6</v>
      </c>
      <c r="F10" s="60">
        <f>'Field data and Cefn'!F10</f>
        <v>6.2</v>
      </c>
      <c r="G10" s="60">
        <f>'Field data and Cefn'!G10</f>
        <v>6.6</v>
      </c>
      <c r="H10" s="60">
        <f>'Field data and Cefn'!H10</f>
        <v>6</v>
      </c>
      <c r="I10" s="60">
        <f>'Field data and Cefn'!I10</f>
        <v>6.1</v>
      </c>
      <c r="J10" s="60">
        <f>'Field data and Cefn'!J10</f>
        <v>6.7</v>
      </c>
      <c r="K10" s="60">
        <f>'Field data and Cefn'!K10</f>
        <v>6.7</v>
      </c>
      <c r="L10" s="60">
        <f>'Field data and Cefn'!L10</f>
        <v>6.7</v>
      </c>
      <c r="M10" s="60">
        <f>'Field data and Cefn'!M10</f>
        <v>6.5</v>
      </c>
      <c r="N10" s="60">
        <f>'Field data and Cefn'!N10</f>
        <v>0</v>
      </c>
      <c r="O10" s="60">
        <f>'Field data and Cefn'!O10</f>
        <v>0</v>
      </c>
      <c r="P10" s="60">
        <f>'Field data and Cefn'!P10</f>
        <v>0</v>
      </c>
      <c r="Q10" s="60">
        <f>'Field data and Cefn'!Q10</f>
        <v>0</v>
      </c>
      <c r="R10" s="60">
        <f>'Field data and Cefn'!R10</f>
        <v>0</v>
      </c>
      <c r="S10" s="60">
        <f>'Field data and Cefn'!S10</f>
        <v>0</v>
      </c>
      <c r="T10" s="60">
        <f>'Field data and Cefn'!T10</f>
        <v>0</v>
      </c>
      <c r="U10" s="60">
        <f>'Field data and Cefn'!U10</f>
        <v>0</v>
      </c>
      <c r="V10" s="60">
        <f>'Field data and Cefn'!V10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Cefn'!C11</f>
        <v>1</v>
      </c>
      <c r="D11" s="60">
        <f>'Field data and Cefn'!D11</f>
        <v>1</v>
      </c>
      <c r="E11" s="60">
        <f>'Field data and Cefn'!E11</f>
        <v>1</v>
      </c>
      <c r="F11" s="60">
        <f>'Field data and Cefn'!F11</f>
        <v>3</v>
      </c>
      <c r="G11" s="60">
        <f>'Field data and Cefn'!G11</f>
        <v>3</v>
      </c>
      <c r="H11" s="60">
        <f>'Field data and Cefn'!H11</f>
        <v>2</v>
      </c>
      <c r="I11" s="60">
        <f>'Field data and Cefn'!I11</f>
        <v>3</v>
      </c>
      <c r="J11" s="60">
        <f>'Field data and Cefn'!J11</f>
        <v>3</v>
      </c>
      <c r="K11" s="60">
        <f>'Field data and Cefn'!K11</f>
        <v>3</v>
      </c>
      <c r="L11" s="60">
        <f>'Field data and Cefn'!L11</f>
        <v>2</v>
      </c>
      <c r="M11" s="60">
        <f>'Field data and Cefn'!M11</f>
        <v>3</v>
      </c>
      <c r="N11" s="60">
        <f>'Field data and Cefn'!N11</f>
        <v>0</v>
      </c>
      <c r="O11" s="60">
        <f>'Field data and Cefn'!O11</f>
        <v>0</v>
      </c>
      <c r="P11" s="60">
        <f>'Field data and Cefn'!P11</f>
        <v>0</v>
      </c>
      <c r="Q11" s="60">
        <f>'Field data and Cefn'!Q11</f>
        <v>0</v>
      </c>
      <c r="R11" s="60">
        <f>'Field data and Cefn'!R11</f>
        <v>0</v>
      </c>
      <c r="S11" s="60">
        <f>'Field data and Cefn'!S11</f>
        <v>0</v>
      </c>
      <c r="T11" s="60">
        <f>'Field data and Cefn'!T11</f>
        <v>0</v>
      </c>
      <c r="U11" s="60">
        <f>'Field data and Cefn'!U11</f>
        <v>0</v>
      </c>
      <c r="V11" s="60">
        <f>'Field data and Cefn'!V11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Cefn'!C12</f>
        <v>1</v>
      </c>
      <c r="D12" s="60">
        <f>'Field data and Cefn'!D12</f>
        <v>1</v>
      </c>
      <c r="E12" s="60">
        <f>'Field data and Cefn'!E12</f>
        <v>1</v>
      </c>
      <c r="F12" s="60">
        <f>'Field data and Cefn'!F12</f>
        <v>2</v>
      </c>
      <c r="G12" s="60">
        <f>'Field data and Cefn'!G12</f>
        <v>2</v>
      </c>
      <c r="H12" s="60">
        <f>'Field data and Cefn'!H12</f>
        <v>1</v>
      </c>
      <c r="I12" s="60">
        <f>'Field data and Cefn'!I12</f>
        <v>3</v>
      </c>
      <c r="J12" s="60">
        <f>'Field data and Cefn'!J12</f>
        <v>0</v>
      </c>
      <c r="K12" s="60">
        <f>'Field data and Cefn'!K12</f>
        <v>0</v>
      </c>
      <c r="L12" s="60">
        <f>'Field data and Cefn'!L12</f>
        <v>0</v>
      </c>
      <c r="M12" s="60">
        <f>'Field data and Cefn'!M12</f>
        <v>0</v>
      </c>
      <c r="N12" s="60">
        <f>'Field data and Cefn'!N12</f>
        <v>0</v>
      </c>
      <c r="O12" s="60">
        <f>'Field data and Cefn'!O12</f>
        <v>0</v>
      </c>
      <c r="P12" s="60">
        <f>'Field data and Cefn'!P12</f>
        <v>0</v>
      </c>
      <c r="Q12" s="60">
        <f>'Field data and Cefn'!Q12</f>
        <v>0</v>
      </c>
      <c r="R12" s="60">
        <f>'Field data and Cefn'!R12</f>
        <v>0</v>
      </c>
      <c r="S12" s="60">
        <f>'Field data and Cefn'!S12</f>
        <v>0</v>
      </c>
      <c r="T12" s="60">
        <f>'Field data and Cefn'!T12</f>
        <v>0</v>
      </c>
      <c r="U12" s="60">
        <f>'Field data and Cefn'!U12</f>
        <v>0</v>
      </c>
      <c r="V12" s="60">
        <f>'Field data and Cefn'!V12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Cefn'!C13</f>
        <v>3</v>
      </c>
      <c r="D13" s="60">
        <f>'Field data and Cefn'!D13</f>
        <v>3</v>
      </c>
      <c r="E13" s="60">
        <f>'Field data and Cefn'!E13</f>
        <v>3</v>
      </c>
      <c r="F13" s="60">
        <f>'Field data and Cefn'!F13</f>
        <v>3</v>
      </c>
      <c r="G13" s="60">
        <f>'Field data and Cefn'!G13</f>
        <v>2</v>
      </c>
      <c r="H13" s="60">
        <f>'Field data and Cefn'!H13</f>
        <v>2</v>
      </c>
      <c r="I13" s="60">
        <f>'Field data and Cefn'!I13</f>
        <v>3</v>
      </c>
      <c r="J13" s="60">
        <f>'Field data and Cefn'!J13</f>
        <v>2</v>
      </c>
      <c r="K13" s="60">
        <f>'Field data and Cefn'!K13</f>
        <v>3</v>
      </c>
      <c r="L13" s="60">
        <f>'Field data and Cefn'!L13</f>
        <v>2</v>
      </c>
      <c r="M13" s="60">
        <f>'Field data and Cefn'!M13</f>
        <v>2</v>
      </c>
      <c r="N13" s="60">
        <f>'Field data and Cefn'!N13</f>
        <v>0</v>
      </c>
      <c r="O13" s="60">
        <f>'Field data and Cefn'!O13</f>
        <v>0</v>
      </c>
      <c r="P13" s="60">
        <f>'Field data and Cefn'!P13</f>
        <v>0</v>
      </c>
      <c r="Q13" s="60">
        <f>'Field data and Cefn'!Q13</f>
        <v>0</v>
      </c>
      <c r="R13" s="60">
        <f>'Field data and Cefn'!R13</f>
        <v>0</v>
      </c>
      <c r="S13" s="60">
        <f>'Field data and Cefn'!S13</f>
        <v>0</v>
      </c>
      <c r="T13" s="60">
        <f>'Field data and Cefn'!T13</f>
        <v>0</v>
      </c>
      <c r="U13" s="60">
        <f>'Field data and Cefn'!U13</f>
        <v>0</v>
      </c>
      <c r="V13" s="60">
        <f>'Field data and Cefn'!V13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Cefn'!C14</f>
        <v xml:space="preserve">Grass Silage (25% DM) </v>
      </c>
      <c r="D14" s="102" t="str">
        <f>'Field data and Cefn'!D14</f>
        <v xml:space="preserve">Grass Silage (25% DM) </v>
      </c>
      <c r="E14" s="102" t="str">
        <f>'Field data and Cefn'!E14</f>
        <v xml:space="preserve">Grass Silage (25% DM) </v>
      </c>
      <c r="F14" s="102" t="str">
        <f>'Field data and Cefn'!F14</f>
        <v xml:space="preserve">Grass Silage (25% DM) </v>
      </c>
      <c r="G14" s="102" t="str">
        <f>'Field data and Cefn'!G14</f>
        <v xml:space="preserve">Grass Silage (25% DM) </v>
      </c>
      <c r="H14" s="102" t="str">
        <f>'Field data and Cefn'!H14</f>
        <v xml:space="preserve">Grass Silage (25% DM) </v>
      </c>
      <c r="I14" s="102" t="str">
        <f>'Field data and Cefn'!I14</f>
        <v xml:space="preserve">Grass Silage (25% DM) </v>
      </c>
      <c r="J14" s="102" t="str">
        <f>'Field data and Cefn'!J14</f>
        <v xml:space="preserve">Grass Silage (25% DM) </v>
      </c>
      <c r="K14" s="102" t="str">
        <f>'Field data and Cefn'!K14</f>
        <v xml:space="preserve">Grass Silage (25% DM) </v>
      </c>
      <c r="L14" s="102" t="str">
        <f>'Field data and Cefn'!L14</f>
        <v xml:space="preserve">Grass Silage (25% DM) </v>
      </c>
      <c r="M14" s="102" t="str">
        <f>'Field data and Cefn'!M14</f>
        <v xml:space="preserve">Grass Silage (25% DM) </v>
      </c>
      <c r="N14" s="102">
        <f>'Field data and Cefn'!N14</f>
        <v>0</v>
      </c>
      <c r="O14" s="102">
        <f>'Field data and Cefn'!O14</f>
        <v>0</v>
      </c>
      <c r="P14" s="102">
        <f>'Field data and Cefn'!P14</f>
        <v>0</v>
      </c>
      <c r="Q14" s="102">
        <f>'Field data and Cefn'!Q14</f>
        <v>0</v>
      </c>
      <c r="R14" s="102">
        <f>'Field data and Cefn'!R14</f>
        <v>0</v>
      </c>
      <c r="S14" s="102">
        <f>'Field data and Cefn'!S14</f>
        <v>0</v>
      </c>
      <c r="T14" s="102">
        <f>'Field data and Cefn'!T14</f>
        <v>0</v>
      </c>
      <c r="U14" s="102">
        <f>'Field data and Cefn'!U14</f>
        <v>0</v>
      </c>
      <c r="V14" s="102">
        <f>'Field data and Cefn'!V14</f>
        <v>0</v>
      </c>
      <c r="AD14" s="30" t="s">
        <v>138</v>
      </c>
      <c r="AE14" s="30">
        <v>6</v>
      </c>
      <c r="AI14" s="53" t="s">
        <v>119</v>
      </c>
      <c r="AJ14" s="54">
        <v>0.8</v>
      </c>
      <c r="AK14" s="55">
        <v>1.7</v>
      </c>
      <c r="AL14" s="11">
        <v>12</v>
      </c>
      <c r="AM14" s="11">
        <v>6.7</v>
      </c>
      <c r="AN14" s="11" t="s">
        <v>135</v>
      </c>
    </row>
    <row r="15" spans="1:41" ht="13" x14ac:dyDescent="0.25">
      <c r="A15" s="135" t="s">
        <v>9</v>
      </c>
      <c r="B15" s="135"/>
      <c r="C15" s="60">
        <f>'Field data and Cefn'!C15</f>
        <v>23</v>
      </c>
      <c r="D15" s="60">
        <f>'Field data and Cefn'!D15</f>
        <v>23</v>
      </c>
      <c r="E15" s="60">
        <f>'Field data and Cefn'!E15</f>
        <v>23</v>
      </c>
      <c r="F15" s="60">
        <f>'Field data and Cefn'!F15</f>
        <v>23</v>
      </c>
      <c r="G15" s="60">
        <f>'Field data and Cefn'!G15</f>
        <v>23</v>
      </c>
      <c r="H15" s="60">
        <f>'Field data and Cefn'!H15</f>
        <v>23</v>
      </c>
      <c r="I15" s="60">
        <f>'Field data and Cefn'!I15</f>
        <v>23</v>
      </c>
      <c r="J15" s="60">
        <f>'Field data and Cefn'!J15</f>
        <v>23</v>
      </c>
      <c r="K15" s="60">
        <f>'Field data and Cefn'!K15</f>
        <v>23</v>
      </c>
      <c r="L15" s="60">
        <f>'Field data and Cefn'!L15</f>
        <v>23</v>
      </c>
      <c r="M15" s="60">
        <f>'Field data and Cefn'!M15</f>
        <v>23</v>
      </c>
      <c r="N15" s="60">
        <f>'Field data and Cefn'!N15</f>
        <v>0</v>
      </c>
      <c r="O15" s="60">
        <f>'Field data and Cefn'!O15</f>
        <v>0</v>
      </c>
      <c r="P15" s="60">
        <f>'Field data and Cefn'!P15</f>
        <v>0</v>
      </c>
      <c r="Q15" s="60">
        <f>'Field data and Cefn'!Q15</f>
        <v>0</v>
      </c>
      <c r="R15" s="60">
        <f>'Field data and Cefn'!R15</f>
        <v>0</v>
      </c>
      <c r="S15" s="60">
        <f>'Field data and Cefn'!S15</f>
        <v>0</v>
      </c>
      <c r="T15" s="60">
        <f>'Field data and Cefn'!T15</f>
        <v>0</v>
      </c>
      <c r="U15" s="60">
        <f>'Field data and Cefn'!U15</f>
        <v>0</v>
      </c>
      <c r="V15" s="60">
        <f>'Field data and Cefn'!V15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Cefn'!C16</f>
        <v>Medium/Clay</v>
      </c>
      <c r="D16" s="103" t="str">
        <f>'Field data and Cefn'!D16</f>
        <v>Medium/Clay</v>
      </c>
      <c r="E16" s="103" t="str">
        <f>'Field data and Cefn'!E16</f>
        <v>Medium/Clay</v>
      </c>
      <c r="F16" s="103" t="str">
        <f>'Field data and Cefn'!F16</f>
        <v>Medium/Clay</v>
      </c>
      <c r="G16" s="103" t="str">
        <f>'Field data and Cefn'!G16</f>
        <v>Medium/Clay</v>
      </c>
      <c r="H16" s="103" t="str">
        <f>'Field data and Cefn'!H16</f>
        <v>Medium/Clay</v>
      </c>
      <c r="I16" s="103" t="str">
        <f>'Field data and Cefn'!I16</f>
        <v>Medium/Clay</v>
      </c>
      <c r="J16" s="103" t="str">
        <f>'Field data and Cefn'!J16</f>
        <v>Medium/Clay</v>
      </c>
      <c r="K16" s="103" t="str">
        <f>'Field data and Cefn'!K16</f>
        <v>Medium/Clay</v>
      </c>
      <c r="L16" s="103" t="str">
        <f>'Field data and Cefn'!L16</f>
        <v>Medium/Clay</v>
      </c>
      <c r="M16" s="103" t="str">
        <f>'Field data and Cefn'!M16</f>
        <v>Medium/Clay</v>
      </c>
      <c r="N16" s="103">
        <f>'Field data and Cefn'!N16</f>
        <v>0</v>
      </c>
      <c r="O16" s="103">
        <f>'Field data and Cefn'!O16</f>
        <v>0</v>
      </c>
      <c r="P16" s="103">
        <f>'Field data and Cefn'!P16</f>
        <v>0</v>
      </c>
      <c r="Q16" s="103">
        <f>'Field data and Cefn'!Q16</f>
        <v>0</v>
      </c>
      <c r="R16" s="103">
        <f>'Field data and Cefn'!R16</f>
        <v>0</v>
      </c>
      <c r="S16" s="103">
        <f>'Field data and Cefn'!S16</f>
        <v>0</v>
      </c>
      <c r="T16" s="103">
        <f>'Field data and Cefn'!T16</f>
        <v>0</v>
      </c>
      <c r="U16" s="103">
        <f>'Field data and Cefn'!U16</f>
        <v>0</v>
      </c>
      <c r="V16" s="103">
        <f>'Field data and Cefn'!V16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9.9198009000000003</v>
      </c>
      <c r="D18" s="16">
        <f>$D32</f>
        <v>9.9198009000000003</v>
      </c>
      <c r="E18" s="16">
        <f>$D33</f>
        <v>9.9198009000000003</v>
      </c>
      <c r="F18" s="16">
        <f>$D34</f>
        <v>9.9198009000000003</v>
      </c>
      <c r="G18" s="16">
        <f>$D35</f>
        <v>9.9198009000000003</v>
      </c>
      <c r="H18" s="16">
        <f>$D36</f>
        <v>9.9198009000000003</v>
      </c>
      <c r="I18" s="16">
        <f>$D37</f>
        <v>9.9198009000000003</v>
      </c>
      <c r="J18" s="16">
        <f>$D38</f>
        <v>9.9198009000000003</v>
      </c>
      <c r="K18" s="16">
        <f>$D39</f>
        <v>9.9198009000000003</v>
      </c>
      <c r="L18" s="16">
        <f>$D40</f>
        <v>9.9198009000000003</v>
      </c>
      <c r="M18" s="16">
        <f>$D41</f>
        <v>9.9198009000000003</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-29.180199100000003</v>
      </c>
      <c r="D19" s="16">
        <f t="shared" ref="D19:V19" si="1">D18-D17</f>
        <v>-29.180199100000003</v>
      </c>
      <c r="E19" s="16">
        <f t="shared" si="1"/>
        <v>-29.180199100000003</v>
      </c>
      <c r="F19" s="16">
        <f t="shared" si="1"/>
        <v>-29.180199100000003</v>
      </c>
      <c r="G19" s="16">
        <f t="shared" si="1"/>
        <v>-29.180199100000003</v>
      </c>
      <c r="H19" s="16">
        <f t="shared" si="1"/>
        <v>-29.180199100000003</v>
      </c>
      <c r="I19" s="16">
        <f t="shared" si="1"/>
        <v>-29.180199100000003</v>
      </c>
      <c r="J19" s="16">
        <f t="shared" si="1"/>
        <v>-29.180199100000003</v>
      </c>
      <c r="K19" s="16">
        <f t="shared" si="1"/>
        <v>-29.180199100000003</v>
      </c>
      <c r="L19" s="16">
        <f t="shared" si="1"/>
        <v>-29.180199100000003</v>
      </c>
      <c r="M19" s="16">
        <f t="shared" si="1"/>
        <v>-29.180199100000003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(VLOOKUP(D$14,$AI2:$AK26,3,FALSE))*D$15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9.7713450000000022E-5</v>
      </c>
      <c r="D22" s="16">
        <f>$E32</f>
        <v>9.7713450000000022E-5</v>
      </c>
      <c r="E22" s="16">
        <f>$E33</f>
        <v>9.7713450000000022E-5</v>
      </c>
      <c r="F22" s="16">
        <f>$E34</f>
        <v>9.7713450000000022E-5</v>
      </c>
      <c r="G22" s="16">
        <f>$E35</f>
        <v>9.7713450000000022E-5</v>
      </c>
      <c r="H22" s="16">
        <f>$E36</f>
        <v>9.7713450000000022E-5</v>
      </c>
      <c r="I22" s="16">
        <f>$E37</f>
        <v>9.7713450000000022E-5</v>
      </c>
      <c r="J22" s="16">
        <f>$E38</f>
        <v>9.7713450000000022E-5</v>
      </c>
      <c r="K22" s="16">
        <f>$E39</f>
        <v>9.7713450000000022E-5</v>
      </c>
      <c r="L22" s="16">
        <f>$E40</f>
        <v>9.7713450000000022E-5</v>
      </c>
      <c r="M22" s="16">
        <f>$E41</f>
        <v>9.7713450000000022E-5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-137.99990228655</v>
      </c>
      <c r="D23" s="16">
        <f t="shared" ref="D23:V23" si="3">D22-D21</f>
        <v>-137.99990228655</v>
      </c>
      <c r="E23" s="16">
        <f t="shared" si="3"/>
        <v>-137.99990228655</v>
      </c>
      <c r="F23" s="16">
        <f t="shared" si="3"/>
        <v>-137.99990228655</v>
      </c>
      <c r="G23" s="16">
        <f t="shared" si="3"/>
        <v>-137.99990228655</v>
      </c>
      <c r="H23" s="16">
        <f t="shared" si="3"/>
        <v>-137.99990228655</v>
      </c>
      <c r="I23" s="16">
        <f t="shared" si="3"/>
        <v>-137.99990228655</v>
      </c>
      <c r="J23" s="16">
        <f t="shared" si="3"/>
        <v>-137.99990228655</v>
      </c>
      <c r="K23" s="16">
        <f t="shared" si="3"/>
        <v>-137.99990228655</v>
      </c>
      <c r="L23" s="16">
        <f t="shared" si="3"/>
        <v>-137.99990228655</v>
      </c>
      <c r="M23" s="16">
        <f t="shared" si="3"/>
        <v>-137.99990228655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250</v>
      </c>
      <c r="C31" s="77">
        <f>IF(C$27="%w/w SAR",((C$28*10)*$B31),IF(C$27="%w/w DM",(((C$28*10)*($B$28/100))*$B31),IF(C$27="kg/t SAR",(C$28*$B31),IF(C$27="kg/t DM",((C$28*($B$28/100))*$B31),IF(C$27="mg/kg SAR",((C$28*0.001)*$B31),IF(C$27="mg/kg DM",(((C$28*0.001)*($B$28/100))*$B31),0))))))</f>
        <v>37.128</v>
      </c>
      <c r="D31" s="77">
        <f>(IF(D$27="%w/w SAR",((D$28*10)*$B31),IF(D$27="%w/w DM",(((D$28*10)*($B$28/100))*$B31),IF(D$27="kg/t SAR",(D$28*$B31),IF(D$27="kg/t DM",((D$28*($B$28/100))*$B31),IF(D$27="mg/kg SAR",((D$28*0.001)*$B31),IF(D$27="mg/kg DM",(((D$28*0.001)*($B$28/100))*$B31),"0")))))))*2.291</f>
        <v>9.9198009000000003</v>
      </c>
      <c r="E31" s="77">
        <f>(IF(E$27="%w/w SAR",((E$28*10)*$B31),IF(E$27="%w/w DM",(((E$28*10)*($B$28/100))*$B31),IF(E$27="kg/t SAR",(E$28*$B31),IF(E$27="kg/t DM",((E$28*($B$28/100))*$B31),IF(E$27="mg/kg SAR",((E$28*0.001)*$B31),IF(E$27="mg/kg DM",(((E$28*0.001)*($B$28/100))*$B31),"0")))))))*1.205</f>
        <v>9.7713450000000022E-5</v>
      </c>
      <c r="F31" s="77">
        <f>(IF(F$27="%w/w SAR",((F$28*10)*$B31),IF(F$27="%w/w DM",(((F$28*10)*($B$28/100))*$B31),IF(F$27="kg/t SAR",(F$28*$B31),IF(F$27="kg/t DM",((F$28*($B$28/100))*$B31),IF(F$27="mg/kg SAR",((F$28*0.001)*$B31),IF(F$27="mg/kg DM",(((F$28*0.001)*($B$28/100))*$B31),"0")))))))*1.658</f>
        <v>5.0312009999999994</v>
      </c>
      <c r="G31" s="77">
        <f t="shared" ref="G31:P46" si="5">IF(G$27="%w/w SAR",((G$28*10)*$B31),IF(G$27="%w/w DM",(((G$28*10)*($B$28/100))*$B31),IF(G$27="kg/t SAR",(G$28*$B31),IF(G$27="kg/t DM",((G$28*($B$28/100))*$B31),IF(G$27="mg/kg SAR",((G$28*0.001)*$B31),IF(G$27="mg/kg DM",(((G$28*0.001)*($B$28/100))*$B31),0))))))</f>
        <v>0.14331000000000005</v>
      </c>
      <c r="H31" s="77">
        <f t="shared" si="5"/>
        <v>0.66300000000000003</v>
      </c>
      <c r="I31" s="77">
        <f t="shared" si="5"/>
        <v>4.3860000000000003E-2</v>
      </c>
      <c r="J31" s="77">
        <f t="shared" si="5"/>
        <v>3.1110000000000001E-3</v>
      </c>
      <c r="K31" s="77">
        <f t="shared" si="5"/>
        <v>5.0490000000000005E-3</v>
      </c>
      <c r="L31" s="77">
        <f t="shared" si="5"/>
        <v>4.8959999999999997E-2</v>
      </c>
      <c r="M31" s="77">
        <f t="shared" si="5"/>
        <v>7.7010000000000009E-2</v>
      </c>
      <c r="N31" s="77">
        <f t="shared" si="5"/>
        <v>15.555000000000003</v>
      </c>
      <c r="O31" s="77">
        <f t="shared" si="5"/>
        <v>2300.1</v>
      </c>
      <c r="P31" s="77">
        <f t="shared" si="5"/>
        <v>0</v>
      </c>
      <c r="Q31" s="77">
        <f>(IF(Q$27="%w/w SAR",((Q$28*10)*$B31),IF(Q$27="%w/w DM",(((Q$28*10)*($B$28/100))*$B31),IF(Q$27="kg/t SAR",(Q$28*$B31),IF(Q$27="kg/t DM",((Q$28*($B$28/100))*$B31),IF(Q$27="mg/kg SAR",((Q$28*0.001)*$B31),IF(Q$27="mg/kg DM",(((Q$28*0.001)*($B$28/100))*$B31),0)))))))*2.5</f>
        <v>33.532499999999999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0.19737000000000005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250</v>
      </c>
      <c r="C32" s="77">
        <f t="shared" ref="C32:C50" si="6">IF(C$27="%w/w SAR",((C$28*10)*$B32),IF(C$27="%w/w DM",(((C$28*10)*($B$28/100))*$B32),IF(C$27="kg/t SAR",(C$28*$B32),IF(C$27="kg/t DM",((C$28*($B$28/100))*$B32),IF(C$27="mg/kg SAR",((C$28*0.001)*$B32),IF(C$27="mg/kg DM",(((C$28*0.001)*($B$28/100))*$B32),0))))))</f>
        <v>37.128</v>
      </c>
      <c r="D32" s="77">
        <f t="shared" ref="D32:D50" si="7">(IF(D$27="%w/w SAR",((D$28*10)*$B32),IF(D$27="%w/w DM",(((D$28*10)*($B$28/100))*$B32),IF(D$27="kg/t SAR",(D$28*$B32),IF(D$27="kg/t DM",((D$28*($B$28/100))*$B32),IF(D$27="mg/kg SAR",((D$28*0.001)*$B32),IF(D$27="mg/kg DM",(((D$28*0.001)*($B$28/100))*$B32),"0")))))))*2.291</f>
        <v>9.9198009000000003</v>
      </c>
      <c r="E32" s="77">
        <f t="shared" ref="E32:E50" si="8">(IF(E$27="%w/w SAR",((E$28*10)*$B32),IF(E$27="%w/w DM",(((E$28*10)*($B$28/100))*$B32),IF(E$27="kg/t SAR",(E$28*$B32),IF(E$27="kg/t DM",((E$28*($B$28/100))*$B32),IF(E$27="mg/kg SAR",((E$28*0.001)*$B32),IF(E$27="mg/kg DM",(((E$28*0.001)*($B$28/100))*$B32),"0")))))))*1.205</f>
        <v>9.7713450000000022E-5</v>
      </c>
      <c r="F32" s="77">
        <f t="shared" ref="F32:F50" si="9">(IF(F$27="%w/w SAR",((F$28*10)*$B32),IF(F$27="%w/w DM",(((F$28*10)*($B$28/100))*$B32),IF(F$27="kg/t SAR",(F$28*$B32),IF(F$27="kg/t DM",((F$28*($B$28/100))*$B32),IF(F$27="mg/kg SAR",((F$28*0.001)*$B32),IF(F$27="mg/kg DM",(((F$28*0.001)*($B$28/100))*$B32),"0")))))))*1.658</f>
        <v>5.0312009999999994</v>
      </c>
      <c r="G32" s="77">
        <f t="shared" si="5"/>
        <v>0.14331000000000005</v>
      </c>
      <c r="H32" s="77">
        <f t="shared" si="5"/>
        <v>0.66300000000000003</v>
      </c>
      <c r="I32" s="77">
        <f t="shared" si="5"/>
        <v>4.3860000000000003E-2</v>
      </c>
      <c r="J32" s="77">
        <f t="shared" si="5"/>
        <v>3.1110000000000001E-3</v>
      </c>
      <c r="K32" s="77">
        <f t="shared" si="5"/>
        <v>5.0490000000000005E-3</v>
      </c>
      <c r="L32" s="77">
        <f t="shared" si="5"/>
        <v>4.8959999999999997E-2</v>
      </c>
      <c r="M32" s="77">
        <f t="shared" si="5"/>
        <v>7.7010000000000009E-2</v>
      </c>
      <c r="N32" s="77">
        <f t="shared" si="5"/>
        <v>15.555000000000003</v>
      </c>
      <c r="O32" s="77">
        <f t="shared" si="5"/>
        <v>2300.1</v>
      </c>
      <c r="P32" s="77">
        <f t="shared" si="5"/>
        <v>0</v>
      </c>
      <c r="Q32" s="77">
        <f t="shared" ref="Q32:Q50" si="10">(IF(Q$27="%w/w SAR",((Q$28*10)*$B32),IF(Q$27="%w/w DM",(((Q$28*10)*($B$28/100))*$B32),IF(Q$27="kg/t SAR",(Q$28*$B32),IF(Q$27="kg/t DM",((Q$28*($B$28/100))*$B32),IF(Q$27="mg/kg SAR",((Q$28*0.001)*$B32),IF(Q$27="mg/kg DM",(((Q$28*0.001)*($B$28/100))*$B32),0)))))))*2.5</f>
        <v>33.532499999999999</v>
      </c>
      <c r="R32" s="77">
        <f t="shared" ref="R32:U50" si="11">IF(R$27="%w/w SAR",((R$28*10)*$B32),IF(R$27="%w/w DM",(((R$28*10)*($B$28/100))*$B32),IF(R$27="kg/t SAR",(R$28*$B32),IF(R$27="kg/t DM",((R$28*($B$28/100))*$B32),IF(R$27="mg/kg SAR",((R$28*0.001)*$B32),IF(R$27="mg/kg DM",(((R$28*0.001)*($B$28/100))*$B32),0))))))</f>
        <v>0</v>
      </c>
      <c r="S32" s="77">
        <f t="shared" si="11"/>
        <v>0.19737000000000005</v>
      </c>
      <c r="T32" s="77">
        <f t="shared" si="11"/>
        <v>0</v>
      </c>
      <c r="U32" s="77">
        <f t="shared" si="11"/>
        <v>0</v>
      </c>
      <c r="AB32" s="59"/>
      <c r="AC32" s="59"/>
      <c r="AD32" s="59"/>
      <c r="AE32" s="59"/>
      <c r="AF32" s="59"/>
      <c r="AG32" s="59"/>
      <c r="AH32" s="59"/>
      <c r="AI32" s="59"/>
    </row>
    <row r="33" spans="1:35" s="72" customFormat="1" ht="13" x14ac:dyDescent="0.35">
      <c r="A33" s="13" t="str">
        <f>E8</f>
        <v>Tylibrithos 4</v>
      </c>
      <c r="B33" s="15">
        <v>250</v>
      </c>
      <c r="C33" s="77">
        <f t="shared" si="6"/>
        <v>37.128</v>
      </c>
      <c r="D33" s="77">
        <f t="shared" si="7"/>
        <v>9.9198009000000003</v>
      </c>
      <c r="E33" s="77">
        <f t="shared" si="8"/>
        <v>9.7713450000000022E-5</v>
      </c>
      <c r="F33" s="77">
        <f t="shared" si="9"/>
        <v>5.0312009999999994</v>
      </c>
      <c r="G33" s="77">
        <f t="shared" si="5"/>
        <v>0.14331000000000005</v>
      </c>
      <c r="H33" s="77">
        <f t="shared" si="5"/>
        <v>0.66300000000000003</v>
      </c>
      <c r="I33" s="77">
        <f t="shared" si="5"/>
        <v>4.3860000000000003E-2</v>
      </c>
      <c r="J33" s="77">
        <f t="shared" si="5"/>
        <v>3.1110000000000001E-3</v>
      </c>
      <c r="K33" s="77">
        <f t="shared" si="5"/>
        <v>5.0490000000000005E-3</v>
      </c>
      <c r="L33" s="77">
        <f t="shared" si="5"/>
        <v>4.8959999999999997E-2</v>
      </c>
      <c r="M33" s="77">
        <f t="shared" si="5"/>
        <v>7.7010000000000009E-2</v>
      </c>
      <c r="N33" s="77">
        <f t="shared" si="5"/>
        <v>15.555000000000003</v>
      </c>
      <c r="O33" s="77">
        <f t="shared" si="5"/>
        <v>2300.1</v>
      </c>
      <c r="P33" s="77">
        <f t="shared" si="5"/>
        <v>0</v>
      </c>
      <c r="Q33" s="77">
        <f t="shared" si="10"/>
        <v>33.532499999999999</v>
      </c>
      <c r="R33" s="77">
        <f t="shared" si="11"/>
        <v>0</v>
      </c>
      <c r="S33" s="77">
        <f t="shared" si="11"/>
        <v>0.19737000000000005</v>
      </c>
      <c r="T33" s="77">
        <f t="shared" si="11"/>
        <v>0</v>
      </c>
      <c r="U33" s="77">
        <f t="shared" si="11"/>
        <v>0</v>
      </c>
      <c r="AB33" s="59"/>
      <c r="AC33" s="59"/>
      <c r="AD33" s="59"/>
      <c r="AE33" s="59"/>
      <c r="AF33" s="59"/>
      <c r="AG33" s="59"/>
      <c r="AH33" s="59"/>
      <c r="AI33" s="59"/>
    </row>
    <row r="34" spans="1:35" s="72" customFormat="1" ht="13" x14ac:dyDescent="0.35">
      <c r="A34" s="13" t="str">
        <f>F8</f>
        <v>Aber 2</v>
      </c>
      <c r="B34" s="15">
        <v>250</v>
      </c>
      <c r="C34" s="77">
        <f t="shared" si="6"/>
        <v>37.128</v>
      </c>
      <c r="D34" s="77">
        <f t="shared" si="7"/>
        <v>9.9198009000000003</v>
      </c>
      <c r="E34" s="77">
        <f t="shared" si="8"/>
        <v>9.7713450000000022E-5</v>
      </c>
      <c r="F34" s="77">
        <f t="shared" si="9"/>
        <v>5.0312009999999994</v>
      </c>
      <c r="G34" s="77">
        <f t="shared" si="5"/>
        <v>0.14331000000000005</v>
      </c>
      <c r="H34" s="77">
        <f t="shared" si="5"/>
        <v>0.66300000000000003</v>
      </c>
      <c r="I34" s="77">
        <f t="shared" si="5"/>
        <v>4.3860000000000003E-2</v>
      </c>
      <c r="J34" s="77">
        <f t="shared" si="5"/>
        <v>3.1110000000000001E-3</v>
      </c>
      <c r="K34" s="77">
        <f t="shared" si="5"/>
        <v>5.0490000000000005E-3</v>
      </c>
      <c r="L34" s="77">
        <f t="shared" si="5"/>
        <v>4.8959999999999997E-2</v>
      </c>
      <c r="M34" s="77">
        <f t="shared" si="5"/>
        <v>7.7010000000000009E-2</v>
      </c>
      <c r="N34" s="77">
        <f t="shared" si="5"/>
        <v>15.555000000000003</v>
      </c>
      <c r="O34" s="77">
        <f t="shared" si="5"/>
        <v>2300.1</v>
      </c>
      <c r="P34" s="77">
        <f t="shared" si="5"/>
        <v>0</v>
      </c>
      <c r="Q34" s="77">
        <f t="shared" si="10"/>
        <v>33.532499999999999</v>
      </c>
      <c r="R34" s="77">
        <f t="shared" si="11"/>
        <v>0</v>
      </c>
      <c r="S34" s="77">
        <f t="shared" si="11"/>
        <v>0.19737000000000005</v>
      </c>
      <c r="T34" s="77">
        <f t="shared" si="11"/>
        <v>0</v>
      </c>
      <c r="U34" s="77">
        <f t="shared" si="11"/>
        <v>0</v>
      </c>
      <c r="AB34" s="59"/>
      <c r="AC34" s="59"/>
      <c r="AD34" s="59"/>
      <c r="AE34" s="59"/>
      <c r="AF34" s="59"/>
      <c r="AG34" s="59"/>
      <c r="AH34" s="59"/>
      <c r="AI34" s="59"/>
    </row>
    <row r="35" spans="1:35" s="72" customFormat="1" ht="13" x14ac:dyDescent="0.35">
      <c r="A35" s="13" t="str">
        <f>G8</f>
        <v>Pentwyn 2</v>
      </c>
      <c r="B35" s="15">
        <v>250</v>
      </c>
      <c r="C35" s="77">
        <f t="shared" si="6"/>
        <v>37.128</v>
      </c>
      <c r="D35" s="77">
        <f t="shared" si="7"/>
        <v>9.9198009000000003</v>
      </c>
      <c r="E35" s="77">
        <f t="shared" si="8"/>
        <v>9.7713450000000022E-5</v>
      </c>
      <c r="F35" s="77">
        <f t="shared" si="9"/>
        <v>5.0312009999999994</v>
      </c>
      <c r="G35" s="77">
        <f t="shared" si="5"/>
        <v>0.14331000000000005</v>
      </c>
      <c r="H35" s="77">
        <f t="shared" si="5"/>
        <v>0.66300000000000003</v>
      </c>
      <c r="I35" s="77">
        <f t="shared" si="5"/>
        <v>4.3860000000000003E-2</v>
      </c>
      <c r="J35" s="77">
        <f t="shared" si="5"/>
        <v>3.1110000000000001E-3</v>
      </c>
      <c r="K35" s="77">
        <f t="shared" si="5"/>
        <v>5.0490000000000005E-3</v>
      </c>
      <c r="L35" s="77">
        <f t="shared" si="5"/>
        <v>4.8959999999999997E-2</v>
      </c>
      <c r="M35" s="77">
        <f t="shared" si="5"/>
        <v>7.7010000000000009E-2</v>
      </c>
      <c r="N35" s="77">
        <f t="shared" si="5"/>
        <v>15.555000000000003</v>
      </c>
      <c r="O35" s="77">
        <f t="shared" si="5"/>
        <v>2300.1</v>
      </c>
      <c r="P35" s="77">
        <f t="shared" si="5"/>
        <v>0</v>
      </c>
      <c r="Q35" s="77">
        <f t="shared" si="10"/>
        <v>33.532499999999999</v>
      </c>
      <c r="R35" s="77">
        <f t="shared" si="11"/>
        <v>0</v>
      </c>
      <c r="S35" s="77">
        <f t="shared" si="11"/>
        <v>0.19737000000000005</v>
      </c>
      <c r="T35" s="77">
        <f t="shared" si="11"/>
        <v>0</v>
      </c>
      <c r="U35" s="77">
        <f t="shared" si="11"/>
        <v>0</v>
      </c>
      <c r="AB35" s="59"/>
      <c r="AC35" s="59"/>
      <c r="AD35" s="59"/>
      <c r="AE35" s="59"/>
      <c r="AF35" s="59"/>
      <c r="AG35" s="59"/>
      <c r="AH35" s="59"/>
      <c r="AI35" s="59"/>
    </row>
    <row r="36" spans="1:35" s="72" customFormat="1" ht="13" x14ac:dyDescent="0.35">
      <c r="A36" s="13" t="str">
        <f>H8</f>
        <v>Pentwyn 3</v>
      </c>
      <c r="B36" s="15">
        <v>250</v>
      </c>
      <c r="C36" s="77">
        <f t="shared" si="6"/>
        <v>37.128</v>
      </c>
      <c r="D36" s="77">
        <f t="shared" si="7"/>
        <v>9.9198009000000003</v>
      </c>
      <c r="E36" s="77">
        <f t="shared" si="8"/>
        <v>9.7713450000000022E-5</v>
      </c>
      <c r="F36" s="77">
        <f t="shared" si="9"/>
        <v>5.0312009999999994</v>
      </c>
      <c r="G36" s="77">
        <f t="shared" si="5"/>
        <v>0.14331000000000005</v>
      </c>
      <c r="H36" s="77">
        <f t="shared" si="5"/>
        <v>0.66300000000000003</v>
      </c>
      <c r="I36" s="77">
        <f t="shared" si="5"/>
        <v>4.3860000000000003E-2</v>
      </c>
      <c r="J36" s="77">
        <f t="shared" si="5"/>
        <v>3.1110000000000001E-3</v>
      </c>
      <c r="K36" s="77">
        <f t="shared" si="5"/>
        <v>5.0490000000000005E-3</v>
      </c>
      <c r="L36" s="77">
        <f t="shared" si="5"/>
        <v>4.8959999999999997E-2</v>
      </c>
      <c r="M36" s="77">
        <f t="shared" si="5"/>
        <v>7.7010000000000009E-2</v>
      </c>
      <c r="N36" s="77">
        <f t="shared" si="5"/>
        <v>15.555000000000003</v>
      </c>
      <c r="O36" s="77">
        <f t="shared" si="5"/>
        <v>2300.1</v>
      </c>
      <c r="P36" s="77">
        <f t="shared" si="5"/>
        <v>0</v>
      </c>
      <c r="Q36" s="77">
        <f t="shared" si="10"/>
        <v>33.532499999999999</v>
      </c>
      <c r="R36" s="77">
        <f t="shared" si="11"/>
        <v>0</v>
      </c>
      <c r="S36" s="77">
        <f t="shared" si="11"/>
        <v>0.19737000000000005</v>
      </c>
      <c r="T36" s="77">
        <f t="shared" si="11"/>
        <v>0</v>
      </c>
      <c r="U36" s="77">
        <f t="shared" si="11"/>
        <v>0</v>
      </c>
      <c r="AB36" s="59"/>
      <c r="AC36" s="59"/>
      <c r="AD36" s="59"/>
      <c r="AE36" s="59"/>
      <c r="AF36" s="59"/>
      <c r="AG36" s="59"/>
      <c r="AH36" s="59"/>
      <c r="AI36" s="59"/>
    </row>
    <row r="37" spans="1:35" s="72" customFormat="1" ht="13" x14ac:dyDescent="0.35">
      <c r="A37" s="13" t="str">
        <f>I8</f>
        <v>Pentwyn 4</v>
      </c>
      <c r="B37" s="15">
        <v>250</v>
      </c>
      <c r="C37" s="77">
        <f t="shared" si="6"/>
        <v>37.128</v>
      </c>
      <c r="D37" s="77">
        <f t="shared" si="7"/>
        <v>9.9198009000000003</v>
      </c>
      <c r="E37" s="77">
        <f t="shared" si="8"/>
        <v>9.7713450000000022E-5</v>
      </c>
      <c r="F37" s="77">
        <f t="shared" si="9"/>
        <v>5.0312009999999994</v>
      </c>
      <c r="G37" s="77">
        <f t="shared" si="5"/>
        <v>0.14331000000000005</v>
      </c>
      <c r="H37" s="77">
        <f t="shared" si="5"/>
        <v>0.66300000000000003</v>
      </c>
      <c r="I37" s="77">
        <f t="shared" si="5"/>
        <v>4.3860000000000003E-2</v>
      </c>
      <c r="J37" s="77">
        <f t="shared" si="5"/>
        <v>3.1110000000000001E-3</v>
      </c>
      <c r="K37" s="77">
        <f t="shared" si="5"/>
        <v>5.0490000000000005E-3</v>
      </c>
      <c r="L37" s="77">
        <f t="shared" si="5"/>
        <v>4.8959999999999997E-2</v>
      </c>
      <c r="M37" s="77">
        <f t="shared" si="5"/>
        <v>7.7010000000000009E-2</v>
      </c>
      <c r="N37" s="77">
        <f t="shared" si="5"/>
        <v>15.555000000000003</v>
      </c>
      <c r="O37" s="77">
        <f t="shared" si="5"/>
        <v>2300.1</v>
      </c>
      <c r="P37" s="77">
        <f t="shared" si="5"/>
        <v>0</v>
      </c>
      <c r="Q37" s="77">
        <f t="shared" si="10"/>
        <v>33.532499999999999</v>
      </c>
      <c r="R37" s="77">
        <f t="shared" si="11"/>
        <v>0</v>
      </c>
      <c r="S37" s="77">
        <f t="shared" si="11"/>
        <v>0.19737000000000005</v>
      </c>
      <c r="T37" s="77">
        <f t="shared" si="11"/>
        <v>0</v>
      </c>
      <c r="U37" s="77">
        <f t="shared" si="11"/>
        <v>0</v>
      </c>
      <c r="AB37" s="59"/>
      <c r="AC37" s="59"/>
      <c r="AD37" s="59"/>
      <c r="AE37" s="59"/>
      <c r="AF37" s="59"/>
      <c r="AG37" s="59"/>
      <c r="AH37" s="59"/>
      <c r="AI37" s="59"/>
    </row>
    <row r="38" spans="1:35" s="72" customFormat="1" ht="13" x14ac:dyDescent="0.35">
      <c r="A38" s="13" t="str">
        <f>J8</f>
        <v>Pencelli 1</v>
      </c>
      <c r="B38" s="15">
        <v>250</v>
      </c>
      <c r="C38" s="77">
        <f t="shared" si="6"/>
        <v>37.128</v>
      </c>
      <c r="D38" s="77">
        <f t="shared" si="7"/>
        <v>9.9198009000000003</v>
      </c>
      <c r="E38" s="77">
        <f t="shared" si="8"/>
        <v>9.7713450000000022E-5</v>
      </c>
      <c r="F38" s="77">
        <f t="shared" si="9"/>
        <v>5.0312009999999994</v>
      </c>
      <c r="G38" s="77">
        <f t="shared" si="5"/>
        <v>0.14331000000000005</v>
      </c>
      <c r="H38" s="77">
        <f t="shared" si="5"/>
        <v>0.66300000000000003</v>
      </c>
      <c r="I38" s="77">
        <f t="shared" si="5"/>
        <v>4.3860000000000003E-2</v>
      </c>
      <c r="J38" s="77">
        <f t="shared" si="5"/>
        <v>3.1110000000000001E-3</v>
      </c>
      <c r="K38" s="77">
        <f t="shared" si="5"/>
        <v>5.0490000000000005E-3</v>
      </c>
      <c r="L38" s="77">
        <f t="shared" si="5"/>
        <v>4.8959999999999997E-2</v>
      </c>
      <c r="M38" s="77">
        <f t="shared" si="5"/>
        <v>7.7010000000000009E-2</v>
      </c>
      <c r="N38" s="77">
        <f t="shared" si="5"/>
        <v>15.555000000000003</v>
      </c>
      <c r="O38" s="77">
        <f t="shared" si="5"/>
        <v>2300.1</v>
      </c>
      <c r="P38" s="77">
        <f t="shared" si="5"/>
        <v>0</v>
      </c>
      <c r="Q38" s="77">
        <f t="shared" si="10"/>
        <v>33.532499999999999</v>
      </c>
      <c r="R38" s="77">
        <f t="shared" si="11"/>
        <v>0</v>
      </c>
      <c r="S38" s="77">
        <f t="shared" si="11"/>
        <v>0.19737000000000005</v>
      </c>
      <c r="T38" s="77">
        <f t="shared" si="11"/>
        <v>0</v>
      </c>
      <c r="U38" s="77">
        <f t="shared" si="11"/>
        <v>0</v>
      </c>
      <c r="AB38" s="59"/>
      <c r="AC38" s="59"/>
      <c r="AD38" s="59"/>
      <c r="AE38" s="59"/>
      <c r="AF38" s="59"/>
      <c r="AG38" s="59"/>
      <c r="AH38" s="59"/>
      <c r="AI38" s="59"/>
    </row>
    <row r="39" spans="1:35" s="72" customFormat="1" ht="13" x14ac:dyDescent="0.35">
      <c r="A39" s="13" t="str">
        <f>K8</f>
        <v>Pencelli 2</v>
      </c>
      <c r="B39" s="15">
        <v>250</v>
      </c>
      <c r="C39" s="77">
        <f t="shared" si="6"/>
        <v>37.128</v>
      </c>
      <c r="D39" s="77">
        <f t="shared" si="7"/>
        <v>9.9198009000000003</v>
      </c>
      <c r="E39" s="77">
        <f t="shared" si="8"/>
        <v>9.7713450000000022E-5</v>
      </c>
      <c r="F39" s="77">
        <f t="shared" si="9"/>
        <v>5.0312009999999994</v>
      </c>
      <c r="G39" s="77">
        <f t="shared" si="5"/>
        <v>0.14331000000000005</v>
      </c>
      <c r="H39" s="77">
        <f t="shared" si="5"/>
        <v>0.66300000000000003</v>
      </c>
      <c r="I39" s="77">
        <f t="shared" si="5"/>
        <v>4.3860000000000003E-2</v>
      </c>
      <c r="J39" s="77">
        <f t="shared" si="5"/>
        <v>3.1110000000000001E-3</v>
      </c>
      <c r="K39" s="77">
        <f t="shared" si="5"/>
        <v>5.0490000000000005E-3</v>
      </c>
      <c r="L39" s="77">
        <f t="shared" si="5"/>
        <v>4.8959999999999997E-2</v>
      </c>
      <c r="M39" s="77">
        <f t="shared" si="5"/>
        <v>7.7010000000000009E-2</v>
      </c>
      <c r="N39" s="77">
        <f t="shared" si="5"/>
        <v>15.555000000000003</v>
      </c>
      <c r="O39" s="77">
        <f t="shared" si="5"/>
        <v>2300.1</v>
      </c>
      <c r="P39" s="77">
        <f t="shared" si="5"/>
        <v>0</v>
      </c>
      <c r="Q39" s="77">
        <f t="shared" si="10"/>
        <v>33.532499999999999</v>
      </c>
      <c r="R39" s="77">
        <f t="shared" si="11"/>
        <v>0</v>
      </c>
      <c r="S39" s="77">
        <f t="shared" si="11"/>
        <v>0.19737000000000005</v>
      </c>
      <c r="T39" s="77">
        <f t="shared" si="11"/>
        <v>0</v>
      </c>
      <c r="U39" s="77">
        <f t="shared" si="11"/>
        <v>0</v>
      </c>
      <c r="AB39" s="59"/>
      <c r="AC39" s="59"/>
      <c r="AD39" s="59"/>
      <c r="AE39" s="59"/>
      <c r="AF39" s="59"/>
      <c r="AG39" s="59"/>
      <c r="AH39" s="59"/>
      <c r="AI39" s="59"/>
    </row>
    <row r="40" spans="1:35" s="72" customFormat="1" ht="13" x14ac:dyDescent="0.35">
      <c r="A40" s="13" t="str">
        <f>L8</f>
        <v>Pencelli 3</v>
      </c>
      <c r="B40" s="15">
        <v>250</v>
      </c>
      <c r="C40" s="77">
        <f t="shared" si="6"/>
        <v>37.128</v>
      </c>
      <c r="D40" s="77">
        <f t="shared" si="7"/>
        <v>9.9198009000000003</v>
      </c>
      <c r="E40" s="77">
        <f t="shared" si="8"/>
        <v>9.7713450000000022E-5</v>
      </c>
      <c r="F40" s="77">
        <f t="shared" si="9"/>
        <v>5.0312009999999994</v>
      </c>
      <c r="G40" s="77">
        <f t="shared" si="5"/>
        <v>0.14331000000000005</v>
      </c>
      <c r="H40" s="77">
        <f t="shared" si="5"/>
        <v>0.66300000000000003</v>
      </c>
      <c r="I40" s="77">
        <f t="shared" si="5"/>
        <v>4.3860000000000003E-2</v>
      </c>
      <c r="J40" s="77">
        <f t="shared" si="5"/>
        <v>3.1110000000000001E-3</v>
      </c>
      <c r="K40" s="77">
        <f t="shared" si="5"/>
        <v>5.0490000000000005E-3</v>
      </c>
      <c r="L40" s="77">
        <f t="shared" si="5"/>
        <v>4.8959999999999997E-2</v>
      </c>
      <c r="M40" s="77">
        <f t="shared" si="5"/>
        <v>7.7010000000000009E-2</v>
      </c>
      <c r="N40" s="77">
        <f t="shared" si="5"/>
        <v>15.555000000000003</v>
      </c>
      <c r="O40" s="77">
        <f t="shared" si="5"/>
        <v>2300.1</v>
      </c>
      <c r="P40" s="77">
        <f t="shared" si="5"/>
        <v>0</v>
      </c>
      <c r="Q40" s="77">
        <f t="shared" si="10"/>
        <v>33.532499999999999</v>
      </c>
      <c r="R40" s="77">
        <f t="shared" si="11"/>
        <v>0</v>
      </c>
      <c r="S40" s="77">
        <f t="shared" si="11"/>
        <v>0.19737000000000005</v>
      </c>
      <c r="T40" s="77">
        <f t="shared" si="11"/>
        <v>0</v>
      </c>
      <c r="U40" s="77">
        <f t="shared" si="11"/>
        <v>0</v>
      </c>
      <c r="AB40" s="59"/>
      <c r="AC40" s="59"/>
      <c r="AD40" s="59"/>
      <c r="AE40" s="59"/>
      <c r="AF40" s="59"/>
      <c r="AG40" s="59"/>
      <c r="AH40" s="59"/>
      <c r="AI40" s="59"/>
    </row>
    <row r="41" spans="1:35" s="72" customFormat="1" ht="13" x14ac:dyDescent="0.35">
      <c r="A41" s="13" t="str">
        <f>M8</f>
        <v>Pencelli 4</v>
      </c>
      <c r="B41" s="15">
        <v>250</v>
      </c>
      <c r="C41" s="77">
        <f t="shared" si="6"/>
        <v>37.128</v>
      </c>
      <c r="D41" s="77">
        <f t="shared" si="7"/>
        <v>9.9198009000000003</v>
      </c>
      <c r="E41" s="77">
        <f t="shared" si="8"/>
        <v>9.7713450000000022E-5</v>
      </c>
      <c r="F41" s="77">
        <f t="shared" si="9"/>
        <v>5.0312009999999994</v>
      </c>
      <c r="G41" s="77">
        <f t="shared" si="5"/>
        <v>0.14331000000000005</v>
      </c>
      <c r="H41" s="77">
        <f t="shared" si="5"/>
        <v>0.66300000000000003</v>
      </c>
      <c r="I41" s="77">
        <f t="shared" si="5"/>
        <v>4.3860000000000003E-2</v>
      </c>
      <c r="J41" s="77">
        <f t="shared" si="5"/>
        <v>3.1110000000000001E-3</v>
      </c>
      <c r="K41" s="77">
        <f t="shared" si="5"/>
        <v>5.0490000000000005E-3</v>
      </c>
      <c r="L41" s="77">
        <f t="shared" si="5"/>
        <v>4.8959999999999997E-2</v>
      </c>
      <c r="M41" s="77">
        <f t="shared" si="5"/>
        <v>7.7010000000000009E-2</v>
      </c>
      <c r="N41" s="77">
        <f t="shared" si="5"/>
        <v>15.555000000000003</v>
      </c>
      <c r="O41" s="77">
        <f t="shared" si="5"/>
        <v>2300.1</v>
      </c>
      <c r="P41" s="77">
        <f t="shared" si="5"/>
        <v>0</v>
      </c>
      <c r="Q41" s="77">
        <f t="shared" si="10"/>
        <v>33.532499999999999</v>
      </c>
      <c r="R41" s="77">
        <f t="shared" si="11"/>
        <v>0</v>
      </c>
      <c r="S41" s="77">
        <f t="shared" si="11"/>
        <v>0.19737000000000005</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Q27" sqref="Q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Cefn'!C1:D1</f>
        <v>PAN-023961</v>
      </c>
      <c r="D1" s="141"/>
      <c r="E1" s="93" t="s">
        <v>45</v>
      </c>
      <c r="F1" s="39">
        <f>'Field data and Cefn'!F1</f>
        <v>48.59</v>
      </c>
      <c r="G1" s="123" t="s">
        <v>43</v>
      </c>
      <c r="H1" s="124"/>
      <c r="I1" s="118">
        <v>6.7</v>
      </c>
      <c r="J1" s="127" t="s">
        <v>153</v>
      </c>
      <c r="K1" s="127"/>
      <c r="L1" s="97">
        <v>193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Cefn'!C2:D2</f>
        <v>GP3792SK</v>
      </c>
      <c r="D2" s="143"/>
      <c r="E2" s="93" t="s">
        <v>109</v>
      </c>
      <c r="F2" s="96">
        <v>190902</v>
      </c>
      <c r="G2" s="125" t="s">
        <v>110</v>
      </c>
      <c r="H2" s="126"/>
      <c r="I2" s="118"/>
      <c r="J2" s="127" t="s">
        <v>158</v>
      </c>
      <c r="K2" s="127"/>
      <c r="L2" s="97">
        <v>0.30199999999999999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Cefn'!C3:D3</f>
        <v>ByProduct Recovery Limited</v>
      </c>
      <c r="D3" s="143"/>
      <c r="E3" s="93" t="s">
        <v>108</v>
      </c>
      <c r="F3" s="31" t="s">
        <v>78</v>
      </c>
      <c r="G3" s="127" t="s">
        <v>159</v>
      </c>
      <c r="H3" s="127"/>
      <c r="I3" s="118"/>
      <c r="J3" s="123" t="s">
        <v>154</v>
      </c>
      <c r="K3" s="124"/>
      <c r="L3" s="97">
        <f>(L1/(L2*10000))*100</f>
        <v>6.3907284768211916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Cefn'!C4:D4</f>
        <v>Tylebrithos, Cantref, Brecon.LD3 8LR</v>
      </c>
      <c r="D4" s="141"/>
      <c r="E4" s="94" t="s">
        <v>1</v>
      </c>
      <c r="F4" s="96" t="s">
        <v>178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Cefn'!C5:D5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Cefn'!C8</f>
        <v>Tylibrithos 2</v>
      </c>
      <c r="D8" s="60" t="str">
        <f>'Field data and Cefn'!D8</f>
        <v>Tylibrithos 3</v>
      </c>
      <c r="E8" s="60" t="str">
        <f>'Field data and Cefn'!E8</f>
        <v>Tylibrithos 4</v>
      </c>
      <c r="F8" s="60" t="str">
        <f>'Field data and Cefn'!F8</f>
        <v>Aber 2</v>
      </c>
      <c r="G8" s="60" t="str">
        <f>'Field data and Cefn'!G8</f>
        <v>Pentwyn 2</v>
      </c>
      <c r="H8" s="60" t="str">
        <f>'Field data and Cefn'!H8</f>
        <v>Pentwyn 3</v>
      </c>
      <c r="I8" s="60" t="str">
        <f>'Field data and Cefn'!I8</f>
        <v>Pentwyn 4</v>
      </c>
      <c r="J8" s="60" t="str">
        <f>'Field data and Cefn'!J8</f>
        <v>Pencelli 1</v>
      </c>
      <c r="K8" s="60" t="str">
        <f>'Field data and Cefn'!K8</f>
        <v>Pencelli 2</v>
      </c>
      <c r="L8" s="60" t="str">
        <f>'Field data and Cefn'!L8</f>
        <v>Pencelli 3</v>
      </c>
      <c r="M8" s="60" t="str">
        <f>'Field data and Cefn'!M8</f>
        <v>Pencelli 4</v>
      </c>
      <c r="N8" s="60">
        <f>'Field data and Cefn'!N8</f>
        <v>0</v>
      </c>
      <c r="O8" s="60">
        <f>'Field data and Cefn'!O8</f>
        <v>0</v>
      </c>
      <c r="P8" s="60">
        <f>'Field data and Cefn'!P8</f>
        <v>0</v>
      </c>
      <c r="Q8" s="60">
        <f>'Field data and Cefn'!Q8</f>
        <v>0</v>
      </c>
      <c r="R8" s="60">
        <f>'Field data and Cefn'!R8</f>
        <v>0</v>
      </c>
      <c r="S8" s="60">
        <f>'Field data and Cefn'!S8</f>
        <v>0</v>
      </c>
      <c r="T8" s="60">
        <f>'Field data and Cefn'!T8</f>
        <v>0</v>
      </c>
      <c r="U8" s="60">
        <f>'Field data and Cefn'!U8</f>
        <v>0</v>
      </c>
      <c r="V8" s="60">
        <f>'Field data and Cefn'!V8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Cefn'!C9</f>
        <v xml:space="preserve">M </v>
      </c>
      <c r="D9" s="60" t="str">
        <f>'Field data and Cefn'!D9</f>
        <v xml:space="preserve">M </v>
      </c>
      <c r="E9" s="60" t="str">
        <f>'Field data and Cefn'!E9</f>
        <v xml:space="preserve">M </v>
      </c>
      <c r="F9" s="60" t="str">
        <f>'Field data and Cefn'!F9</f>
        <v xml:space="preserve">M </v>
      </c>
      <c r="G9" s="60" t="str">
        <f>'Field data and Cefn'!G9</f>
        <v xml:space="preserve">M </v>
      </c>
      <c r="H9" s="60" t="str">
        <f>'Field data and Cefn'!H9</f>
        <v xml:space="preserve">M </v>
      </c>
      <c r="I9" s="60" t="str">
        <f>'Field data and Cefn'!I9</f>
        <v xml:space="preserve">M </v>
      </c>
      <c r="J9" s="60" t="str">
        <f>'Field data and Cefn'!J9</f>
        <v xml:space="preserve">M </v>
      </c>
      <c r="K9" s="60" t="str">
        <f>'Field data and Cefn'!K9</f>
        <v xml:space="preserve">M </v>
      </c>
      <c r="L9" s="60" t="str">
        <f>'Field data and Cefn'!L9</f>
        <v xml:space="preserve">M </v>
      </c>
      <c r="M9" s="60" t="str">
        <f>'Field data and Cefn'!M9</f>
        <v xml:space="preserve">M </v>
      </c>
      <c r="N9" s="60">
        <f>'Field data and Cefn'!N9</f>
        <v>0</v>
      </c>
      <c r="O9" s="60">
        <f>'Field data and Cefn'!O9</f>
        <v>0</v>
      </c>
      <c r="P9" s="60">
        <f>'Field data and Cefn'!P9</f>
        <v>0</v>
      </c>
      <c r="Q9" s="60">
        <f>'Field data and Cefn'!Q9</f>
        <v>0</v>
      </c>
      <c r="R9" s="60">
        <f>'Field data and Cefn'!R9</f>
        <v>0</v>
      </c>
      <c r="S9" s="60">
        <f>'Field data and Cefn'!S9</f>
        <v>0</v>
      </c>
      <c r="T9" s="60">
        <f>'Field data and Cefn'!T9</f>
        <v>0</v>
      </c>
      <c r="U9" s="60">
        <f>'Field data and Cefn'!U9</f>
        <v>0</v>
      </c>
      <c r="V9" s="60">
        <f>'Field data and Cefn'!V9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Cefn'!C10</f>
        <v>6.1</v>
      </c>
      <c r="D10" s="60">
        <f>'Field data and Cefn'!D10</f>
        <v>6.2</v>
      </c>
      <c r="E10" s="60">
        <f>'Field data and Cefn'!E10</f>
        <v>6</v>
      </c>
      <c r="F10" s="60">
        <f>'Field data and Cefn'!F10</f>
        <v>6.2</v>
      </c>
      <c r="G10" s="60">
        <f>'Field data and Cefn'!G10</f>
        <v>6.6</v>
      </c>
      <c r="H10" s="60">
        <f>'Field data and Cefn'!H10</f>
        <v>6</v>
      </c>
      <c r="I10" s="60">
        <f>'Field data and Cefn'!I10</f>
        <v>6.1</v>
      </c>
      <c r="J10" s="60">
        <f>'Field data and Cefn'!J10</f>
        <v>6.7</v>
      </c>
      <c r="K10" s="60">
        <f>'Field data and Cefn'!K10</f>
        <v>6.7</v>
      </c>
      <c r="L10" s="60">
        <f>'Field data and Cefn'!L10</f>
        <v>6.7</v>
      </c>
      <c r="M10" s="60">
        <f>'Field data and Cefn'!M10</f>
        <v>6.5</v>
      </c>
      <c r="N10" s="60">
        <f>'Field data and Cefn'!N10</f>
        <v>0</v>
      </c>
      <c r="O10" s="60">
        <f>'Field data and Cefn'!O10</f>
        <v>0</v>
      </c>
      <c r="P10" s="60">
        <f>'Field data and Cefn'!P10</f>
        <v>0</v>
      </c>
      <c r="Q10" s="60">
        <f>'Field data and Cefn'!Q10</f>
        <v>0</v>
      </c>
      <c r="R10" s="60">
        <f>'Field data and Cefn'!R10</f>
        <v>0</v>
      </c>
      <c r="S10" s="60">
        <f>'Field data and Cefn'!S10</f>
        <v>0</v>
      </c>
      <c r="T10" s="60">
        <f>'Field data and Cefn'!T10</f>
        <v>0</v>
      </c>
      <c r="U10" s="60">
        <f>'Field data and Cefn'!U10</f>
        <v>0</v>
      </c>
      <c r="V10" s="60">
        <f>'Field data and Cefn'!V10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Cefn'!C11</f>
        <v>1</v>
      </c>
      <c r="D11" s="60">
        <f>'Field data and Cefn'!D11</f>
        <v>1</v>
      </c>
      <c r="E11" s="60">
        <f>'Field data and Cefn'!E11</f>
        <v>1</v>
      </c>
      <c r="F11" s="60">
        <f>'Field data and Cefn'!F11</f>
        <v>3</v>
      </c>
      <c r="G11" s="60">
        <f>'Field data and Cefn'!G11</f>
        <v>3</v>
      </c>
      <c r="H11" s="60">
        <f>'Field data and Cefn'!H11</f>
        <v>2</v>
      </c>
      <c r="I11" s="60">
        <f>'Field data and Cefn'!I11</f>
        <v>3</v>
      </c>
      <c r="J11" s="60">
        <f>'Field data and Cefn'!J11</f>
        <v>3</v>
      </c>
      <c r="K11" s="60">
        <f>'Field data and Cefn'!K11</f>
        <v>3</v>
      </c>
      <c r="L11" s="60">
        <f>'Field data and Cefn'!L11</f>
        <v>2</v>
      </c>
      <c r="M11" s="60">
        <f>'Field data and Cefn'!M11</f>
        <v>3</v>
      </c>
      <c r="N11" s="60">
        <f>'Field data and Cefn'!N11</f>
        <v>0</v>
      </c>
      <c r="O11" s="60">
        <f>'Field data and Cefn'!O11</f>
        <v>0</v>
      </c>
      <c r="P11" s="60">
        <f>'Field data and Cefn'!P11</f>
        <v>0</v>
      </c>
      <c r="Q11" s="60">
        <f>'Field data and Cefn'!Q11</f>
        <v>0</v>
      </c>
      <c r="R11" s="60">
        <f>'Field data and Cefn'!R11</f>
        <v>0</v>
      </c>
      <c r="S11" s="60">
        <f>'Field data and Cefn'!S11</f>
        <v>0</v>
      </c>
      <c r="T11" s="60">
        <f>'Field data and Cefn'!T11</f>
        <v>0</v>
      </c>
      <c r="U11" s="60">
        <f>'Field data and Cefn'!U11</f>
        <v>0</v>
      </c>
      <c r="V11" s="60">
        <f>'Field data and Cefn'!V11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Cefn'!C12</f>
        <v>1</v>
      </c>
      <c r="D12" s="60">
        <f>'Field data and Cefn'!D12</f>
        <v>1</v>
      </c>
      <c r="E12" s="60">
        <f>'Field data and Cefn'!E12</f>
        <v>1</v>
      </c>
      <c r="F12" s="60">
        <f>'Field data and Cefn'!F12</f>
        <v>2</v>
      </c>
      <c r="G12" s="60">
        <f>'Field data and Cefn'!G12</f>
        <v>2</v>
      </c>
      <c r="H12" s="60">
        <f>'Field data and Cefn'!H12</f>
        <v>1</v>
      </c>
      <c r="I12" s="60">
        <f>'Field data and Cefn'!I12</f>
        <v>3</v>
      </c>
      <c r="J12" s="60">
        <f>'Field data and Cefn'!J12</f>
        <v>0</v>
      </c>
      <c r="K12" s="60">
        <f>'Field data and Cefn'!K12</f>
        <v>0</v>
      </c>
      <c r="L12" s="60">
        <f>'Field data and Cefn'!L12</f>
        <v>0</v>
      </c>
      <c r="M12" s="60">
        <f>'Field data and Cefn'!M12</f>
        <v>0</v>
      </c>
      <c r="N12" s="60">
        <f>'Field data and Cefn'!N12</f>
        <v>0</v>
      </c>
      <c r="O12" s="60">
        <f>'Field data and Cefn'!O12</f>
        <v>0</v>
      </c>
      <c r="P12" s="60">
        <f>'Field data and Cefn'!P12</f>
        <v>0</v>
      </c>
      <c r="Q12" s="60">
        <f>'Field data and Cefn'!Q12</f>
        <v>0</v>
      </c>
      <c r="R12" s="60">
        <f>'Field data and Cefn'!R12</f>
        <v>0</v>
      </c>
      <c r="S12" s="60">
        <f>'Field data and Cefn'!S12</f>
        <v>0</v>
      </c>
      <c r="T12" s="60">
        <f>'Field data and Cefn'!T12</f>
        <v>0</v>
      </c>
      <c r="U12" s="60">
        <f>'Field data and Cefn'!U12</f>
        <v>0</v>
      </c>
      <c r="V12" s="60">
        <f>'Field data and Cefn'!V12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Cefn'!C13</f>
        <v>3</v>
      </c>
      <c r="D13" s="60">
        <f>'Field data and Cefn'!D13</f>
        <v>3</v>
      </c>
      <c r="E13" s="60">
        <f>'Field data and Cefn'!E13</f>
        <v>3</v>
      </c>
      <c r="F13" s="60">
        <f>'Field data and Cefn'!F13</f>
        <v>3</v>
      </c>
      <c r="G13" s="60">
        <f>'Field data and Cefn'!G13</f>
        <v>2</v>
      </c>
      <c r="H13" s="60">
        <f>'Field data and Cefn'!H13</f>
        <v>2</v>
      </c>
      <c r="I13" s="60">
        <f>'Field data and Cefn'!I13</f>
        <v>3</v>
      </c>
      <c r="J13" s="60">
        <f>'Field data and Cefn'!J13</f>
        <v>2</v>
      </c>
      <c r="K13" s="60">
        <f>'Field data and Cefn'!K13</f>
        <v>3</v>
      </c>
      <c r="L13" s="60">
        <f>'Field data and Cefn'!L13</f>
        <v>2</v>
      </c>
      <c r="M13" s="60">
        <f>'Field data and Cefn'!M13</f>
        <v>2</v>
      </c>
      <c r="N13" s="60">
        <f>'Field data and Cefn'!N13</f>
        <v>0</v>
      </c>
      <c r="O13" s="60">
        <f>'Field data and Cefn'!O13</f>
        <v>0</v>
      </c>
      <c r="P13" s="60">
        <f>'Field data and Cefn'!P13</f>
        <v>0</v>
      </c>
      <c r="Q13" s="60">
        <f>'Field data and Cefn'!Q13</f>
        <v>0</v>
      </c>
      <c r="R13" s="60">
        <f>'Field data and Cefn'!R13</f>
        <v>0</v>
      </c>
      <c r="S13" s="60">
        <f>'Field data and Cefn'!S13</f>
        <v>0</v>
      </c>
      <c r="T13" s="60">
        <f>'Field data and Cefn'!T13</f>
        <v>0</v>
      </c>
      <c r="U13" s="60">
        <f>'Field data and Cefn'!U13</f>
        <v>0</v>
      </c>
      <c r="V13" s="60">
        <f>'Field data and Cefn'!V13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Cefn'!C14</f>
        <v xml:space="preserve">Grass Silage (25% DM) </v>
      </c>
      <c r="D14" s="102" t="str">
        <f>'Field data and Cefn'!D14</f>
        <v xml:space="preserve">Grass Silage (25% DM) </v>
      </c>
      <c r="E14" s="102" t="str">
        <f>'Field data and Cefn'!E14</f>
        <v xml:space="preserve">Grass Silage (25% DM) </v>
      </c>
      <c r="F14" s="102" t="str">
        <f>'Field data and Cefn'!F14</f>
        <v xml:space="preserve">Grass Silage (25% DM) </v>
      </c>
      <c r="G14" s="102" t="str">
        <f>'Field data and Cefn'!G14</f>
        <v xml:space="preserve">Grass Silage (25% DM) </v>
      </c>
      <c r="H14" s="102" t="str">
        <f>'Field data and Cefn'!H14</f>
        <v xml:space="preserve">Grass Silage (25% DM) </v>
      </c>
      <c r="I14" s="102" t="str">
        <f>'Field data and Cefn'!I14</f>
        <v xml:space="preserve">Grass Silage (25% DM) </v>
      </c>
      <c r="J14" s="102" t="str">
        <f>'Field data and Cefn'!J14</f>
        <v xml:space="preserve">Grass Silage (25% DM) </v>
      </c>
      <c r="K14" s="102" t="str">
        <f>'Field data and Cefn'!K14</f>
        <v xml:space="preserve">Grass Silage (25% DM) </v>
      </c>
      <c r="L14" s="102" t="str">
        <f>'Field data and Cefn'!L14</f>
        <v xml:space="preserve">Grass Silage (25% DM) </v>
      </c>
      <c r="M14" s="102" t="str">
        <f>'Field data and Cefn'!M14</f>
        <v xml:space="preserve">Grass Silage (25% DM) </v>
      </c>
      <c r="N14" s="102">
        <f>'Field data and Cefn'!N14</f>
        <v>0</v>
      </c>
      <c r="O14" s="102">
        <f>'Field data and Cefn'!O14</f>
        <v>0</v>
      </c>
      <c r="P14" s="102">
        <f>'Field data and Cefn'!P14</f>
        <v>0</v>
      </c>
      <c r="Q14" s="102">
        <f>'Field data and Cefn'!Q14</f>
        <v>0</v>
      </c>
      <c r="R14" s="102">
        <f>'Field data and Cefn'!R14</f>
        <v>0</v>
      </c>
      <c r="S14" s="102">
        <f>'Field data and Cefn'!S14</f>
        <v>0</v>
      </c>
      <c r="T14" s="102">
        <f>'Field data and Cefn'!T14</f>
        <v>0</v>
      </c>
      <c r="U14" s="102">
        <f>'Field data and Cefn'!U14</f>
        <v>0</v>
      </c>
      <c r="V14" s="102">
        <f>'Field data and Cefn'!V14</f>
        <v>0</v>
      </c>
      <c r="AD14" s="30" t="s">
        <v>138</v>
      </c>
      <c r="AE14" s="30">
        <v>6</v>
      </c>
      <c r="AI14" s="53" t="s">
        <v>119</v>
      </c>
      <c r="AJ14" s="54">
        <v>0.8</v>
      </c>
      <c r="AK14" s="55">
        <v>1.7</v>
      </c>
      <c r="AL14" s="11">
        <v>12</v>
      </c>
      <c r="AM14" s="11">
        <v>6.7</v>
      </c>
      <c r="AN14" s="11" t="s">
        <v>135</v>
      </c>
    </row>
    <row r="15" spans="1:41" ht="13" x14ac:dyDescent="0.25">
      <c r="A15" s="135" t="s">
        <v>9</v>
      </c>
      <c r="B15" s="135"/>
      <c r="C15" s="60">
        <f>'Field data and Cefn'!C15</f>
        <v>23</v>
      </c>
      <c r="D15" s="60">
        <f>'Field data and Cefn'!D15</f>
        <v>23</v>
      </c>
      <c r="E15" s="60">
        <f>'Field data and Cefn'!E15</f>
        <v>23</v>
      </c>
      <c r="F15" s="60">
        <f>'Field data and Cefn'!F15</f>
        <v>23</v>
      </c>
      <c r="G15" s="60">
        <f>'Field data and Cefn'!G15</f>
        <v>23</v>
      </c>
      <c r="H15" s="60">
        <f>'Field data and Cefn'!H15</f>
        <v>23</v>
      </c>
      <c r="I15" s="60">
        <f>'Field data and Cefn'!I15</f>
        <v>23</v>
      </c>
      <c r="J15" s="60">
        <f>'Field data and Cefn'!J15</f>
        <v>23</v>
      </c>
      <c r="K15" s="60">
        <f>'Field data and Cefn'!K15</f>
        <v>23</v>
      </c>
      <c r="L15" s="60">
        <f>'Field data and Cefn'!L15</f>
        <v>23</v>
      </c>
      <c r="M15" s="60">
        <f>'Field data and Cefn'!M15</f>
        <v>23</v>
      </c>
      <c r="N15" s="60">
        <f>'Field data and Cefn'!N15</f>
        <v>0</v>
      </c>
      <c r="O15" s="60">
        <f>'Field data and Cefn'!O15</f>
        <v>0</v>
      </c>
      <c r="P15" s="60">
        <f>'Field data and Cefn'!P15</f>
        <v>0</v>
      </c>
      <c r="Q15" s="60">
        <f>'Field data and Cefn'!Q15</f>
        <v>0</v>
      </c>
      <c r="R15" s="60">
        <f>'Field data and Cefn'!R15</f>
        <v>0</v>
      </c>
      <c r="S15" s="60">
        <f>'Field data and Cefn'!S15</f>
        <v>0</v>
      </c>
      <c r="T15" s="60">
        <f>'Field data and Cefn'!T15</f>
        <v>0</v>
      </c>
      <c r="U15" s="60">
        <f>'Field data and Cefn'!U15</f>
        <v>0</v>
      </c>
      <c r="V15" s="60">
        <f>'Field data and Cefn'!V15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Cefn'!C16</f>
        <v>Medium/Clay</v>
      </c>
      <c r="D16" s="103" t="str">
        <f>'Field data and Cefn'!D16</f>
        <v>Medium/Clay</v>
      </c>
      <c r="E16" s="103" t="str">
        <f>'Field data and Cefn'!E16</f>
        <v>Medium/Clay</v>
      </c>
      <c r="F16" s="103" t="str">
        <f>'Field data and Cefn'!F16</f>
        <v>Medium/Clay</v>
      </c>
      <c r="G16" s="103" t="str">
        <f>'Field data and Cefn'!G16</f>
        <v>Medium/Clay</v>
      </c>
      <c r="H16" s="103" t="str">
        <f>'Field data and Cefn'!H16</f>
        <v>Medium/Clay</v>
      </c>
      <c r="I16" s="103" t="str">
        <f>'Field data and Cefn'!I16</f>
        <v>Medium/Clay</v>
      </c>
      <c r="J16" s="103" t="str">
        <f>'Field data and Cefn'!J16</f>
        <v>Medium/Clay</v>
      </c>
      <c r="K16" s="103" t="str">
        <f>'Field data and Cefn'!K16</f>
        <v>Medium/Clay</v>
      </c>
      <c r="L16" s="103" t="str">
        <f>'Field data and Cefn'!L16</f>
        <v>Medium/Clay</v>
      </c>
      <c r="M16" s="103" t="str">
        <f>'Field data and Cefn'!M16</f>
        <v>Medium/Clay</v>
      </c>
      <c r="N16" s="103">
        <f>'Field data and Cefn'!N16</f>
        <v>0</v>
      </c>
      <c r="O16" s="103">
        <f>'Field data and Cefn'!O16</f>
        <v>0</v>
      </c>
      <c r="P16" s="103">
        <f>'Field data and Cefn'!P16</f>
        <v>0</v>
      </c>
      <c r="Q16" s="103">
        <f>'Field data and Cefn'!Q16</f>
        <v>0</v>
      </c>
      <c r="R16" s="103">
        <f>'Field data and Cefn'!R16</f>
        <v>0</v>
      </c>
      <c r="S16" s="103">
        <f>'Field data and Cefn'!S16</f>
        <v>0</v>
      </c>
      <c r="T16" s="103">
        <f>'Field data and Cefn'!T16</f>
        <v>0</v>
      </c>
      <c r="U16" s="103">
        <f>'Field data and Cefn'!U16</f>
        <v>0</v>
      </c>
      <c r="V16" s="103">
        <f>'Field data and Cefn'!V16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2.3966151</v>
      </c>
      <c r="D18" s="16">
        <f>$D32</f>
        <v>2.3966151</v>
      </c>
      <c r="E18" s="16">
        <f>$D33</f>
        <v>2.3966151</v>
      </c>
      <c r="F18" s="16">
        <f>$D34</f>
        <v>2.3966151</v>
      </c>
      <c r="G18" s="16">
        <f>$D35</f>
        <v>2.3966151</v>
      </c>
      <c r="H18" s="16">
        <f>$D36</f>
        <v>2.3966151</v>
      </c>
      <c r="I18" s="16">
        <f>$D37</f>
        <v>2.3966151</v>
      </c>
      <c r="J18" s="16">
        <f>$D38</f>
        <v>2.3966151</v>
      </c>
      <c r="K18" s="16">
        <f>$D39</f>
        <v>2.3966151</v>
      </c>
      <c r="L18" s="16">
        <f>$D40</f>
        <v>2.3966151</v>
      </c>
      <c r="M18" s="16">
        <f>$D41</f>
        <v>2.3966151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-36.703384900000003</v>
      </c>
      <c r="D19" s="16">
        <f t="shared" ref="D19:V19" si="1">D18-D17</f>
        <v>-36.703384900000003</v>
      </c>
      <c r="E19" s="16">
        <f t="shared" si="1"/>
        <v>-36.703384900000003</v>
      </c>
      <c r="F19" s="16">
        <f t="shared" si="1"/>
        <v>-36.703384900000003</v>
      </c>
      <c r="G19" s="16">
        <f t="shared" si="1"/>
        <v>-36.703384900000003</v>
      </c>
      <c r="H19" s="16">
        <f t="shared" si="1"/>
        <v>-36.703384900000003</v>
      </c>
      <c r="I19" s="16">
        <f t="shared" si="1"/>
        <v>-36.703384900000003</v>
      </c>
      <c r="J19" s="16">
        <f t="shared" si="1"/>
        <v>-36.703384900000003</v>
      </c>
      <c r="K19" s="16">
        <f t="shared" si="1"/>
        <v>-36.703384900000003</v>
      </c>
      <c r="L19" s="16">
        <f t="shared" si="1"/>
        <v>-36.703384900000003</v>
      </c>
      <c r="M19" s="16">
        <f t="shared" si="1"/>
        <v>-36.703384900000003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(VLOOKUP(D$14,$AI2:$AK24,3,FALSE))*D$15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4.2782319999999999E-4</v>
      </c>
      <c r="D22" s="16">
        <f>$E32</f>
        <v>4.2782319999999999E-4</v>
      </c>
      <c r="E22" s="16">
        <f>$E33</f>
        <v>4.2782319999999999E-4</v>
      </c>
      <c r="F22" s="16">
        <f>$E34</f>
        <v>4.2782319999999999E-4</v>
      </c>
      <c r="G22" s="16">
        <f>$E35</f>
        <v>4.2782319999999999E-4</v>
      </c>
      <c r="H22" s="16">
        <f>$E36</f>
        <v>4.2782319999999999E-4</v>
      </c>
      <c r="I22" s="16">
        <f>$E37</f>
        <v>4.2782319999999999E-4</v>
      </c>
      <c r="J22" s="16">
        <f>$E38</f>
        <v>4.2782319999999999E-4</v>
      </c>
      <c r="K22" s="16">
        <f>$E39</f>
        <v>4.2782319999999999E-4</v>
      </c>
      <c r="L22" s="16">
        <f>$E40</f>
        <v>4.2782319999999999E-4</v>
      </c>
      <c r="M22" s="16">
        <f>$E41</f>
        <v>4.2782319999999999E-4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-137.9995721768</v>
      </c>
      <c r="D23" s="16">
        <f t="shared" ref="D23:V23" si="3">D22-D21</f>
        <v>-137.9995721768</v>
      </c>
      <c r="E23" s="16">
        <f t="shared" si="3"/>
        <v>-137.9995721768</v>
      </c>
      <c r="F23" s="16">
        <f t="shared" si="3"/>
        <v>-137.9995721768</v>
      </c>
      <c r="G23" s="16">
        <f t="shared" si="3"/>
        <v>-137.9995721768</v>
      </c>
      <c r="H23" s="16">
        <f t="shared" si="3"/>
        <v>-137.9995721768</v>
      </c>
      <c r="I23" s="16">
        <f t="shared" si="3"/>
        <v>-137.9995721768</v>
      </c>
      <c r="J23" s="16">
        <f t="shared" si="3"/>
        <v>-137.9995721768</v>
      </c>
      <c r="K23" s="16">
        <f t="shared" si="3"/>
        <v>-137.9995721768</v>
      </c>
      <c r="L23" s="16">
        <f t="shared" si="3"/>
        <v>-137.9995721768</v>
      </c>
      <c r="M23" s="16">
        <f t="shared" si="3"/>
        <v>-137.9995721768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c r="T27" s="107"/>
      <c r="U27" s="107"/>
    </row>
    <row r="28" spans="1:40" s="57" customFormat="1" x14ac:dyDescent="0.35">
      <c r="A28" s="108"/>
      <c r="B28" s="24">
        <v>3.17</v>
      </c>
      <c r="C28" s="15">
        <v>0.30199999999999999</v>
      </c>
      <c r="D28" s="15">
        <v>1.32E-2</v>
      </c>
      <c r="E28" s="15">
        <v>4.48E-2</v>
      </c>
      <c r="F28" s="15">
        <v>732</v>
      </c>
      <c r="G28" s="15">
        <v>7.8</v>
      </c>
      <c r="H28" s="15">
        <v>198</v>
      </c>
      <c r="I28" s="15">
        <v>77.2</v>
      </c>
      <c r="J28" s="15">
        <v>0.86</v>
      </c>
      <c r="K28" s="23">
        <v>0.64</v>
      </c>
      <c r="L28" s="15">
        <v>34.5</v>
      </c>
      <c r="M28" s="15">
        <v>2.15</v>
      </c>
      <c r="N28" s="15">
        <v>3670</v>
      </c>
      <c r="O28" s="15">
        <v>249000</v>
      </c>
      <c r="P28" s="15"/>
      <c r="Q28" s="15">
        <v>1570</v>
      </c>
      <c r="R28" s="15"/>
      <c r="S28" s="15">
        <v>23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250</v>
      </c>
      <c r="C31" s="77">
        <f>IF(C$27="%w/w SAR",((C$28*10)*$B31),IF(C$27="%w/w DM",(((C$28*10)*($B$28/100))*$B31),IF(C$27="kg/t SAR",(C$28*$B31),IF(C$27="kg/t DM",((C$28*($B$28/100))*$B31),IF(C$27="mg/kg SAR",((C$28*0.001)*$B31),IF(C$27="mg/kg DM",(((C$28*0.001)*($B$28/100))*$B31),0))))))</f>
        <v>23.933499999999999</v>
      </c>
      <c r="D31" s="77">
        <f>(IF(D$27="%w/w SAR",((D$28*10)*$B31),IF(D$27="%w/w DM",(((D$28*10)*($B$28/100))*$B31),IF(D$27="kg/t SAR",(D$28*$B31),IF(D$27="kg/t DM",((D$28*($B$28/100))*$B31),IF(D$27="mg/kg SAR",((D$28*0.001)*$B31),IF(D$27="mg/kg DM",(((D$28*0.001)*($B$28/100))*$B31),"0")))))))*2.291</f>
        <v>2.3966151</v>
      </c>
      <c r="E31" s="77">
        <f>(IF(E$27="%w/w SAR",((E$28*10)*$B31),IF(E$27="%w/w DM",(((E$28*10)*($B$28/100))*$B31),IF(E$27="kg/t SAR",(E$28*$B31),IF(E$27="kg/t DM",((E$28*($B$28/100))*$B31),IF(E$27="mg/kg SAR",((E$28*0.001)*$B31),IF(E$27="mg/kg DM",(((E$28*0.001)*($B$28/100))*$B31),"0")))))))*1.205</f>
        <v>4.2782319999999999E-4</v>
      </c>
      <c r="F31" s="77">
        <f>(IF(F$27="%w/w SAR",((F$28*10)*$B31),IF(F$27="%w/w DM",(((F$28*10)*($B$28/100))*$B31),IF(F$27="kg/t SAR",(F$28*$B31),IF(F$27="kg/t DM",((F$28*($B$28/100))*$B31),IF(F$27="mg/kg SAR",((F$28*0.001)*$B31),IF(F$27="mg/kg DM",(((F$28*0.001)*($B$28/100))*$B31),"0")))))))*1.658</f>
        <v>9.6182237999999991</v>
      </c>
      <c r="G31" s="77">
        <f t="shared" ref="G31:P46" si="5">IF(G$27="%w/w SAR",((G$28*10)*$B31),IF(G$27="%w/w DM",(((G$28*10)*($B$28/100))*$B31),IF(G$27="kg/t SAR",(G$28*$B31),IF(G$27="kg/t DM",((G$28*($B$28/100))*$B31),IF(G$27="mg/kg SAR",((G$28*0.001)*$B31),IF(G$27="mg/kg DM",(((G$28*0.001)*($B$28/100))*$B31),0))))))</f>
        <v>6.1814999999999988E-2</v>
      </c>
      <c r="H31" s="77">
        <f t="shared" si="5"/>
        <v>1.56915</v>
      </c>
      <c r="I31" s="77">
        <f t="shared" si="5"/>
        <v>0.61181000000000008</v>
      </c>
      <c r="J31" s="77">
        <f t="shared" si="5"/>
        <v>6.8154999999999995E-3</v>
      </c>
      <c r="K31" s="77">
        <f t="shared" si="5"/>
        <v>5.0720000000000001E-3</v>
      </c>
      <c r="L31" s="77">
        <f t="shared" si="5"/>
        <v>0.2734125</v>
      </c>
      <c r="M31" s="77">
        <f t="shared" si="5"/>
        <v>1.7038750000000002E-2</v>
      </c>
      <c r="N31" s="77">
        <f t="shared" si="5"/>
        <v>29.08475</v>
      </c>
      <c r="O31" s="77">
        <f t="shared" si="5"/>
        <v>1973.325</v>
      </c>
      <c r="P31" s="77">
        <f t="shared" si="5"/>
        <v>0</v>
      </c>
      <c r="Q31" s="77">
        <f>(IF(Q$27="%w/w SAR",((Q$28*10)*$B31),IF(Q$27="%w/w DM",(((Q$28*10)*($B$28/100))*$B31),IF(Q$27="kg/t SAR",(Q$28*$B31),IF(Q$27="kg/t DM",((Q$28*($B$28/100))*$B31),IF(Q$27="mg/kg SAR",((Q$28*0.001)*$B31),IF(Q$27="mg/kg DM",(((Q$28*0.001)*($B$28/100))*$B31),0)))))))*2.5</f>
        <v>31.105625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250</v>
      </c>
      <c r="C32" s="77">
        <f t="shared" ref="C32:C50" si="6">IF(C$27="%w/w SAR",((C$28*10)*$B32),IF(C$27="%w/w DM",(((C$28*10)*($B$28/100))*$B32),IF(C$27="kg/t SAR",(C$28*$B32),IF(C$27="kg/t DM",((C$28*($B$28/100))*$B32),IF(C$27="mg/kg SAR",((C$28*0.001)*$B32),IF(C$27="mg/kg DM",(((C$28*0.001)*($B$28/100))*$B32),0))))))</f>
        <v>23.933499999999999</v>
      </c>
      <c r="D32" s="77">
        <f t="shared" ref="D32:D50" si="7">(IF(D$27="%w/w SAR",((D$28*10)*$B32),IF(D$27="%w/w DM",(((D$28*10)*($B$28/100))*$B32),IF(D$27="kg/t SAR",(D$28*$B32),IF(D$27="kg/t DM",((D$28*($B$28/100))*$B32),IF(D$27="mg/kg SAR",((D$28*0.001)*$B32),IF(D$27="mg/kg DM",(((D$28*0.001)*($B$28/100))*$B32),"0")))))))*2.291</f>
        <v>2.3966151</v>
      </c>
      <c r="E32" s="77">
        <f t="shared" ref="E32:E50" si="8">(IF(E$27="%w/w SAR",((E$28*10)*$B32),IF(E$27="%w/w DM",(((E$28*10)*($B$28/100))*$B32),IF(E$27="kg/t SAR",(E$28*$B32),IF(E$27="kg/t DM",((E$28*($B$28/100))*$B32),IF(E$27="mg/kg SAR",((E$28*0.001)*$B32),IF(E$27="mg/kg DM",(((E$28*0.001)*($B$28/100))*$B32),"0")))))))*1.205</f>
        <v>4.2782319999999999E-4</v>
      </c>
      <c r="F32" s="77">
        <f t="shared" ref="F32:F50" si="9">(IF(F$27="%w/w SAR",((F$28*10)*$B32),IF(F$27="%w/w DM",(((F$28*10)*($B$28/100))*$B32),IF(F$27="kg/t SAR",(F$28*$B32),IF(F$27="kg/t DM",((F$28*($B$28/100))*$B32),IF(F$27="mg/kg SAR",((F$28*0.001)*$B32),IF(F$27="mg/kg DM",(((F$28*0.001)*($B$28/100))*$B32),"0")))))))*1.658</f>
        <v>9.6182237999999991</v>
      </c>
      <c r="G32" s="77">
        <f t="shared" si="5"/>
        <v>6.1814999999999988E-2</v>
      </c>
      <c r="H32" s="77">
        <f t="shared" si="5"/>
        <v>1.56915</v>
      </c>
      <c r="I32" s="77">
        <f t="shared" si="5"/>
        <v>0.61181000000000008</v>
      </c>
      <c r="J32" s="77">
        <f t="shared" si="5"/>
        <v>6.8154999999999995E-3</v>
      </c>
      <c r="K32" s="77">
        <f t="shared" si="5"/>
        <v>5.0720000000000001E-3</v>
      </c>
      <c r="L32" s="77">
        <f t="shared" si="5"/>
        <v>0.2734125</v>
      </c>
      <c r="M32" s="77">
        <f t="shared" si="5"/>
        <v>1.7038750000000002E-2</v>
      </c>
      <c r="N32" s="77">
        <f t="shared" si="5"/>
        <v>29.08475</v>
      </c>
      <c r="O32" s="77">
        <f t="shared" si="5"/>
        <v>1973.325</v>
      </c>
      <c r="P32" s="77">
        <f t="shared" si="5"/>
        <v>0</v>
      </c>
      <c r="Q32" s="77">
        <f t="shared" ref="Q32:Q50" si="10">(IF(Q$27="%w/w SAR",((Q$28*10)*$B32),IF(Q$27="%w/w DM",(((Q$28*10)*($B$28/100))*$B32),IF(Q$27="kg/t SAR",(Q$28*$B32),IF(Q$27="kg/t DM",((Q$28*($B$28/100))*$B32),IF(Q$27="mg/kg SAR",((Q$28*0.001)*$B32),IF(Q$27="mg/kg DM",(((Q$28*0.001)*($B$28/100))*$B32),0)))))))*2.5</f>
        <v>31.105625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Tylibrithos 4</v>
      </c>
      <c r="B33" s="15">
        <v>250</v>
      </c>
      <c r="C33" s="77">
        <f t="shared" si="6"/>
        <v>23.933499999999999</v>
      </c>
      <c r="D33" s="77">
        <f t="shared" si="7"/>
        <v>2.3966151</v>
      </c>
      <c r="E33" s="77">
        <f t="shared" si="8"/>
        <v>4.2782319999999999E-4</v>
      </c>
      <c r="F33" s="77">
        <f t="shared" si="9"/>
        <v>9.6182237999999991</v>
      </c>
      <c r="G33" s="77">
        <f t="shared" si="5"/>
        <v>6.1814999999999988E-2</v>
      </c>
      <c r="H33" s="77">
        <f t="shared" si="5"/>
        <v>1.56915</v>
      </c>
      <c r="I33" s="77">
        <f t="shared" si="5"/>
        <v>0.61181000000000008</v>
      </c>
      <c r="J33" s="77">
        <f t="shared" si="5"/>
        <v>6.8154999999999995E-3</v>
      </c>
      <c r="K33" s="77">
        <f t="shared" si="5"/>
        <v>5.0720000000000001E-3</v>
      </c>
      <c r="L33" s="77">
        <f t="shared" si="5"/>
        <v>0.2734125</v>
      </c>
      <c r="M33" s="77">
        <f t="shared" si="5"/>
        <v>1.7038750000000002E-2</v>
      </c>
      <c r="N33" s="77">
        <f t="shared" si="5"/>
        <v>29.08475</v>
      </c>
      <c r="O33" s="77">
        <f t="shared" si="5"/>
        <v>1973.325</v>
      </c>
      <c r="P33" s="77">
        <f t="shared" si="5"/>
        <v>0</v>
      </c>
      <c r="Q33" s="77">
        <f t="shared" si="10"/>
        <v>31.105625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Aber 2</v>
      </c>
      <c r="B34" s="15">
        <v>250</v>
      </c>
      <c r="C34" s="77">
        <f t="shared" si="6"/>
        <v>23.933499999999999</v>
      </c>
      <c r="D34" s="77">
        <f t="shared" si="7"/>
        <v>2.3966151</v>
      </c>
      <c r="E34" s="77">
        <f t="shared" si="8"/>
        <v>4.2782319999999999E-4</v>
      </c>
      <c r="F34" s="77">
        <f t="shared" si="9"/>
        <v>9.6182237999999991</v>
      </c>
      <c r="G34" s="77">
        <f t="shared" si="5"/>
        <v>6.1814999999999988E-2</v>
      </c>
      <c r="H34" s="77">
        <f t="shared" si="5"/>
        <v>1.56915</v>
      </c>
      <c r="I34" s="77">
        <f t="shared" si="5"/>
        <v>0.61181000000000008</v>
      </c>
      <c r="J34" s="77">
        <f t="shared" si="5"/>
        <v>6.8154999999999995E-3</v>
      </c>
      <c r="K34" s="77">
        <f t="shared" si="5"/>
        <v>5.0720000000000001E-3</v>
      </c>
      <c r="L34" s="77">
        <f t="shared" si="5"/>
        <v>0.2734125</v>
      </c>
      <c r="M34" s="77">
        <f t="shared" si="5"/>
        <v>1.7038750000000002E-2</v>
      </c>
      <c r="N34" s="77">
        <f t="shared" si="5"/>
        <v>29.08475</v>
      </c>
      <c r="O34" s="77">
        <f t="shared" si="5"/>
        <v>1973.325</v>
      </c>
      <c r="P34" s="77">
        <f t="shared" si="5"/>
        <v>0</v>
      </c>
      <c r="Q34" s="77">
        <f t="shared" si="10"/>
        <v>31.105625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Pentwyn 2</v>
      </c>
      <c r="B35" s="15">
        <v>250</v>
      </c>
      <c r="C35" s="77">
        <f t="shared" si="6"/>
        <v>23.933499999999999</v>
      </c>
      <c r="D35" s="77">
        <f t="shared" si="7"/>
        <v>2.3966151</v>
      </c>
      <c r="E35" s="77">
        <f t="shared" si="8"/>
        <v>4.2782319999999999E-4</v>
      </c>
      <c r="F35" s="77">
        <f t="shared" si="9"/>
        <v>9.6182237999999991</v>
      </c>
      <c r="G35" s="77">
        <f t="shared" si="5"/>
        <v>6.1814999999999988E-2</v>
      </c>
      <c r="H35" s="77">
        <f t="shared" si="5"/>
        <v>1.56915</v>
      </c>
      <c r="I35" s="77">
        <f t="shared" si="5"/>
        <v>0.61181000000000008</v>
      </c>
      <c r="J35" s="77">
        <f t="shared" si="5"/>
        <v>6.8154999999999995E-3</v>
      </c>
      <c r="K35" s="77">
        <f t="shared" si="5"/>
        <v>5.0720000000000001E-3</v>
      </c>
      <c r="L35" s="77">
        <f t="shared" si="5"/>
        <v>0.2734125</v>
      </c>
      <c r="M35" s="77">
        <f t="shared" si="5"/>
        <v>1.7038750000000002E-2</v>
      </c>
      <c r="N35" s="77">
        <f t="shared" si="5"/>
        <v>29.08475</v>
      </c>
      <c r="O35" s="77">
        <f t="shared" si="5"/>
        <v>1973.325</v>
      </c>
      <c r="P35" s="77">
        <f t="shared" si="5"/>
        <v>0</v>
      </c>
      <c r="Q35" s="77">
        <f t="shared" si="10"/>
        <v>31.105625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Pentwyn 3</v>
      </c>
      <c r="B36" s="15">
        <v>250</v>
      </c>
      <c r="C36" s="77">
        <f t="shared" si="6"/>
        <v>23.933499999999999</v>
      </c>
      <c r="D36" s="77">
        <f t="shared" si="7"/>
        <v>2.3966151</v>
      </c>
      <c r="E36" s="77">
        <f t="shared" si="8"/>
        <v>4.2782319999999999E-4</v>
      </c>
      <c r="F36" s="77">
        <f t="shared" si="9"/>
        <v>9.6182237999999991</v>
      </c>
      <c r="G36" s="77">
        <f t="shared" si="5"/>
        <v>6.1814999999999988E-2</v>
      </c>
      <c r="H36" s="77">
        <f t="shared" si="5"/>
        <v>1.56915</v>
      </c>
      <c r="I36" s="77">
        <f t="shared" si="5"/>
        <v>0.61181000000000008</v>
      </c>
      <c r="J36" s="77">
        <f t="shared" si="5"/>
        <v>6.8154999999999995E-3</v>
      </c>
      <c r="K36" s="77">
        <f t="shared" si="5"/>
        <v>5.0720000000000001E-3</v>
      </c>
      <c r="L36" s="77">
        <f t="shared" si="5"/>
        <v>0.2734125</v>
      </c>
      <c r="M36" s="77">
        <f t="shared" si="5"/>
        <v>1.7038750000000002E-2</v>
      </c>
      <c r="N36" s="77">
        <f t="shared" si="5"/>
        <v>29.08475</v>
      </c>
      <c r="O36" s="77">
        <f t="shared" si="5"/>
        <v>1973.325</v>
      </c>
      <c r="P36" s="77">
        <f t="shared" si="5"/>
        <v>0</v>
      </c>
      <c r="Q36" s="77">
        <f t="shared" si="10"/>
        <v>31.105625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Pentwyn 4</v>
      </c>
      <c r="B37" s="15">
        <v>250</v>
      </c>
      <c r="C37" s="77">
        <f t="shared" si="6"/>
        <v>23.933499999999999</v>
      </c>
      <c r="D37" s="77">
        <f t="shared" si="7"/>
        <v>2.3966151</v>
      </c>
      <c r="E37" s="77">
        <f t="shared" si="8"/>
        <v>4.2782319999999999E-4</v>
      </c>
      <c r="F37" s="77">
        <f t="shared" si="9"/>
        <v>9.6182237999999991</v>
      </c>
      <c r="G37" s="77">
        <f t="shared" si="5"/>
        <v>6.1814999999999988E-2</v>
      </c>
      <c r="H37" s="77">
        <f t="shared" si="5"/>
        <v>1.56915</v>
      </c>
      <c r="I37" s="77">
        <f t="shared" si="5"/>
        <v>0.61181000000000008</v>
      </c>
      <c r="J37" s="77">
        <f t="shared" si="5"/>
        <v>6.8154999999999995E-3</v>
      </c>
      <c r="K37" s="77">
        <f t="shared" si="5"/>
        <v>5.0720000000000001E-3</v>
      </c>
      <c r="L37" s="77">
        <f t="shared" si="5"/>
        <v>0.2734125</v>
      </c>
      <c r="M37" s="77">
        <f t="shared" si="5"/>
        <v>1.7038750000000002E-2</v>
      </c>
      <c r="N37" s="77">
        <f t="shared" si="5"/>
        <v>29.08475</v>
      </c>
      <c r="O37" s="77">
        <f t="shared" si="5"/>
        <v>1973.325</v>
      </c>
      <c r="P37" s="77">
        <f t="shared" si="5"/>
        <v>0</v>
      </c>
      <c r="Q37" s="77">
        <f t="shared" si="10"/>
        <v>31.105625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Pencelli 1</v>
      </c>
      <c r="B38" s="15">
        <v>250</v>
      </c>
      <c r="C38" s="77">
        <f t="shared" si="6"/>
        <v>23.933499999999999</v>
      </c>
      <c r="D38" s="77">
        <f t="shared" si="7"/>
        <v>2.3966151</v>
      </c>
      <c r="E38" s="77">
        <f t="shared" si="8"/>
        <v>4.2782319999999999E-4</v>
      </c>
      <c r="F38" s="77">
        <f t="shared" si="9"/>
        <v>9.6182237999999991</v>
      </c>
      <c r="G38" s="77">
        <f t="shared" si="5"/>
        <v>6.1814999999999988E-2</v>
      </c>
      <c r="H38" s="77">
        <f t="shared" si="5"/>
        <v>1.56915</v>
      </c>
      <c r="I38" s="77">
        <f t="shared" si="5"/>
        <v>0.61181000000000008</v>
      </c>
      <c r="J38" s="77">
        <f t="shared" si="5"/>
        <v>6.8154999999999995E-3</v>
      </c>
      <c r="K38" s="77">
        <f t="shared" si="5"/>
        <v>5.0720000000000001E-3</v>
      </c>
      <c r="L38" s="77">
        <f t="shared" si="5"/>
        <v>0.2734125</v>
      </c>
      <c r="M38" s="77">
        <f t="shared" si="5"/>
        <v>1.7038750000000002E-2</v>
      </c>
      <c r="N38" s="77">
        <f t="shared" si="5"/>
        <v>29.08475</v>
      </c>
      <c r="O38" s="77">
        <f t="shared" si="5"/>
        <v>1973.325</v>
      </c>
      <c r="P38" s="77">
        <f t="shared" si="5"/>
        <v>0</v>
      </c>
      <c r="Q38" s="77">
        <f t="shared" si="10"/>
        <v>31.105625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Pencelli 2</v>
      </c>
      <c r="B39" s="15">
        <v>250</v>
      </c>
      <c r="C39" s="77">
        <f t="shared" si="6"/>
        <v>23.933499999999999</v>
      </c>
      <c r="D39" s="77">
        <f t="shared" si="7"/>
        <v>2.3966151</v>
      </c>
      <c r="E39" s="77">
        <f t="shared" si="8"/>
        <v>4.2782319999999999E-4</v>
      </c>
      <c r="F39" s="77">
        <f t="shared" si="9"/>
        <v>9.6182237999999991</v>
      </c>
      <c r="G39" s="77">
        <f t="shared" si="5"/>
        <v>6.1814999999999988E-2</v>
      </c>
      <c r="H39" s="77">
        <f t="shared" si="5"/>
        <v>1.56915</v>
      </c>
      <c r="I39" s="77">
        <f t="shared" si="5"/>
        <v>0.61181000000000008</v>
      </c>
      <c r="J39" s="77">
        <f t="shared" si="5"/>
        <v>6.8154999999999995E-3</v>
      </c>
      <c r="K39" s="77">
        <f t="shared" si="5"/>
        <v>5.0720000000000001E-3</v>
      </c>
      <c r="L39" s="77">
        <f t="shared" si="5"/>
        <v>0.2734125</v>
      </c>
      <c r="M39" s="77">
        <f t="shared" si="5"/>
        <v>1.7038750000000002E-2</v>
      </c>
      <c r="N39" s="77">
        <f t="shared" si="5"/>
        <v>29.08475</v>
      </c>
      <c r="O39" s="77">
        <f t="shared" si="5"/>
        <v>1973.325</v>
      </c>
      <c r="P39" s="77">
        <f t="shared" si="5"/>
        <v>0</v>
      </c>
      <c r="Q39" s="77">
        <f t="shared" si="10"/>
        <v>31.105625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Pencelli 3</v>
      </c>
      <c r="B40" s="15">
        <v>250</v>
      </c>
      <c r="C40" s="77">
        <f t="shared" si="6"/>
        <v>23.933499999999999</v>
      </c>
      <c r="D40" s="77">
        <f t="shared" si="7"/>
        <v>2.3966151</v>
      </c>
      <c r="E40" s="77">
        <f t="shared" si="8"/>
        <v>4.2782319999999999E-4</v>
      </c>
      <c r="F40" s="77">
        <f t="shared" si="9"/>
        <v>9.6182237999999991</v>
      </c>
      <c r="G40" s="77">
        <f t="shared" si="5"/>
        <v>6.1814999999999988E-2</v>
      </c>
      <c r="H40" s="77">
        <f t="shared" si="5"/>
        <v>1.56915</v>
      </c>
      <c r="I40" s="77">
        <f t="shared" si="5"/>
        <v>0.61181000000000008</v>
      </c>
      <c r="J40" s="77">
        <f t="shared" si="5"/>
        <v>6.8154999999999995E-3</v>
      </c>
      <c r="K40" s="77">
        <f t="shared" si="5"/>
        <v>5.0720000000000001E-3</v>
      </c>
      <c r="L40" s="77">
        <f t="shared" si="5"/>
        <v>0.2734125</v>
      </c>
      <c r="M40" s="77">
        <f t="shared" si="5"/>
        <v>1.7038750000000002E-2</v>
      </c>
      <c r="N40" s="77">
        <f t="shared" si="5"/>
        <v>29.08475</v>
      </c>
      <c r="O40" s="77">
        <f t="shared" si="5"/>
        <v>1973.325</v>
      </c>
      <c r="P40" s="77">
        <f t="shared" si="5"/>
        <v>0</v>
      </c>
      <c r="Q40" s="77">
        <f t="shared" si="10"/>
        <v>31.105625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Pencelli 4</v>
      </c>
      <c r="B41" s="15">
        <v>250</v>
      </c>
      <c r="C41" s="77">
        <f t="shared" si="6"/>
        <v>23.933499999999999</v>
      </c>
      <c r="D41" s="77">
        <f t="shared" si="7"/>
        <v>2.3966151</v>
      </c>
      <c r="E41" s="77">
        <f t="shared" si="8"/>
        <v>4.2782319999999999E-4</v>
      </c>
      <c r="F41" s="77">
        <f t="shared" si="9"/>
        <v>9.6182237999999991</v>
      </c>
      <c r="G41" s="77">
        <f t="shared" si="5"/>
        <v>6.1814999999999988E-2</v>
      </c>
      <c r="H41" s="77">
        <f t="shared" si="5"/>
        <v>1.56915</v>
      </c>
      <c r="I41" s="77">
        <f t="shared" si="5"/>
        <v>0.61181000000000008</v>
      </c>
      <c r="J41" s="77">
        <f t="shared" si="5"/>
        <v>6.8154999999999995E-3</v>
      </c>
      <c r="K41" s="77">
        <f t="shared" si="5"/>
        <v>5.0720000000000001E-3</v>
      </c>
      <c r="L41" s="77">
        <f t="shared" si="5"/>
        <v>0.2734125</v>
      </c>
      <c r="M41" s="77">
        <f t="shared" si="5"/>
        <v>1.7038750000000002E-2</v>
      </c>
      <c r="N41" s="77">
        <f t="shared" si="5"/>
        <v>29.08475</v>
      </c>
      <c r="O41" s="77">
        <f t="shared" si="5"/>
        <v>1973.325</v>
      </c>
      <c r="P41" s="77">
        <f t="shared" si="5"/>
        <v>0</v>
      </c>
      <c r="Q41" s="77">
        <f t="shared" si="10"/>
        <v>31.105625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Cefn'!C1:D1</f>
        <v>PAN-023961</v>
      </c>
      <c r="D1" s="141"/>
      <c r="E1" s="93" t="s">
        <v>45</v>
      </c>
      <c r="F1" s="39">
        <f>'Field data and Cefn'!F1</f>
        <v>48.59</v>
      </c>
      <c r="G1" s="123" t="s">
        <v>43</v>
      </c>
      <c r="H1" s="124"/>
      <c r="I1" s="118">
        <v>6.4</v>
      </c>
      <c r="J1" s="127" t="s">
        <v>153</v>
      </c>
      <c r="K1" s="127"/>
      <c r="L1" s="97">
        <v>358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Cefn'!C2:D2</f>
        <v>GP3792SK</v>
      </c>
      <c r="D2" s="143"/>
      <c r="E2" s="93" t="s">
        <v>109</v>
      </c>
      <c r="F2" s="96">
        <v>190902</v>
      </c>
      <c r="G2" s="125" t="s">
        <v>110</v>
      </c>
      <c r="H2" s="126"/>
      <c r="I2" s="118"/>
      <c r="J2" s="127" t="s">
        <v>158</v>
      </c>
      <c r="K2" s="127"/>
      <c r="L2" s="97">
        <v>0.63900000000000001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Cefn'!C3:D3</f>
        <v>ByProduct Recovery Limited</v>
      </c>
      <c r="D3" s="143"/>
      <c r="E3" s="93" t="s">
        <v>108</v>
      </c>
      <c r="F3" s="31" t="s">
        <v>78</v>
      </c>
      <c r="G3" s="127" t="s">
        <v>159</v>
      </c>
      <c r="H3" s="127"/>
      <c r="I3" s="118"/>
      <c r="J3" s="123" t="s">
        <v>154</v>
      </c>
      <c r="K3" s="124"/>
      <c r="L3" s="97">
        <f>(L1/(L2*10000))*100</f>
        <v>5.6025039123630673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Cefn'!C4:D4</f>
        <v>Tylebrithos, Cantref, Brecon.LD3 8LR</v>
      </c>
      <c r="D4" s="141"/>
      <c r="E4" s="94" t="s">
        <v>1</v>
      </c>
      <c r="F4" s="96" t="s">
        <v>179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Cefn'!C5:D5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Cefn'!C8</f>
        <v>Tylibrithos 2</v>
      </c>
      <c r="D8" s="60" t="str">
        <f>'Field data and Cefn'!D8</f>
        <v>Tylibrithos 3</v>
      </c>
      <c r="E8" s="60" t="str">
        <f>'Field data and Cefn'!E8</f>
        <v>Tylibrithos 4</v>
      </c>
      <c r="F8" s="60" t="str">
        <f>'Field data and Cefn'!F8</f>
        <v>Aber 2</v>
      </c>
      <c r="G8" s="60" t="str">
        <f>'Field data and Cefn'!G8</f>
        <v>Pentwyn 2</v>
      </c>
      <c r="H8" s="60" t="str">
        <f>'Field data and Cefn'!H8</f>
        <v>Pentwyn 3</v>
      </c>
      <c r="I8" s="60" t="str">
        <f>'Field data and Cefn'!I8</f>
        <v>Pentwyn 4</v>
      </c>
      <c r="J8" s="60" t="str">
        <f>'Field data and Cefn'!J8</f>
        <v>Pencelli 1</v>
      </c>
      <c r="K8" s="60" t="str">
        <f>'Field data and Cefn'!K8</f>
        <v>Pencelli 2</v>
      </c>
      <c r="L8" s="60" t="str">
        <f>'Field data and Cefn'!L8</f>
        <v>Pencelli 3</v>
      </c>
      <c r="M8" s="60" t="str">
        <f>'Field data and Cefn'!M8</f>
        <v>Pencelli 4</v>
      </c>
      <c r="N8" s="60">
        <f>'Field data and Cefn'!N8</f>
        <v>0</v>
      </c>
      <c r="O8" s="60">
        <f>'Field data and Cefn'!O8</f>
        <v>0</v>
      </c>
      <c r="P8" s="60">
        <f>'Field data and Cefn'!P8</f>
        <v>0</v>
      </c>
      <c r="Q8" s="60">
        <f>'Field data and Cefn'!Q8</f>
        <v>0</v>
      </c>
      <c r="R8" s="60">
        <f>'Field data and Cefn'!R8</f>
        <v>0</v>
      </c>
      <c r="S8" s="60">
        <f>'Field data and Cefn'!S8</f>
        <v>0</v>
      </c>
      <c r="T8" s="60">
        <f>'Field data and Cefn'!T8</f>
        <v>0</v>
      </c>
      <c r="U8" s="60">
        <f>'Field data and Cefn'!U8</f>
        <v>0</v>
      </c>
      <c r="V8" s="60">
        <f>'Field data and Cefn'!V8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Cefn'!C9</f>
        <v xml:space="preserve">M </v>
      </c>
      <c r="D9" s="60" t="str">
        <f>'Field data and Cefn'!D9</f>
        <v xml:space="preserve">M </v>
      </c>
      <c r="E9" s="60" t="str">
        <f>'Field data and Cefn'!E9</f>
        <v xml:space="preserve">M </v>
      </c>
      <c r="F9" s="60" t="str">
        <f>'Field data and Cefn'!F9</f>
        <v xml:space="preserve">M </v>
      </c>
      <c r="G9" s="60" t="str">
        <f>'Field data and Cefn'!G9</f>
        <v xml:space="preserve">M </v>
      </c>
      <c r="H9" s="60" t="str">
        <f>'Field data and Cefn'!H9</f>
        <v xml:space="preserve">M </v>
      </c>
      <c r="I9" s="60" t="str">
        <f>'Field data and Cefn'!I9</f>
        <v xml:space="preserve">M </v>
      </c>
      <c r="J9" s="60" t="str">
        <f>'Field data and Cefn'!J9</f>
        <v xml:space="preserve">M </v>
      </c>
      <c r="K9" s="60" t="str">
        <f>'Field data and Cefn'!K9</f>
        <v xml:space="preserve">M </v>
      </c>
      <c r="L9" s="60" t="str">
        <f>'Field data and Cefn'!L9</f>
        <v xml:space="preserve">M </v>
      </c>
      <c r="M9" s="60" t="str">
        <f>'Field data and Cefn'!M9</f>
        <v xml:space="preserve">M </v>
      </c>
      <c r="N9" s="60">
        <f>'Field data and Cefn'!N9</f>
        <v>0</v>
      </c>
      <c r="O9" s="60">
        <f>'Field data and Cefn'!O9</f>
        <v>0</v>
      </c>
      <c r="P9" s="60">
        <f>'Field data and Cefn'!P9</f>
        <v>0</v>
      </c>
      <c r="Q9" s="60">
        <f>'Field data and Cefn'!Q9</f>
        <v>0</v>
      </c>
      <c r="R9" s="60">
        <f>'Field data and Cefn'!R9</f>
        <v>0</v>
      </c>
      <c r="S9" s="60">
        <f>'Field data and Cefn'!S9</f>
        <v>0</v>
      </c>
      <c r="T9" s="60">
        <f>'Field data and Cefn'!T9</f>
        <v>0</v>
      </c>
      <c r="U9" s="60">
        <f>'Field data and Cefn'!U9</f>
        <v>0</v>
      </c>
      <c r="V9" s="60">
        <f>'Field data and Cefn'!V9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Cefn'!C10</f>
        <v>6.1</v>
      </c>
      <c r="D10" s="60">
        <f>'Field data and Cefn'!D10</f>
        <v>6.2</v>
      </c>
      <c r="E10" s="60">
        <f>'Field data and Cefn'!E10</f>
        <v>6</v>
      </c>
      <c r="F10" s="60">
        <f>'Field data and Cefn'!F10</f>
        <v>6.2</v>
      </c>
      <c r="G10" s="60">
        <f>'Field data and Cefn'!G10</f>
        <v>6.6</v>
      </c>
      <c r="H10" s="60">
        <f>'Field data and Cefn'!H10</f>
        <v>6</v>
      </c>
      <c r="I10" s="60">
        <f>'Field data and Cefn'!I10</f>
        <v>6.1</v>
      </c>
      <c r="J10" s="60">
        <f>'Field data and Cefn'!J10</f>
        <v>6.7</v>
      </c>
      <c r="K10" s="60">
        <f>'Field data and Cefn'!K10</f>
        <v>6.7</v>
      </c>
      <c r="L10" s="60">
        <f>'Field data and Cefn'!L10</f>
        <v>6.7</v>
      </c>
      <c r="M10" s="60">
        <f>'Field data and Cefn'!M10</f>
        <v>6.5</v>
      </c>
      <c r="N10" s="60">
        <f>'Field data and Cefn'!N10</f>
        <v>0</v>
      </c>
      <c r="O10" s="60">
        <f>'Field data and Cefn'!O10</f>
        <v>0</v>
      </c>
      <c r="P10" s="60">
        <f>'Field data and Cefn'!P10</f>
        <v>0</v>
      </c>
      <c r="Q10" s="60">
        <f>'Field data and Cefn'!Q10</f>
        <v>0</v>
      </c>
      <c r="R10" s="60">
        <f>'Field data and Cefn'!R10</f>
        <v>0</v>
      </c>
      <c r="S10" s="60">
        <f>'Field data and Cefn'!S10</f>
        <v>0</v>
      </c>
      <c r="T10" s="60">
        <f>'Field data and Cefn'!T10</f>
        <v>0</v>
      </c>
      <c r="U10" s="60">
        <f>'Field data and Cefn'!U10</f>
        <v>0</v>
      </c>
      <c r="V10" s="60">
        <f>'Field data and Cefn'!V10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Cefn'!C11</f>
        <v>1</v>
      </c>
      <c r="D11" s="60">
        <f>'Field data and Cefn'!D11</f>
        <v>1</v>
      </c>
      <c r="E11" s="60">
        <f>'Field data and Cefn'!E11</f>
        <v>1</v>
      </c>
      <c r="F11" s="60">
        <f>'Field data and Cefn'!F11</f>
        <v>3</v>
      </c>
      <c r="G11" s="60">
        <f>'Field data and Cefn'!G11</f>
        <v>3</v>
      </c>
      <c r="H11" s="60">
        <f>'Field data and Cefn'!H11</f>
        <v>2</v>
      </c>
      <c r="I11" s="60">
        <f>'Field data and Cefn'!I11</f>
        <v>3</v>
      </c>
      <c r="J11" s="60">
        <f>'Field data and Cefn'!J11</f>
        <v>3</v>
      </c>
      <c r="K11" s="60">
        <f>'Field data and Cefn'!K11</f>
        <v>3</v>
      </c>
      <c r="L11" s="60">
        <f>'Field data and Cefn'!L11</f>
        <v>2</v>
      </c>
      <c r="M11" s="60">
        <f>'Field data and Cefn'!M11</f>
        <v>3</v>
      </c>
      <c r="N11" s="60">
        <f>'Field data and Cefn'!N11</f>
        <v>0</v>
      </c>
      <c r="O11" s="60">
        <f>'Field data and Cefn'!O11</f>
        <v>0</v>
      </c>
      <c r="P11" s="60">
        <f>'Field data and Cefn'!P11</f>
        <v>0</v>
      </c>
      <c r="Q11" s="60">
        <f>'Field data and Cefn'!Q11</f>
        <v>0</v>
      </c>
      <c r="R11" s="60">
        <f>'Field data and Cefn'!R11</f>
        <v>0</v>
      </c>
      <c r="S11" s="60">
        <f>'Field data and Cefn'!S11</f>
        <v>0</v>
      </c>
      <c r="T11" s="60">
        <f>'Field data and Cefn'!T11</f>
        <v>0</v>
      </c>
      <c r="U11" s="60">
        <f>'Field data and Cefn'!U11</f>
        <v>0</v>
      </c>
      <c r="V11" s="60">
        <f>'Field data and Cefn'!V11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Cefn'!C12</f>
        <v>1</v>
      </c>
      <c r="D12" s="60">
        <f>'Field data and Cefn'!D12</f>
        <v>1</v>
      </c>
      <c r="E12" s="60">
        <f>'Field data and Cefn'!E12</f>
        <v>1</v>
      </c>
      <c r="F12" s="60">
        <f>'Field data and Cefn'!F12</f>
        <v>2</v>
      </c>
      <c r="G12" s="60">
        <f>'Field data and Cefn'!G12</f>
        <v>2</v>
      </c>
      <c r="H12" s="60">
        <f>'Field data and Cefn'!H12</f>
        <v>1</v>
      </c>
      <c r="I12" s="60">
        <f>'Field data and Cefn'!I12</f>
        <v>3</v>
      </c>
      <c r="J12" s="60">
        <f>'Field data and Cefn'!J12</f>
        <v>0</v>
      </c>
      <c r="K12" s="60">
        <f>'Field data and Cefn'!K12</f>
        <v>0</v>
      </c>
      <c r="L12" s="60">
        <f>'Field data and Cefn'!L12</f>
        <v>0</v>
      </c>
      <c r="M12" s="60">
        <f>'Field data and Cefn'!M12</f>
        <v>0</v>
      </c>
      <c r="N12" s="60">
        <f>'Field data and Cefn'!N12</f>
        <v>0</v>
      </c>
      <c r="O12" s="60">
        <f>'Field data and Cefn'!O12</f>
        <v>0</v>
      </c>
      <c r="P12" s="60">
        <f>'Field data and Cefn'!P12</f>
        <v>0</v>
      </c>
      <c r="Q12" s="60">
        <f>'Field data and Cefn'!Q12</f>
        <v>0</v>
      </c>
      <c r="R12" s="60">
        <f>'Field data and Cefn'!R12</f>
        <v>0</v>
      </c>
      <c r="S12" s="60">
        <f>'Field data and Cefn'!S12</f>
        <v>0</v>
      </c>
      <c r="T12" s="60">
        <f>'Field data and Cefn'!T12</f>
        <v>0</v>
      </c>
      <c r="U12" s="60">
        <f>'Field data and Cefn'!U12</f>
        <v>0</v>
      </c>
      <c r="V12" s="60">
        <f>'Field data and Cefn'!V12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Cefn'!C13</f>
        <v>3</v>
      </c>
      <c r="D13" s="60">
        <f>'Field data and Cefn'!D13</f>
        <v>3</v>
      </c>
      <c r="E13" s="60">
        <f>'Field data and Cefn'!E13</f>
        <v>3</v>
      </c>
      <c r="F13" s="60">
        <f>'Field data and Cefn'!F13</f>
        <v>3</v>
      </c>
      <c r="G13" s="60">
        <f>'Field data and Cefn'!G13</f>
        <v>2</v>
      </c>
      <c r="H13" s="60">
        <f>'Field data and Cefn'!H13</f>
        <v>2</v>
      </c>
      <c r="I13" s="60">
        <f>'Field data and Cefn'!I13</f>
        <v>3</v>
      </c>
      <c r="J13" s="60">
        <f>'Field data and Cefn'!J13</f>
        <v>2</v>
      </c>
      <c r="K13" s="60">
        <f>'Field data and Cefn'!K13</f>
        <v>3</v>
      </c>
      <c r="L13" s="60">
        <f>'Field data and Cefn'!L13</f>
        <v>2</v>
      </c>
      <c r="M13" s="60">
        <f>'Field data and Cefn'!M13</f>
        <v>2</v>
      </c>
      <c r="N13" s="60">
        <f>'Field data and Cefn'!N13</f>
        <v>0</v>
      </c>
      <c r="O13" s="60">
        <f>'Field data and Cefn'!O13</f>
        <v>0</v>
      </c>
      <c r="P13" s="60">
        <f>'Field data and Cefn'!P13</f>
        <v>0</v>
      </c>
      <c r="Q13" s="60">
        <f>'Field data and Cefn'!Q13</f>
        <v>0</v>
      </c>
      <c r="R13" s="60">
        <f>'Field data and Cefn'!R13</f>
        <v>0</v>
      </c>
      <c r="S13" s="60">
        <f>'Field data and Cefn'!S13</f>
        <v>0</v>
      </c>
      <c r="T13" s="60">
        <f>'Field data and Cefn'!T13</f>
        <v>0</v>
      </c>
      <c r="U13" s="60">
        <f>'Field data and Cefn'!U13</f>
        <v>0</v>
      </c>
      <c r="V13" s="60">
        <f>'Field data and Cefn'!V13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Cefn'!C14</f>
        <v xml:space="preserve">Grass Silage (25% DM) </v>
      </c>
      <c r="D14" s="102" t="str">
        <f>'Field data and Cefn'!D14</f>
        <v xml:space="preserve">Grass Silage (25% DM) </v>
      </c>
      <c r="E14" s="102" t="str">
        <f>'Field data and Cefn'!E14</f>
        <v xml:space="preserve">Grass Silage (25% DM) </v>
      </c>
      <c r="F14" s="102" t="str">
        <f>'Field data and Cefn'!F14</f>
        <v xml:space="preserve">Grass Silage (25% DM) </v>
      </c>
      <c r="G14" s="102" t="str">
        <f>'Field data and Cefn'!G14</f>
        <v xml:space="preserve">Grass Silage (25% DM) </v>
      </c>
      <c r="H14" s="102" t="str">
        <f>'Field data and Cefn'!H14</f>
        <v xml:space="preserve">Grass Silage (25% DM) </v>
      </c>
      <c r="I14" s="102" t="str">
        <f>'Field data and Cefn'!I14</f>
        <v xml:space="preserve">Grass Silage (25% DM) </v>
      </c>
      <c r="J14" s="102" t="str">
        <f>'Field data and Cefn'!J14</f>
        <v xml:space="preserve">Grass Silage (25% DM) </v>
      </c>
      <c r="K14" s="102" t="str">
        <f>'Field data and Cefn'!K14</f>
        <v xml:space="preserve">Grass Silage (25% DM) </v>
      </c>
      <c r="L14" s="102" t="str">
        <f>'Field data and Cefn'!L14</f>
        <v xml:space="preserve">Grass Silage (25% DM) </v>
      </c>
      <c r="M14" s="102" t="str">
        <f>'Field data and Cefn'!M14</f>
        <v xml:space="preserve">Grass Silage (25% DM) </v>
      </c>
      <c r="N14" s="102">
        <f>'Field data and Cefn'!N14</f>
        <v>0</v>
      </c>
      <c r="O14" s="102">
        <f>'Field data and Cefn'!O14</f>
        <v>0</v>
      </c>
      <c r="P14" s="102">
        <f>'Field data and Cefn'!P14</f>
        <v>0</v>
      </c>
      <c r="Q14" s="102">
        <f>'Field data and Cefn'!Q14</f>
        <v>0</v>
      </c>
      <c r="R14" s="102">
        <f>'Field data and Cefn'!R14</f>
        <v>0</v>
      </c>
      <c r="S14" s="102">
        <f>'Field data and Cefn'!S14</f>
        <v>0</v>
      </c>
      <c r="T14" s="102">
        <f>'Field data and Cefn'!T14</f>
        <v>0</v>
      </c>
      <c r="U14" s="102">
        <f>'Field data and Cefn'!U14</f>
        <v>0</v>
      </c>
      <c r="V14" s="102">
        <f>'Field data and Cefn'!V14</f>
        <v>0</v>
      </c>
      <c r="AD14" s="30" t="s">
        <v>138</v>
      </c>
      <c r="AE14" s="30">
        <v>6</v>
      </c>
      <c r="AI14" s="53" t="s">
        <v>119</v>
      </c>
      <c r="AJ14" s="54">
        <v>0.8</v>
      </c>
      <c r="AK14" s="55">
        <v>1.7</v>
      </c>
      <c r="AL14" s="11">
        <v>12</v>
      </c>
      <c r="AM14" s="11">
        <v>6.7</v>
      </c>
      <c r="AN14" s="11" t="s">
        <v>135</v>
      </c>
    </row>
    <row r="15" spans="1:41" ht="13" x14ac:dyDescent="0.25">
      <c r="A15" s="135" t="s">
        <v>9</v>
      </c>
      <c r="B15" s="135"/>
      <c r="C15" s="60">
        <f>'Field data and Cefn'!C15</f>
        <v>23</v>
      </c>
      <c r="D15" s="60">
        <f>'Field data and Cefn'!D15</f>
        <v>23</v>
      </c>
      <c r="E15" s="60">
        <f>'Field data and Cefn'!E15</f>
        <v>23</v>
      </c>
      <c r="F15" s="60">
        <f>'Field data and Cefn'!F15</f>
        <v>23</v>
      </c>
      <c r="G15" s="60">
        <f>'Field data and Cefn'!G15</f>
        <v>23</v>
      </c>
      <c r="H15" s="60">
        <f>'Field data and Cefn'!H15</f>
        <v>23</v>
      </c>
      <c r="I15" s="60">
        <f>'Field data and Cefn'!I15</f>
        <v>23</v>
      </c>
      <c r="J15" s="60">
        <f>'Field data and Cefn'!J15</f>
        <v>23</v>
      </c>
      <c r="K15" s="60">
        <f>'Field data and Cefn'!K15</f>
        <v>23</v>
      </c>
      <c r="L15" s="60">
        <f>'Field data and Cefn'!L15</f>
        <v>23</v>
      </c>
      <c r="M15" s="60">
        <f>'Field data and Cefn'!M15</f>
        <v>23</v>
      </c>
      <c r="N15" s="60">
        <f>'Field data and Cefn'!N15</f>
        <v>0</v>
      </c>
      <c r="O15" s="60">
        <f>'Field data and Cefn'!O15</f>
        <v>0</v>
      </c>
      <c r="P15" s="60">
        <f>'Field data and Cefn'!P15</f>
        <v>0</v>
      </c>
      <c r="Q15" s="60">
        <f>'Field data and Cefn'!Q15</f>
        <v>0</v>
      </c>
      <c r="R15" s="60">
        <f>'Field data and Cefn'!R15</f>
        <v>0</v>
      </c>
      <c r="S15" s="60">
        <f>'Field data and Cefn'!S15</f>
        <v>0</v>
      </c>
      <c r="T15" s="60">
        <f>'Field data and Cefn'!T15</f>
        <v>0</v>
      </c>
      <c r="U15" s="60">
        <f>'Field data and Cefn'!U15</f>
        <v>0</v>
      </c>
      <c r="V15" s="60">
        <f>'Field data and Cefn'!V15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Cefn'!C16</f>
        <v>Medium/Clay</v>
      </c>
      <c r="D16" s="103" t="str">
        <f>'Field data and Cefn'!D16</f>
        <v>Medium/Clay</v>
      </c>
      <c r="E16" s="103" t="str">
        <f>'Field data and Cefn'!E16</f>
        <v>Medium/Clay</v>
      </c>
      <c r="F16" s="103" t="str">
        <f>'Field data and Cefn'!F16</f>
        <v>Medium/Clay</v>
      </c>
      <c r="G16" s="103" t="str">
        <f>'Field data and Cefn'!G16</f>
        <v>Medium/Clay</v>
      </c>
      <c r="H16" s="103" t="str">
        <f>'Field data and Cefn'!H16</f>
        <v>Medium/Clay</v>
      </c>
      <c r="I16" s="103" t="str">
        <f>'Field data and Cefn'!I16</f>
        <v>Medium/Clay</v>
      </c>
      <c r="J16" s="103" t="str">
        <f>'Field data and Cefn'!J16</f>
        <v>Medium/Clay</v>
      </c>
      <c r="K16" s="103" t="str">
        <f>'Field data and Cefn'!K16</f>
        <v>Medium/Clay</v>
      </c>
      <c r="L16" s="103" t="str">
        <f>'Field data and Cefn'!L16</f>
        <v>Medium/Clay</v>
      </c>
      <c r="M16" s="103" t="str">
        <f>'Field data and Cefn'!M16</f>
        <v>Medium/Clay</v>
      </c>
      <c r="N16" s="103">
        <f>'Field data and Cefn'!N16</f>
        <v>0</v>
      </c>
      <c r="O16" s="103">
        <f>'Field data and Cefn'!O16</f>
        <v>0</v>
      </c>
      <c r="P16" s="103">
        <f>'Field data and Cefn'!P16</f>
        <v>0</v>
      </c>
      <c r="Q16" s="103">
        <f>'Field data and Cefn'!Q16</f>
        <v>0</v>
      </c>
      <c r="R16" s="103">
        <f>'Field data and Cefn'!R16</f>
        <v>0</v>
      </c>
      <c r="S16" s="103">
        <f>'Field data and Cefn'!S16</f>
        <v>0</v>
      </c>
      <c r="T16" s="103">
        <f>'Field data and Cefn'!T16</f>
        <v>0</v>
      </c>
      <c r="U16" s="103">
        <f>'Field data and Cefn'!U16</f>
        <v>0</v>
      </c>
      <c r="V16" s="103">
        <f>'Field data and Cefn'!V16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2.3603600249999999</v>
      </c>
      <c r="D18" s="16">
        <f>$D32</f>
        <v>2.3603600249999999</v>
      </c>
      <c r="E18" s="16">
        <f>$D33</f>
        <v>2.3603600249999999</v>
      </c>
      <c r="F18" s="16">
        <f>$D34</f>
        <v>2.3603600249999999</v>
      </c>
      <c r="G18" s="16">
        <f>$D35</f>
        <v>2.3603600249999999</v>
      </c>
      <c r="H18" s="16">
        <f>$D36</f>
        <v>2.3603600249999999</v>
      </c>
      <c r="I18" s="16">
        <f>$D37</f>
        <v>2.3603600249999999</v>
      </c>
      <c r="J18" s="16">
        <f>$D38</f>
        <v>2.3603600249999999</v>
      </c>
      <c r="K18" s="16">
        <f>$D39</f>
        <v>2.3603600249999999</v>
      </c>
      <c r="L18" s="16">
        <f>$D40</f>
        <v>2.3603600249999999</v>
      </c>
      <c r="M18" s="16">
        <f>$D41</f>
        <v>2.3603600249999999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-36.739639975000003</v>
      </c>
      <c r="D19" s="16">
        <f t="shared" ref="D19:V19" si="1">D18-D17</f>
        <v>-36.739639975000003</v>
      </c>
      <c r="E19" s="16">
        <f t="shared" si="1"/>
        <v>-36.739639975000003</v>
      </c>
      <c r="F19" s="16">
        <f t="shared" si="1"/>
        <v>-36.739639975000003</v>
      </c>
      <c r="G19" s="16">
        <f t="shared" si="1"/>
        <v>-36.739639975000003</v>
      </c>
      <c r="H19" s="16">
        <f t="shared" si="1"/>
        <v>-36.739639975000003</v>
      </c>
      <c r="I19" s="16">
        <f t="shared" si="1"/>
        <v>-36.739639975000003</v>
      </c>
      <c r="J19" s="16">
        <f t="shared" si="1"/>
        <v>-36.739639975000003</v>
      </c>
      <c r="K19" s="16">
        <f t="shared" si="1"/>
        <v>-36.739639975000003</v>
      </c>
      <c r="L19" s="16">
        <f t="shared" si="1"/>
        <v>-36.739639975000003</v>
      </c>
      <c r="M19" s="16">
        <f t="shared" si="1"/>
        <v>-36.739639975000003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(VLOOKUP(D$14,$AI2:$AK26,3,FALSE))*D$15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2.6581095000000006E-4</v>
      </c>
      <c r="D22" s="16">
        <f>$E32</f>
        <v>2.6581095000000006E-4</v>
      </c>
      <c r="E22" s="16">
        <f>$E33</f>
        <v>2.6581095000000006E-4</v>
      </c>
      <c r="F22" s="16">
        <f>$E34</f>
        <v>2.6581095000000006E-4</v>
      </c>
      <c r="G22" s="16">
        <f>$E35</f>
        <v>2.6581095000000006E-4</v>
      </c>
      <c r="H22" s="16">
        <f>$E36</f>
        <v>2.6581095000000006E-4</v>
      </c>
      <c r="I22" s="16">
        <f>$E37</f>
        <v>2.6581095000000006E-4</v>
      </c>
      <c r="J22" s="16">
        <f>$E38</f>
        <v>2.6581095000000006E-4</v>
      </c>
      <c r="K22" s="16">
        <f>$E39</f>
        <v>2.6581095000000006E-4</v>
      </c>
      <c r="L22" s="16">
        <f>$E40</f>
        <v>2.6581095000000006E-4</v>
      </c>
      <c r="M22" s="16">
        <f>$E41</f>
        <v>2.6581095000000006E-4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-137.99973418905</v>
      </c>
      <c r="D23" s="16">
        <f t="shared" ref="D23:V23" si="3">D22-D21</f>
        <v>-137.99973418905</v>
      </c>
      <c r="E23" s="16">
        <f t="shared" si="3"/>
        <v>-137.99973418905</v>
      </c>
      <c r="F23" s="16">
        <f t="shared" si="3"/>
        <v>-137.99973418905</v>
      </c>
      <c r="G23" s="16">
        <f t="shared" si="3"/>
        <v>-137.99973418905</v>
      </c>
      <c r="H23" s="16">
        <f t="shared" si="3"/>
        <v>-137.99973418905</v>
      </c>
      <c r="I23" s="16">
        <f t="shared" si="3"/>
        <v>-137.99973418905</v>
      </c>
      <c r="J23" s="16">
        <f t="shared" si="3"/>
        <v>-137.99973418905</v>
      </c>
      <c r="K23" s="16">
        <f t="shared" si="3"/>
        <v>-137.99973418905</v>
      </c>
      <c r="L23" s="16">
        <f t="shared" si="3"/>
        <v>-137.99973418905</v>
      </c>
      <c r="M23" s="16">
        <f t="shared" si="3"/>
        <v>-137.99973418905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1.71</v>
      </c>
      <c r="C28" s="15">
        <v>0.63900000000000001</v>
      </c>
      <c r="D28" s="15">
        <v>2.41E-2</v>
      </c>
      <c r="E28" s="15">
        <v>5.16E-2</v>
      </c>
      <c r="F28" s="15">
        <v>907</v>
      </c>
      <c r="G28" s="15">
        <v>30.7</v>
      </c>
      <c r="H28" s="15">
        <v>189</v>
      </c>
      <c r="I28" s="15">
        <v>19.8</v>
      </c>
      <c r="J28" s="15">
        <v>0.86</v>
      </c>
      <c r="K28" s="23">
        <v>1.17</v>
      </c>
      <c r="L28" s="15">
        <v>5.0999999999999996</v>
      </c>
      <c r="M28" s="15">
        <v>9.36</v>
      </c>
      <c r="N28" s="15">
        <v>3570</v>
      </c>
      <c r="O28" s="15">
        <v>472000</v>
      </c>
      <c r="P28" s="15"/>
      <c r="Q28" s="15">
        <v>4770</v>
      </c>
      <c r="R28" s="15"/>
      <c r="S28" s="15">
        <v>28.7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250</v>
      </c>
      <c r="C31" s="77">
        <f>IF(C$27="%w/w SAR",((C$28*10)*$B31),IF(C$27="%w/w DM",(((C$28*10)*($B$28/100))*$B31),IF(C$27="kg/t SAR",(C$28*$B31),IF(C$27="kg/t DM",((C$28*($B$28/100))*$B31),IF(C$27="mg/kg SAR",((C$28*0.001)*$B31),IF(C$27="mg/kg DM",(((C$28*0.001)*($B$28/100))*$B31),0))))))</f>
        <v>27.317250000000005</v>
      </c>
      <c r="D31" s="77">
        <f>(IF(D$27="%w/w SAR",((D$28*10)*$B31),IF(D$27="%w/w DM",(((D$28*10)*($B$28/100))*$B31),IF(D$27="kg/t SAR",(D$28*$B31),IF(D$27="kg/t DM",((D$28*($B$28/100))*$B31),IF(D$27="mg/kg SAR",((D$28*0.001)*$B31),IF(D$27="mg/kg DM",(((D$28*0.001)*($B$28/100))*$B31),"0")))))))*2.291</f>
        <v>2.3603600249999999</v>
      </c>
      <c r="E31" s="77">
        <f>(IF(E$27="%w/w SAR",((E$28*10)*$B31),IF(E$27="%w/w DM",(((E$28*10)*($B$28/100))*$B31),IF(E$27="kg/t SAR",(E$28*$B31),IF(E$27="kg/t DM",((E$28*($B$28/100))*$B31),IF(E$27="mg/kg SAR",((E$28*0.001)*$B31),IF(E$27="mg/kg DM",(((E$28*0.001)*($B$28/100))*$B31),"0")))))))*1.205</f>
        <v>2.6581095000000006E-4</v>
      </c>
      <c r="F31" s="77">
        <f>(IF(F$27="%w/w SAR",((F$28*10)*$B31),IF(F$27="%w/w DM",(((F$28*10)*($B$28/100))*$B31),IF(F$27="kg/t SAR",(F$28*$B31),IF(F$27="kg/t DM",((F$28*($B$28/100))*$B31),IF(F$27="mg/kg SAR",((F$28*0.001)*$B31),IF(F$27="mg/kg DM",(((F$28*0.001)*($B$28/100))*$B31),"0")))))))*1.658</f>
        <v>6.4287706499999997</v>
      </c>
      <c r="G31" s="77">
        <f t="shared" ref="G31:P46" si="5">IF(G$27="%w/w SAR",((G$28*10)*$B31),IF(G$27="%w/w DM",(((G$28*10)*($B$28/100))*$B31),IF(G$27="kg/t SAR",(G$28*$B31),IF(G$27="kg/t DM",((G$28*($B$28/100))*$B31),IF(G$27="mg/kg SAR",((G$28*0.001)*$B31),IF(G$27="mg/kg DM",(((G$28*0.001)*($B$28/100))*$B31),0))))))</f>
        <v>0.13124250000000001</v>
      </c>
      <c r="H31" s="77">
        <f t="shared" si="5"/>
        <v>0.80797500000000011</v>
      </c>
      <c r="I31" s="77">
        <f t="shared" si="5"/>
        <v>8.4645000000000012E-2</v>
      </c>
      <c r="J31" s="77">
        <f t="shared" si="5"/>
        <v>3.6765000000000001E-3</v>
      </c>
      <c r="K31" s="77">
        <f t="shared" si="5"/>
        <v>5.0017500000000001E-3</v>
      </c>
      <c r="L31" s="77">
        <f t="shared" si="5"/>
        <v>2.1802499999999999E-2</v>
      </c>
      <c r="M31" s="77">
        <f t="shared" si="5"/>
        <v>4.0014000000000001E-2</v>
      </c>
      <c r="N31" s="77">
        <f t="shared" si="5"/>
        <v>15.261750000000001</v>
      </c>
      <c r="O31" s="77">
        <f t="shared" si="5"/>
        <v>2017.8000000000002</v>
      </c>
      <c r="P31" s="77">
        <f t="shared" si="5"/>
        <v>0</v>
      </c>
      <c r="Q31" s="77">
        <f>(IF(Q$27="%w/w SAR",((Q$28*10)*$B31),IF(Q$27="%w/w DM",(((Q$28*10)*($B$28/100))*$B31),IF(Q$27="kg/t SAR",(Q$28*$B31),IF(Q$27="kg/t DM",((Q$28*($B$28/100))*$B31),IF(Q$27="mg/kg SAR",((Q$28*0.001)*$B31),IF(Q$27="mg/kg DM",(((Q$28*0.001)*($B$28/100))*$B31),0)))))))*2.5</f>
        <v>50.979375000000012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0.1226925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250</v>
      </c>
      <c r="C32" s="77">
        <f t="shared" ref="C32:C50" si="6">IF(C$27="%w/w SAR",((C$28*10)*$B32),IF(C$27="%w/w DM",(((C$28*10)*($B$28/100))*$B32),IF(C$27="kg/t SAR",(C$28*$B32),IF(C$27="kg/t DM",((C$28*($B$28/100))*$B32),IF(C$27="mg/kg SAR",((C$28*0.001)*$B32),IF(C$27="mg/kg DM",(((C$28*0.001)*($B$28/100))*$B32),0))))))</f>
        <v>27.317250000000005</v>
      </c>
      <c r="D32" s="77">
        <f t="shared" ref="D32:D50" si="7">(IF(D$27="%w/w SAR",((D$28*10)*$B32),IF(D$27="%w/w DM",(((D$28*10)*($B$28/100))*$B32),IF(D$27="kg/t SAR",(D$28*$B32),IF(D$27="kg/t DM",((D$28*($B$28/100))*$B32),IF(D$27="mg/kg SAR",((D$28*0.001)*$B32),IF(D$27="mg/kg DM",(((D$28*0.001)*($B$28/100))*$B32),"0")))))))*2.291</f>
        <v>2.3603600249999999</v>
      </c>
      <c r="E32" s="77">
        <f t="shared" ref="E32:E50" si="8">(IF(E$27="%w/w SAR",((E$28*10)*$B32),IF(E$27="%w/w DM",(((E$28*10)*($B$28/100))*$B32),IF(E$27="kg/t SAR",(E$28*$B32),IF(E$27="kg/t DM",((E$28*($B$28/100))*$B32),IF(E$27="mg/kg SAR",((E$28*0.001)*$B32),IF(E$27="mg/kg DM",(((E$28*0.001)*($B$28/100))*$B32),"0")))))))*1.205</f>
        <v>2.6581095000000006E-4</v>
      </c>
      <c r="F32" s="77">
        <f t="shared" ref="F32:F50" si="9">(IF(F$27="%w/w SAR",((F$28*10)*$B32),IF(F$27="%w/w DM",(((F$28*10)*($B$28/100))*$B32),IF(F$27="kg/t SAR",(F$28*$B32),IF(F$27="kg/t DM",((F$28*($B$28/100))*$B32),IF(F$27="mg/kg SAR",((F$28*0.001)*$B32),IF(F$27="mg/kg DM",(((F$28*0.001)*($B$28/100))*$B32),"0")))))))*1.658</f>
        <v>6.4287706499999997</v>
      </c>
      <c r="G32" s="77">
        <f t="shared" si="5"/>
        <v>0.13124250000000001</v>
      </c>
      <c r="H32" s="77">
        <f t="shared" si="5"/>
        <v>0.80797500000000011</v>
      </c>
      <c r="I32" s="77">
        <f t="shared" si="5"/>
        <v>8.4645000000000012E-2</v>
      </c>
      <c r="J32" s="77">
        <f t="shared" si="5"/>
        <v>3.6765000000000001E-3</v>
      </c>
      <c r="K32" s="77">
        <f t="shared" si="5"/>
        <v>5.0017500000000001E-3</v>
      </c>
      <c r="L32" s="77">
        <f t="shared" si="5"/>
        <v>2.1802499999999999E-2</v>
      </c>
      <c r="M32" s="77">
        <f t="shared" si="5"/>
        <v>4.0014000000000001E-2</v>
      </c>
      <c r="N32" s="77">
        <f t="shared" si="5"/>
        <v>15.261750000000001</v>
      </c>
      <c r="O32" s="77">
        <f t="shared" si="5"/>
        <v>2017.8000000000002</v>
      </c>
      <c r="P32" s="77">
        <f t="shared" si="5"/>
        <v>0</v>
      </c>
      <c r="Q32" s="77">
        <f t="shared" ref="Q32:Q50" si="10">(IF(Q$27="%w/w SAR",((Q$28*10)*$B32),IF(Q$27="%w/w DM",(((Q$28*10)*($B$28/100))*$B32),IF(Q$27="kg/t SAR",(Q$28*$B32),IF(Q$27="kg/t DM",((Q$28*($B$28/100))*$B32),IF(Q$27="mg/kg SAR",((Q$28*0.001)*$B32),IF(Q$27="mg/kg DM",(((Q$28*0.001)*($B$28/100))*$B32),0)))))))*2.5</f>
        <v>50.979375000000012</v>
      </c>
      <c r="R32" s="77">
        <f t="shared" ref="R32:U50" si="11">IF(R$27="%w/w SAR",((R$28*10)*$B32),IF(R$27="%w/w DM",(((R$28*10)*($B$28/100))*$B32),IF(R$27="kg/t SAR",(R$28*$B32),IF(R$27="kg/t DM",((R$28*($B$28/100))*$B32),IF(R$27="mg/kg SAR",((R$28*0.001)*$B32),IF(R$27="mg/kg DM",(((R$28*0.001)*($B$28/100))*$B32),0))))))</f>
        <v>0</v>
      </c>
      <c r="S32" s="77">
        <f t="shared" si="11"/>
        <v>0.1226925</v>
      </c>
      <c r="T32" s="77">
        <f t="shared" si="11"/>
        <v>0</v>
      </c>
      <c r="U32" s="77">
        <f t="shared" si="11"/>
        <v>0</v>
      </c>
      <c r="AB32" s="59"/>
      <c r="AC32" s="59"/>
      <c r="AD32" s="59"/>
      <c r="AE32" s="59"/>
      <c r="AF32" s="59"/>
      <c r="AG32" s="59"/>
      <c r="AH32" s="59"/>
      <c r="AI32" s="59"/>
    </row>
    <row r="33" spans="1:35" s="72" customFormat="1" ht="13" x14ac:dyDescent="0.35">
      <c r="A33" s="13" t="str">
        <f>E8</f>
        <v>Tylibrithos 4</v>
      </c>
      <c r="B33" s="15">
        <v>250</v>
      </c>
      <c r="C33" s="77">
        <f t="shared" si="6"/>
        <v>27.317250000000005</v>
      </c>
      <c r="D33" s="77">
        <f t="shared" si="7"/>
        <v>2.3603600249999999</v>
      </c>
      <c r="E33" s="77">
        <f t="shared" si="8"/>
        <v>2.6581095000000006E-4</v>
      </c>
      <c r="F33" s="77">
        <f t="shared" si="9"/>
        <v>6.4287706499999997</v>
      </c>
      <c r="G33" s="77">
        <f t="shared" si="5"/>
        <v>0.13124250000000001</v>
      </c>
      <c r="H33" s="77">
        <f t="shared" si="5"/>
        <v>0.80797500000000011</v>
      </c>
      <c r="I33" s="77">
        <f t="shared" si="5"/>
        <v>8.4645000000000012E-2</v>
      </c>
      <c r="J33" s="77">
        <f t="shared" si="5"/>
        <v>3.6765000000000001E-3</v>
      </c>
      <c r="K33" s="77">
        <f t="shared" si="5"/>
        <v>5.0017500000000001E-3</v>
      </c>
      <c r="L33" s="77">
        <f t="shared" si="5"/>
        <v>2.1802499999999999E-2</v>
      </c>
      <c r="M33" s="77">
        <f t="shared" si="5"/>
        <v>4.0014000000000001E-2</v>
      </c>
      <c r="N33" s="77">
        <f t="shared" si="5"/>
        <v>15.261750000000001</v>
      </c>
      <c r="O33" s="77">
        <f t="shared" si="5"/>
        <v>2017.8000000000002</v>
      </c>
      <c r="P33" s="77">
        <f t="shared" si="5"/>
        <v>0</v>
      </c>
      <c r="Q33" s="77">
        <f t="shared" si="10"/>
        <v>50.979375000000012</v>
      </c>
      <c r="R33" s="77">
        <f t="shared" si="11"/>
        <v>0</v>
      </c>
      <c r="S33" s="77">
        <f t="shared" si="11"/>
        <v>0.1226925</v>
      </c>
      <c r="T33" s="77">
        <f t="shared" si="11"/>
        <v>0</v>
      </c>
      <c r="U33" s="77">
        <f t="shared" si="11"/>
        <v>0</v>
      </c>
      <c r="AB33" s="59"/>
      <c r="AC33" s="59"/>
      <c r="AD33" s="59"/>
      <c r="AE33" s="59"/>
      <c r="AF33" s="59"/>
      <c r="AG33" s="59"/>
      <c r="AH33" s="59"/>
      <c r="AI33" s="59"/>
    </row>
    <row r="34" spans="1:35" s="72" customFormat="1" ht="13" x14ac:dyDescent="0.35">
      <c r="A34" s="13" t="str">
        <f>F8</f>
        <v>Aber 2</v>
      </c>
      <c r="B34" s="15">
        <v>250</v>
      </c>
      <c r="C34" s="77">
        <f t="shared" si="6"/>
        <v>27.317250000000005</v>
      </c>
      <c r="D34" s="77">
        <f t="shared" si="7"/>
        <v>2.3603600249999999</v>
      </c>
      <c r="E34" s="77">
        <f t="shared" si="8"/>
        <v>2.6581095000000006E-4</v>
      </c>
      <c r="F34" s="77">
        <f t="shared" si="9"/>
        <v>6.4287706499999997</v>
      </c>
      <c r="G34" s="77">
        <f t="shared" si="5"/>
        <v>0.13124250000000001</v>
      </c>
      <c r="H34" s="77">
        <f t="shared" si="5"/>
        <v>0.80797500000000011</v>
      </c>
      <c r="I34" s="77">
        <f t="shared" si="5"/>
        <v>8.4645000000000012E-2</v>
      </c>
      <c r="J34" s="77">
        <f t="shared" si="5"/>
        <v>3.6765000000000001E-3</v>
      </c>
      <c r="K34" s="77">
        <f t="shared" si="5"/>
        <v>5.0017500000000001E-3</v>
      </c>
      <c r="L34" s="77">
        <f t="shared" si="5"/>
        <v>2.1802499999999999E-2</v>
      </c>
      <c r="M34" s="77">
        <f t="shared" si="5"/>
        <v>4.0014000000000001E-2</v>
      </c>
      <c r="N34" s="77">
        <f t="shared" si="5"/>
        <v>15.261750000000001</v>
      </c>
      <c r="O34" s="77">
        <f t="shared" si="5"/>
        <v>2017.8000000000002</v>
      </c>
      <c r="P34" s="77">
        <f t="shared" si="5"/>
        <v>0</v>
      </c>
      <c r="Q34" s="77">
        <f t="shared" si="10"/>
        <v>50.979375000000012</v>
      </c>
      <c r="R34" s="77">
        <f t="shared" si="11"/>
        <v>0</v>
      </c>
      <c r="S34" s="77">
        <f t="shared" si="11"/>
        <v>0.1226925</v>
      </c>
      <c r="T34" s="77">
        <f t="shared" si="11"/>
        <v>0</v>
      </c>
      <c r="U34" s="77">
        <f t="shared" si="11"/>
        <v>0</v>
      </c>
      <c r="AB34" s="59"/>
      <c r="AC34" s="59"/>
      <c r="AD34" s="59"/>
      <c r="AE34" s="59"/>
      <c r="AF34" s="59"/>
      <c r="AG34" s="59"/>
      <c r="AH34" s="59"/>
      <c r="AI34" s="59"/>
    </row>
    <row r="35" spans="1:35" s="72" customFormat="1" ht="13" x14ac:dyDescent="0.35">
      <c r="A35" s="13" t="str">
        <f>G8</f>
        <v>Pentwyn 2</v>
      </c>
      <c r="B35" s="15">
        <v>250</v>
      </c>
      <c r="C35" s="77">
        <f t="shared" si="6"/>
        <v>27.317250000000005</v>
      </c>
      <c r="D35" s="77">
        <f t="shared" si="7"/>
        <v>2.3603600249999999</v>
      </c>
      <c r="E35" s="77">
        <f t="shared" si="8"/>
        <v>2.6581095000000006E-4</v>
      </c>
      <c r="F35" s="77">
        <f t="shared" si="9"/>
        <v>6.4287706499999997</v>
      </c>
      <c r="G35" s="77">
        <f t="shared" si="5"/>
        <v>0.13124250000000001</v>
      </c>
      <c r="H35" s="77">
        <f t="shared" si="5"/>
        <v>0.80797500000000011</v>
      </c>
      <c r="I35" s="77">
        <f t="shared" si="5"/>
        <v>8.4645000000000012E-2</v>
      </c>
      <c r="J35" s="77">
        <f t="shared" si="5"/>
        <v>3.6765000000000001E-3</v>
      </c>
      <c r="K35" s="77">
        <f t="shared" si="5"/>
        <v>5.0017500000000001E-3</v>
      </c>
      <c r="L35" s="77">
        <f t="shared" si="5"/>
        <v>2.1802499999999999E-2</v>
      </c>
      <c r="M35" s="77">
        <f t="shared" si="5"/>
        <v>4.0014000000000001E-2</v>
      </c>
      <c r="N35" s="77">
        <f t="shared" si="5"/>
        <v>15.261750000000001</v>
      </c>
      <c r="O35" s="77">
        <f t="shared" si="5"/>
        <v>2017.8000000000002</v>
      </c>
      <c r="P35" s="77">
        <f t="shared" si="5"/>
        <v>0</v>
      </c>
      <c r="Q35" s="77">
        <f t="shared" si="10"/>
        <v>50.979375000000012</v>
      </c>
      <c r="R35" s="77">
        <f t="shared" si="11"/>
        <v>0</v>
      </c>
      <c r="S35" s="77">
        <f t="shared" si="11"/>
        <v>0.1226925</v>
      </c>
      <c r="T35" s="77">
        <f t="shared" si="11"/>
        <v>0</v>
      </c>
      <c r="U35" s="77">
        <f t="shared" si="11"/>
        <v>0</v>
      </c>
      <c r="AB35" s="59"/>
      <c r="AC35" s="59"/>
      <c r="AD35" s="59"/>
      <c r="AE35" s="59"/>
      <c r="AF35" s="59"/>
      <c r="AG35" s="59"/>
      <c r="AH35" s="59"/>
      <c r="AI35" s="59"/>
    </row>
    <row r="36" spans="1:35" s="72" customFormat="1" ht="13" x14ac:dyDescent="0.35">
      <c r="A36" s="13" t="str">
        <f>H8</f>
        <v>Pentwyn 3</v>
      </c>
      <c r="B36" s="15">
        <v>250</v>
      </c>
      <c r="C36" s="77">
        <f t="shared" si="6"/>
        <v>27.317250000000005</v>
      </c>
      <c r="D36" s="77">
        <f t="shared" si="7"/>
        <v>2.3603600249999999</v>
      </c>
      <c r="E36" s="77">
        <f t="shared" si="8"/>
        <v>2.6581095000000006E-4</v>
      </c>
      <c r="F36" s="77">
        <f t="shared" si="9"/>
        <v>6.4287706499999997</v>
      </c>
      <c r="G36" s="77">
        <f t="shared" si="5"/>
        <v>0.13124250000000001</v>
      </c>
      <c r="H36" s="77">
        <f t="shared" si="5"/>
        <v>0.80797500000000011</v>
      </c>
      <c r="I36" s="77">
        <f t="shared" si="5"/>
        <v>8.4645000000000012E-2</v>
      </c>
      <c r="J36" s="77">
        <f t="shared" si="5"/>
        <v>3.6765000000000001E-3</v>
      </c>
      <c r="K36" s="77">
        <f t="shared" si="5"/>
        <v>5.0017500000000001E-3</v>
      </c>
      <c r="L36" s="77">
        <f t="shared" si="5"/>
        <v>2.1802499999999999E-2</v>
      </c>
      <c r="M36" s="77">
        <f t="shared" si="5"/>
        <v>4.0014000000000001E-2</v>
      </c>
      <c r="N36" s="77">
        <f t="shared" si="5"/>
        <v>15.261750000000001</v>
      </c>
      <c r="O36" s="77">
        <f t="shared" si="5"/>
        <v>2017.8000000000002</v>
      </c>
      <c r="P36" s="77">
        <f t="shared" si="5"/>
        <v>0</v>
      </c>
      <c r="Q36" s="77">
        <f t="shared" si="10"/>
        <v>50.979375000000012</v>
      </c>
      <c r="R36" s="77">
        <f t="shared" si="11"/>
        <v>0</v>
      </c>
      <c r="S36" s="77">
        <f t="shared" si="11"/>
        <v>0.1226925</v>
      </c>
      <c r="T36" s="77">
        <f t="shared" si="11"/>
        <v>0</v>
      </c>
      <c r="U36" s="77">
        <f t="shared" si="11"/>
        <v>0</v>
      </c>
      <c r="AB36" s="59"/>
      <c r="AC36" s="59"/>
      <c r="AD36" s="59"/>
      <c r="AE36" s="59"/>
      <c r="AF36" s="59"/>
      <c r="AG36" s="59"/>
      <c r="AH36" s="59"/>
      <c r="AI36" s="59"/>
    </row>
    <row r="37" spans="1:35" s="72" customFormat="1" ht="13" x14ac:dyDescent="0.35">
      <c r="A37" s="13" t="str">
        <f>I8</f>
        <v>Pentwyn 4</v>
      </c>
      <c r="B37" s="15">
        <v>250</v>
      </c>
      <c r="C37" s="77">
        <f t="shared" si="6"/>
        <v>27.317250000000005</v>
      </c>
      <c r="D37" s="77">
        <f t="shared" si="7"/>
        <v>2.3603600249999999</v>
      </c>
      <c r="E37" s="77">
        <f t="shared" si="8"/>
        <v>2.6581095000000006E-4</v>
      </c>
      <c r="F37" s="77">
        <f t="shared" si="9"/>
        <v>6.4287706499999997</v>
      </c>
      <c r="G37" s="77">
        <f t="shared" si="5"/>
        <v>0.13124250000000001</v>
      </c>
      <c r="H37" s="77">
        <f t="shared" si="5"/>
        <v>0.80797500000000011</v>
      </c>
      <c r="I37" s="77">
        <f t="shared" si="5"/>
        <v>8.4645000000000012E-2</v>
      </c>
      <c r="J37" s="77">
        <f t="shared" si="5"/>
        <v>3.6765000000000001E-3</v>
      </c>
      <c r="K37" s="77">
        <f t="shared" si="5"/>
        <v>5.0017500000000001E-3</v>
      </c>
      <c r="L37" s="77">
        <f t="shared" si="5"/>
        <v>2.1802499999999999E-2</v>
      </c>
      <c r="M37" s="77">
        <f t="shared" si="5"/>
        <v>4.0014000000000001E-2</v>
      </c>
      <c r="N37" s="77">
        <f t="shared" si="5"/>
        <v>15.261750000000001</v>
      </c>
      <c r="O37" s="77">
        <f t="shared" si="5"/>
        <v>2017.8000000000002</v>
      </c>
      <c r="P37" s="77">
        <f t="shared" si="5"/>
        <v>0</v>
      </c>
      <c r="Q37" s="77">
        <f t="shared" si="10"/>
        <v>50.979375000000012</v>
      </c>
      <c r="R37" s="77">
        <f t="shared" si="11"/>
        <v>0</v>
      </c>
      <c r="S37" s="77">
        <f t="shared" si="11"/>
        <v>0.1226925</v>
      </c>
      <c r="T37" s="77">
        <f t="shared" si="11"/>
        <v>0</v>
      </c>
      <c r="U37" s="77">
        <f t="shared" si="11"/>
        <v>0</v>
      </c>
      <c r="AB37" s="59"/>
      <c r="AC37" s="59"/>
      <c r="AD37" s="59"/>
      <c r="AE37" s="59"/>
      <c r="AF37" s="59"/>
      <c r="AG37" s="59"/>
      <c r="AH37" s="59"/>
      <c r="AI37" s="59"/>
    </row>
    <row r="38" spans="1:35" s="72" customFormat="1" ht="13" x14ac:dyDescent="0.35">
      <c r="A38" s="13" t="str">
        <f>J8</f>
        <v>Pencelli 1</v>
      </c>
      <c r="B38" s="15">
        <v>250</v>
      </c>
      <c r="C38" s="77">
        <f t="shared" si="6"/>
        <v>27.317250000000005</v>
      </c>
      <c r="D38" s="77">
        <f t="shared" si="7"/>
        <v>2.3603600249999999</v>
      </c>
      <c r="E38" s="77">
        <f t="shared" si="8"/>
        <v>2.6581095000000006E-4</v>
      </c>
      <c r="F38" s="77">
        <f t="shared" si="9"/>
        <v>6.4287706499999997</v>
      </c>
      <c r="G38" s="77">
        <f t="shared" si="5"/>
        <v>0.13124250000000001</v>
      </c>
      <c r="H38" s="77">
        <f t="shared" si="5"/>
        <v>0.80797500000000011</v>
      </c>
      <c r="I38" s="77">
        <f t="shared" si="5"/>
        <v>8.4645000000000012E-2</v>
      </c>
      <c r="J38" s="77">
        <f t="shared" si="5"/>
        <v>3.6765000000000001E-3</v>
      </c>
      <c r="K38" s="77">
        <f t="shared" si="5"/>
        <v>5.0017500000000001E-3</v>
      </c>
      <c r="L38" s="77">
        <f t="shared" si="5"/>
        <v>2.1802499999999999E-2</v>
      </c>
      <c r="M38" s="77">
        <f t="shared" si="5"/>
        <v>4.0014000000000001E-2</v>
      </c>
      <c r="N38" s="77">
        <f t="shared" si="5"/>
        <v>15.261750000000001</v>
      </c>
      <c r="O38" s="77">
        <f t="shared" si="5"/>
        <v>2017.8000000000002</v>
      </c>
      <c r="P38" s="77">
        <f t="shared" si="5"/>
        <v>0</v>
      </c>
      <c r="Q38" s="77">
        <f t="shared" si="10"/>
        <v>50.979375000000012</v>
      </c>
      <c r="R38" s="77">
        <f t="shared" si="11"/>
        <v>0</v>
      </c>
      <c r="S38" s="77">
        <f t="shared" si="11"/>
        <v>0.1226925</v>
      </c>
      <c r="T38" s="77">
        <f t="shared" si="11"/>
        <v>0</v>
      </c>
      <c r="U38" s="77">
        <f t="shared" si="11"/>
        <v>0</v>
      </c>
      <c r="AB38" s="59"/>
      <c r="AC38" s="59"/>
      <c r="AD38" s="59"/>
      <c r="AE38" s="59"/>
      <c r="AF38" s="59"/>
      <c r="AG38" s="59"/>
      <c r="AH38" s="59"/>
      <c r="AI38" s="59"/>
    </row>
    <row r="39" spans="1:35" s="72" customFormat="1" ht="13" x14ac:dyDescent="0.35">
      <c r="A39" s="13" t="str">
        <f>K8</f>
        <v>Pencelli 2</v>
      </c>
      <c r="B39" s="15">
        <v>250</v>
      </c>
      <c r="C39" s="77">
        <f t="shared" si="6"/>
        <v>27.317250000000005</v>
      </c>
      <c r="D39" s="77">
        <f t="shared" si="7"/>
        <v>2.3603600249999999</v>
      </c>
      <c r="E39" s="77">
        <f t="shared" si="8"/>
        <v>2.6581095000000006E-4</v>
      </c>
      <c r="F39" s="77">
        <f t="shared" si="9"/>
        <v>6.4287706499999997</v>
      </c>
      <c r="G39" s="77">
        <f t="shared" si="5"/>
        <v>0.13124250000000001</v>
      </c>
      <c r="H39" s="77">
        <f t="shared" si="5"/>
        <v>0.80797500000000011</v>
      </c>
      <c r="I39" s="77">
        <f t="shared" si="5"/>
        <v>8.4645000000000012E-2</v>
      </c>
      <c r="J39" s="77">
        <f t="shared" si="5"/>
        <v>3.6765000000000001E-3</v>
      </c>
      <c r="K39" s="77">
        <f t="shared" si="5"/>
        <v>5.0017500000000001E-3</v>
      </c>
      <c r="L39" s="77">
        <f t="shared" si="5"/>
        <v>2.1802499999999999E-2</v>
      </c>
      <c r="M39" s="77">
        <f t="shared" si="5"/>
        <v>4.0014000000000001E-2</v>
      </c>
      <c r="N39" s="77">
        <f t="shared" si="5"/>
        <v>15.261750000000001</v>
      </c>
      <c r="O39" s="77">
        <f t="shared" si="5"/>
        <v>2017.8000000000002</v>
      </c>
      <c r="P39" s="77">
        <f t="shared" si="5"/>
        <v>0</v>
      </c>
      <c r="Q39" s="77">
        <f t="shared" si="10"/>
        <v>50.979375000000012</v>
      </c>
      <c r="R39" s="77">
        <f t="shared" si="11"/>
        <v>0</v>
      </c>
      <c r="S39" s="77">
        <f t="shared" si="11"/>
        <v>0.1226925</v>
      </c>
      <c r="T39" s="77">
        <f t="shared" si="11"/>
        <v>0</v>
      </c>
      <c r="U39" s="77">
        <f t="shared" si="11"/>
        <v>0</v>
      </c>
      <c r="AB39" s="59"/>
      <c r="AC39" s="59"/>
      <c r="AD39" s="59"/>
      <c r="AE39" s="59"/>
      <c r="AF39" s="59"/>
      <c r="AG39" s="59"/>
      <c r="AH39" s="59"/>
      <c r="AI39" s="59"/>
    </row>
    <row r="40" spans="1:35" s="72" customFormat="1" ht="13" x14ac:dyDescent="0.35">
      <c r="A40" s="13" t="str">
        <f>L8</f>
        <v>Pencelli 3</v>
      </c>
      <c r="B40" s="15">
        <v>250</v>
      </c>
      <c r="C40" s="77">
        <f t="shared" si="6"/>
        <v>27.317250000000005</v>
      </c>
      <c r="D40" s="77">
        <f t="shared" si="7"/>
        <v>2.3603600249999999</v>
      </c>
      <c r="E40" s="77">
        <f t="shared" si="8"/>
        <v>2.6581095000000006E-4</v>
      </c>
      <c r="F40" s="77">
        <f t="shared" si="9"/>
        <v>6.4287706499999997</v>
      </c>
      <c r="G40" s="77">
        <f t="shared" si="5"/>
        <v>0.13124250000000001</v>
      </c>
      <c r="H40" s="77">
        <f t="shared" si="5"/>
        <v>0.80797500000000011</v>
      </c>
      <c r="I40" s="77">
        <f t="shared" si="5"/>
        <v>8.4645000000000012E-2</v>
      </c>
      <c r="J40" s="77">
        <f t="shared" si="5"/>
        <v>3.6765000000000001E-3</v>
      </c>
      <c r="K40" s="77">
        <f t="shared" si="5"/>
        <v>5.0017500000000001E-3</v>
      </c>
      <c r="L40" s="77">
        <f t="shared" si="5"/>
        <v>2.1802499999999999E-2</v>
      </c>
      <c r="M40" s="77">
        <f t="shared" si="5"/>
        <v>4.0014000000000001E-2</v>
      </c>
      <c r="N40" s="77">
        <f t="shared" si="5"/>
        <v>15.261750000000001</v>
      </c>
      <c r="O40" s="77">
        <f t="shared" si="5"/>
        <v>2017.8000000000002</v>
      </c>
      <c r="P40" s="77">
        <f t="shared" si="5"/>
        <v>0</v>
      </c>
      <c r="Q40" s="77">
        <f t="shared" si="10"/>
        <v>50.979375000000012</v>
      </c>
      <c r="R40" s="77">
        <f t="shared" si="11"/>
        <v>0</v>
      </c>
      <c r="S40" s="77">
        <f t="shared" si="11"/>
        <v>0.1226925</v>
      </c>
      <c r="T40" s="77">
        <f t="shared" si="11"/>
        <v>0</v>
      </c>
      <c r="U40" s="77">
        <f t="shared" si="11"/>
        <v>0</v>
      </c>
      <c r="AB40" s="59"/>
      <c r="AC40" s="59"/>
      <c r="AD40" s="59"/>
      <c r="AE40" s="59"/>
      <c r="AF40" s="59"/>
      <c r="AG40" s="59"/>
      <c r="AH40" s="59"/>
      <c r="AI40" s="59"/>
    </row>
    <row r="41" spans="1:35" s="72" customFormat="1" ht="13" x14ac:dyDescent="0.35">
      <c r="A41" s="13" t="str">
        <f>M8</f>
        <v>Pencelli 4</v>
      </c>
      <c r="B41" s="15">
        <v>250</v>
      </c>
      <c r="C41" s="77">
        <f t="shared" si="6"/>
        <v>27.317250000000005</v>
      </c>
      <c r="D41" s="77">
        <f t="shared" si="7"/>
        <v>2.3603600249999999</v>
      </c>
      <c r="E41" s="77">
        <f t="shared" si="8"/>
        <v>2.6581095000000006E-4</v>
      </c>
      <c r="F41" s="77">
        <f t="shared" si="9"/>
        <v>6.4287706499999997</v>
      </c>
      <c r="G41" s="77">
        <f t="shared" si="5"/>
        <v>0.13124250000000001</v>
      </c>
      <c r="H41" s="77">
        <f t="shared" si="5"/>
        <v>0.80797500000000011</v>
      </c>
      <c r="I41" s="77">
        <f t="shared" si="5"/>
        <v>8.4645000000000012E-2</v>
      </c>
      <c r="J41" s="77">
        <f t="shared" si="5"/>
        <v>3.6765000000000001E-3</v>
      </c>
      <c r="K41" s="77">
        <f t="shared" si="5"/>
        <v>5.0017500000000001E-3</v>
      </c>
      <c r="L41" s="77">
        <f t="shared" si="5"/>
        <v>2.1802499999999999E-2</v>
      </c>
      <c r="M41" s="77">
        <f t="shared" si="5"/>
        <v>4.0014000000000001E-2</v>
      </c>
      <c r="N41" s="77">
        <f t="shared" si="5"/>
        <v>15.261750000000001</v>
      </c>
      <c r="O41" s="77">
        <f t="shared" si="5"/>
        <v>2017.8000000000002</v>
      </c>
      <c r="P41" s="77">
        <f t="shared" si="5"/>
        <v>0</v>
      </c>
      <c r="Q41" s="77">
        <f t="shared" si="10"/>
        <v>50.979375000000012</v>
      </c>
      <c r="R41" s="77">
        <f t="shared" si="11"/>
        <v>0</v>
      </c>
      <c r="S41" s="77">
        <f t="shared" si="11"/>
        <v>0.1226925</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Cefn'!C1:D1</f>
        <v>PAN-023961</v>
      </c>
      <c r="D1" s="141"/>
      <c r="E1" s="93" t="s">
        <v>45</v>
      </c>
      <c r="F1" s="39">
        <f>'Field data and Cefn'!F1</f>
        <v>48.59</v>
      </c>
      <c r="G1" s="123" t="s">
        <v>43</v>
      </c>
      <c r="H1" s="124"/>
      <c r="I1" s="118">
        <v>7.1</v>
      </c>
      <c r="J1" s="127" t="s">
        <v>153</v>
      </c>
      <c r="K1" s="127"/>
      <c r="L1" s="97">
        <v>313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Cefn'!C2:D2</f>
        <v>GP3792SK</v>
      </c>
      <c r="D2" s="143"/>
      <c r="E2" s="93" t="s">
        <v>109</v>
      </c>
      <c r="F2" s="96">
        <v>190902</v>
      </c>
      <c r="G2" s="125" t="s">
        <v>110</v>
      </c>
      <c r="H2" s="126"/>
      <c r="I2" s="118"/>
      <c r="J2" s="127" t="s">
        <v>158</v>
      </c>
      <c r="K2" s="127"/>
      <c r="L2" s="97">
        <v>0.67200000000000004</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Cefn'!C3:D3</f>
        <v>ByProduct Recovery Limited</v>
      </c>
      <c r="D3" s="143"/>
      <c r="E3" s="93" t="s">
        <v>108</v>
      </c>
      <c r="F3" s="31" t="s">
        <v>78</v>
      </c>
      <c r="G3" s="127" t="s">
        <v>159</v>
      </c>
      <c r="H3" s="127"/>
      <c r="I3" s="118"/>
      <c r="J3" s="123" t="s">
        <v>154</v>
      </c>
      <c r="K3" s="124"/>
      <c r="L3" s="97">
        <f>(L1/(L2*10000))*100</f>
        <v>4.6577380952380949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Cefn'!C4:D4</f>
        <v>Tylebrithos, Cantref, Brecon.LD3 8LR</v>
      </c>
      <c r="D4" s="141"/>
      <c r="E4" s="94" t="s">
        <v>1</v>
      </c>
      <c r="F4" s="96" t="s">
        <v>180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Cefn'!C5:D5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Cefn'!C8</f>
        <v>Tylibrithos 2</v>
      </c>
      <c r="D8" s="60" t="str">
        <f>'Field data and Cefn'!D8</f>
        <v>Tylibrithos 3</v>
      </c>
      <c r="E8" s="60" t="str">
        <f>'Field data and Cefn'!E8</f>
        <v>Tylibrithos 4</v>
      </c>
      <c r="F8" s="60" t="str">
        <f>'Field data and Cefn'!F8</f>
        <v>Aber 2</v>
      </c>
      <c r="G8" s="60" t="str">
        <f>'Field data and Cefn'!G8</f>
        <v>Pentwyn 2</v>
      </c>
      <c r="H8" s="60" t="str">
        <f>'Field data and Cefn'!H8</f>
        <v>Pentwyn 3</v>
      </c>
      <c r="I8" s="60" t="str">
        <f>'Field data and Cefn'!I8</f>
        <v>Pentwyn 4</v>
      </c>
      <c r="J8" s="60" t="str">
        <f>'Field data and Cefn'!J8</f>
        <v>Pencelli 1</v>
      </c>
      <c r="K8" s="60" t="str">
        <f>'Field data and Cefn'!K8</f>
        <v>Pencelli 2</v>
      </c>
      <c r="L8" s="60" t="str">
        <f>'Field data and Cefn'!L8</f>
        <v>Pencelli 3</v>
      </c>
      <c r="M8" s="60" t="str">
        <f>'Field data and Cefn'!M8</f>
        <v>Pencelli 4</v>
      </c>
      <c r="N8" s="60">
        <f>'Field data and Cefn'!N8</f>
        <v>0</v>
      </c>
      <c r="O8" s="60">
        <f>'Field data and Cefn'!O8</f>
        <v>0</v>
      </c>
      <c r="P8" s="60">
        <f>'Field data and Cefn'!P8</f>
        <v>0</v>
      </c>
      <c r="Q8" s="60">
        <f>'Field data and Cefn'!Q8</f>
        <v>0</v>
      </c>
      <c r="R8" s="60">
        <f>'Field data and Cefn'!R8</f>
        <v>0</v>
      </c>
      <c r="S8" s="60">
        <f>'Field data and Cefn'!S8</f>
        <v>0</v>
      </c>
      <c r="T8" s="60">
        <f>'Field data and Cefn'!T8</f>
        <v>0</v>
      </c>
      <c r="U8" s="60">
        <f>'Field data and Cefn'!U8</f>
        <v>0</v>
      </c>
      <c r="V8" s="60">
        <f>'Field data and Cefn'!V8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Cefn'!C9</f>
        <v xml:space="preserve">M </v>
      </c>
      <c r="D9" s="60" t="str">
        <f>'Field data and Cefn'!D9</f>
        <v xml:space="preserve">M </v>
      </c>
      <c r="E9" s="60" t="str">
        <f>'Field data and Cefn'!E9</f>
        <v xml:space="preserve">M </v>
      </c>
      <c r="F9" s="60" t="str">
        <f>'Field data and Cefn'!F9</f>
        <v xml:space="preserve">M </v>
      </c>
      <c r="G9" s="60" t="str">
        <f>'Field data and Cefn'!G9</f>
        <v xml:space="preserve">M </v>
      </c>
      <c r="H9" s="60" t="str">
        <f>'Field data and Cefn'!H9</f>
        <v xml:space="preserve">M </v>
      </c>
      <c r="I9" s="60" t="str">
        <f>'Field data and Cefn'!I9</f>
        <v xml:space="preserve">M </v>
      </c>
      <c r="J9" s="60" t="str">
        <f>'Field data and Cefn'!J9</f>
        <v xml:space="preserve">M </v>
      </c>
      <c r="K9" s="60" t="str">
        <f>'Field data and Cefn'!K9</f>
        <v xml:space="preserve">M </v>
      </c>
      <c r="L9" s="60" t="str">
        <f>'Field data and Cefn'!L9</f>
        <v xml:space="preserve">M </v>
      </c>
      <c r="M9" s="60" t="str">
        <f>'Field data and Cefn'!M9</f>
        <v xml:space="preserve">M </v>
      </c>
      <c r="N9" s="60">
        <f>'Field data and Cefn'!N9</f>
        <v>0</v>
      </c>
      <c r="O9" s="60">
        <f>'Field data and Cefn'!O9</f>
        <v>0</v>
      </c>
      <c r="P9" s="60">
        <f>'Field data and Cefn'!P9</f>
        <v>0</v>
      </c>
      <c r="Q9" s="60">
        <f>'Field data and Cefn'!Q9</f>
        <v>0</v>
      </c>
      <c r="R9" s="60">
        <f>'Field data and Cefn'!R9</f>
        <v>0</v>
      </c>
      <c r="S9" s="60">
        <f>'Field data and Cefn'!S9</f>
        <v>0</v>
      </c>
      <c r="T9" s="60">
        <f>'Field data and Cefn'!T9</f>
        <v>0</v>
      </c>
      <c r="U9" s="60">
        <f>'Field data and Cefn'!U9</f>
        <v>0</v>
      </c>
      <c r="V9" s="60">
        <f>'Field data and Cefn'!V9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Cefn'!C10</f>
        <v>6.1</v>
      </c>
      <c r="D10" s="60">
        <f>'Field data and Cefn'!D10</f>
        <v>6.2</v>
      </c>
      <c r="E10" s="60">
        <f>'Field data and Cefn'!E10</f>
        <v>6</v>
      </c>
      <c r="F10" s="60">
        <f>'Field data and Cefn'!F10</f>
        <v>6.2</v>
      </c>
      <c r="G10" s="60">
        <f>'Field data and Cefn'!G10</f>
        <v>6.6</v>
      </c>
      <c r="H10" s="60">
        <f>'Field data and Cefn'!H10</f>
        <v>6</v>
      </c>
      <c r="I10" s="60">
        <f>'Field data and Cefn'!I10</f>
        <v>6.1</v>
      </c>
      <c r="J10" s="60">
        <f>'Field data and Cefn'!J10</f>
        <v>6.7</v>
      </c>
      <c r="K10" s="60">
        <f>'Field data and Cefn'!K10</f>
        <v>6.7</v>
      </c>
      <c r="L10" s="60">
        <f>'Field data and Cefn'!L10</f>
        <v>6.7</v>
      </c>
      <c r="M10" s="60">
        <f>'Field data and Cefn'!M10</f>
        <v>6.5</v>
      </c>
      <c r="N10" s="60">
        <f>'Field data and Cefn'!N10</f>
        <v>0</v>
      </c>
      <c r="O10" s="60">
        <f>'Field data and Cefn'!O10</f>
        <v>0</v>
      </c>
      <c r="P10" s="60">
        <f>'Field data and Cefn'!P10</f>
        <v>0</v>
      </c>
      <c r="Q10" s="60">
        <f>'Field data and Cefn'!Q10</f>
        <v>0</v>
      </c>
      <c r="R10" s="60">
        <f>'Field data and Cefn'!R10</f>
        <v>0</v>
      </c>
      <c r="S10" s="60">
        <f>'Field data and Cefn'!S10</f>
        <v>0</v>
      </c>
      <c r="T10" s="60">
        <f>'Field data and Cefn'!T10</f>
        <v>0</v>
      </c>
      <c r="U10" s="60">
        <f>'Field data and Cefn'!U10</f>
        <v>0</v>
      </c>
      <c r="V10" s="60">
        <f>'Field data and Cefn'!V10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Cefn'!C11</f>
        <v>1</v>
      </c>
      <c r="D11" s="60">
        <f>'Field data and Cefn'!D11</f>
        <v>1</v>
      </c>
      <c r="E11" s="60">
        <f>'Field data and Cefn'!E11</f>
        <v>1</v>
      </c>
      <c r="F11" s="60">
        <f>'Field data and Cefn'!F11</f>
        <v>3</v>
      </c>
      <c r="G11" s="60">
        <f>'Field data and Cefn'!G11</f>
        <v>3</v>
      </c>
      <c r="H11" s="60">
        <f>'Field data and Cefn'!H11</f>
        <v>2</v>
      </c>
      <c r="I11" s="60">
        <f>'Field data and Cefn'!I11</f>
        <v>3</v>
      </c>
      <c r="J11" s="60">
        <f>'Field data and Cefn'!J11</f>
        <v>3</v>
      </c>
      <c r="K11" s="60">
        <f>'Field data and Cefn'!K11</f>
        <v>3</v>
      </c>
      <c r="L11" s="60">
        <f>'Field data and Cefn'!L11</f>
        <v>2</v>
      </c>
      <c r="M11" s="60">
        <f>'Field data and Cefn'!M11</f>
        <v>3</v>
      </c>
      <c r="N11" s="60">
        <f>'Field data and Cefn'!N11</f>
        <v>0</v>
      </c>
      <c r="O11" s="60">
        <f>'Field data and Cefn'!O11</f>
        <v>0</v>
      </c>
      <c r="P11" s="60">
        <f>'Field data and Cefn'!P11</f>
        <v>0</v>
      </c>
      <c r="Q11" s="60">
        <f>'Field data and Cefn'!Q11</f>
        <v>0</v>
      </c>
      <c r="R11" s="60">
        <f>'Field data and Cefn'!R11</f>
        <v>0</v>
      </c>
      <c r="S11" s="60">
        <f>'Field data and Cefn'!S11</f>
        <v>0</v>
      </c>
      <c r="T11" s="60">
        <f>'Field data and Cefn'!T11</f>
        <v>0</v>
      </c>
      <c r="U11" s="60">
        <f>'Field data and Cefn'!U11</f>
        <v>0</v>
      </c>
      <c r="V11" s="60">
        <f>'Field data and Cefn'!V11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Cefn'!C12</f>
        <v>1</v>
      </c>
      <c r="D12" s="60">
        <f>'Field data and Cefn'!D12</f>
        <v>1</v>
      </c>
      <c r="E12" s="60">
        <f>'Field data and Cefn'!E12</f>
        <v>1</v>
      </c>
      <c r="F12" s="60">
        <f>'Field data and Cefn'!F12</f>
        <v>2</v>
      </c>
      <c r="G12" s="60">
        <f>'Field data and Cefn'!G12</f>
        <v>2</v>
      </c>
      <c r="H12" s="60">
        <f>'Field data and Cefn'!H12</f>
        <v>1</v>
      </c>
      <c r="I12" s="60">
        <f>'Field data and Cefn'!I12</f>
        <v>3</v>
      </c>
      <c r="J12" s="60">
        <f>'Field data and Cefn'!J12</f>
        <v>0</v>
      </c>
      <c r="K12" s="60">
        <f>'Field data and Cefn'!K12</f>
        <v>0</v>
      </c>
      <c r="L12" s="60">
        <f>'Field data and Cefn'!L12</f>
        <v>0</v>
      </c>
      <c r="M12" s="60">
        <f>'Field data and Cefn'!M12</f>
        <v>0</v>
      </c>
      <c r="N12" s="60">
        <f>'Field data and Cefn'!N12</f>
        <v>0</v>
      </c>
      <c r="O12" s="60">
        <f>'Field data and Cefn'!O12</f>
        <v>0</v>
      </c>
      <c r="P12" s="60">
        <f>'Field data and Cefn'!P12</f>
        <v>0</v>
      </c>
      <c r="Q12" s="60">
        <f>'Field data and Cefn'!Q12</f>
        <v>0</v>
      </c>
      <c r="R12" s="60">
        <f>'Field data and Cefn'!R12</f>
        <v>0</v>
      </c>
      <c r="S12" s="60">
        <f>'Field data and Cefn'!S12</f>
        <v>0</v>
      </c>
      <c r="T12" s="60">
        <f>'Field data and Cefn'!T12</f>
        <v>0</v>
      </c>
      <c r="U12" s="60">
        <f>'Field data and Cefn'!U12</f>
        <v>0</v>
      </c>
      <c r="V12" s="60">
        <f>'Field data and Cefn'!V12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Cefn'!C13</f>
        <v>3</v>
      </c>
      <c r="D13" s="60">
        <f>'Field data and Cefn'!D13</f>
        <v>3</v>
      </c>
      <c r="E13" s="60">
        <f>'Field data and Cefn'!E13</f>
        <v>3</v>
      </c>
      <c r="F13" s="60">
        <f>'Field data and Cefn'!F13</f>
        <v>3</v>
      </c>
      <c r="G13" s="60">
        <f>'Field data and Cefn'!G13</f>
        <v>2</v>
      </c>
      <c r="H13" s="60">
        <f>'Field data and Cefn'!H13</f>
        <v>2</v>
      </c>
      <c r="I13" s="60">
        <f>'Field data and Cefn'!I13</f>
        <v>3</v>
      </c>
      <c r="J13" s="60">
        <f>'Field data and Cefn'!J13</f>
        <v>2</v>
      </c>
      <c r="K13" s="60">
        <f>'Field data and Cefn'!K13</f>
        <v>3</v>
      </c>
      <c r="L13" s="60">
        <f>'Field data and Cefn'!L13</f>
        <v>2</v>
      </c>
      <c r="M13" s="60">
        <f>'Field data and Cefn'!M13</f>
        <v>2</v>
      </c>
      <c r="N13" s="60">
        <f>'Field data and Cefn'!N13</f>
        <v>0</v>
      </c>
      <c r="O13" s="60">
        <f>'Field data and Cefn'!O13</f>
        <v>0</v>
      </c>
      <c r="P13" s="60">
        <f>'Field data and Cefn'!P13</f>
        <v>0</v>
      </c>
      <c r="Q13" s="60">
        <f>'Field data and Cefn'!Q13</f>
        <v>0</v>
      </c>
      <c r="R13" s="60">
        <f>'Field data and Cefn'!R13</f>
        <v>0</v>
      </c>
      <c r="S13" s="60">
        <f>'Field data and Cefn'!S13</f>
        <v>0</v>
      </c>
      <c r="T13" s="60">
        <f>'Field data and Cefn'!T13</f>
        <v>0</v>
      </c>
      <c r="U13" s="60">
        <f>'Field data and Cefn'!U13</f>
        <v>0</v>
      </c>
      <c r="V13" s="60">
        <f>'Field data and Cefn'!V13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Cefn'!C14</f>
        <v xml:space="preserve">Grass Silage (25% DM) </v>
      </c>
      <c r="D14" s="102" t="str">
        <f>'Field data and Cefn'!D14</f>
        <v xml:space="preserve">Grass Silage (25% DM) </v>
      </c>
      <c r="E14" s="102" t="str">
        <f>'Field data and Cefn'!E14</f>
        <v xml:space="preserve">Grass Silage (25% DM) </v>
      </c>
      <c r="F14" s="102" t="str">
        <f>'Field data and Cefn'!F14</f>
        <v xml:space="preserve">Grass Silage (25% DM) </v>
      </c>
      <c r="G14" s="102" t="str">
        <f>'Field data and Cefn'!G14</f>
        <v xml:space="preserve">Grass Silage (25% DM) </v>
      </c>
      <c r="H14" s="102" t="str">
        <f>'Field data and Cefn'!H14</f>
        <v xml:space="preserve">Grass Silage (25% DM) </v>
      </c>
      <c r="I14" s="102" t="str">
        <f>'Field data and Cefn'!I14</f>
        <v xml:space="preserve">Grass Silage (25% DM) </v>
      </c>
      <c r="J14" s="102" t="str">
        <f>'Field data and Cefn'!J14</f>
        <v xml:space="preserve">Grass Silage (25% DM) </v>
      </c>
      <c r="K14" s="102" t="str">
        <f>'Field data and Cefn'!K14</f>
        <v xml:space="preserve">Grass Silage (25% DM) </v>
      </c>
      <c r="L14" s="102" t="str">
        <f>'Field data and Cefn'!L14</f>
        <v xml:space="preserve">Grass Silage (25% DM) </v>
      </c>
      <c r="M14" s="102" t="str">
        <f>'Field data and Cefn'!M14</f>
        <v xml:space="preserve">Grass Silage (25% DM) </v>
      </c>
      <c r="N14" s="102">
        <f>'Field data and Cefn'!N14</f>
        <v>0</v>
      </c>
      <c r="O14" s="102">
        <f>'Field data and Cefn'!O14</f>
        <v>0</v>
      </c>
      <c r="P14" s="102">
        <f>'Field data and Cefn'!P14</f>
        <v>0</v>
      </c>
      <c r="Q14" s="102">
        <f>'Field data and Cefn'!Q14</f>
        <v>0</v>
      </c>
      <c r="R14" s="102">
        <f>'Field data and Cefn'!R14</f>
        <v>0</v>
      </c>
      <c r="S14" s="102">
        <f>'Field data and Cefn'!S14</f>
        <v>0</v>
      </c>
      <c r="T14" s="102">
        <f>'Field data and Cefn'!T14</f>
        <v>0</v>
      </c>
      <c r="U14" s="102">
        <f>'Field data and Cefn'!U14</f>
        <v>0</v>
      </c>
      <c r="V14" s="102">
        <f>'Field data and Cefn'!V14</f>
        <v>0</v>
      </c>
      <c r="AD14" s="30" t="s">
        <v>138</v>
      </c>
      <c r="AE14" s="30">
        <v>6</v>
      </c>
      <c r="AI14" s="53" t="s">
        <v>119</v>
      </c>
      <c r="AJ14" s="54">
        <v>0.8</v>
      </c>
      <c r="AK14" s="55">
        <v>1.7</v>
      </c>
      <c r="AL14" s="11">
        <v>12</v>
      </c>
      <c r="AM14" s="11">
        <v>6.7</v>
      </c>
      <c r="AN14" s="11" t="s">
        <v>135</v>
      </c>
    </row>
    <row r="15" spans="1:41" ht="13" x14ac:dyDescent="0.25">
      <c r="A15" s="135" t="s">
        <v>9</v>
      </c>
      <c r="B15" s="135"/>
      <c r="C15" s="60">
        <f>'Field data and Cefn'!C15</f>
        <v>23</v>
      </c>
      <c r="D15" s="60">
        <f>'Field data and Cefn'!D15</f>
        <v>23</v>
      </c>
      <c r="E15" s="60">
        <f>'Field data and Cefn'!E15</f>
        <v>23</v>
      </c>
      <c r="F15" s="60">
        <f>'Field data and Cefn'!F15</f>
        <v>23</v>
      </c>
      <c r="G15" s="60">
        <f>'Field data and Cefn'!G15</f>
        <v>23</v>
      </c>
      <c r="H15" s="60">
        <f>'Field data and Cefn'!H15</f>
        <v>23</v>
      </c>
      <c r="I15" s="60">
        <f>'Field data and Cefn'!I15</f>
        <v>23</v>
      </c>
      <c r="J15" s="60">
        <f>'Field data and Cefn'!J15</f>
        <v>23</v>
      </c>
      <c r="K15" s="60">
        <f>'Field data and Cefn'!K15</f>
        <v>23</v>
      </c>
      <c r="L15" s="60">
        <f>'Field data and Cefn'!L15</f>
        <v>23</v>
      </c>
      <c r="M15" s="60">
        <f>'Field data and Cefn'!M15</f>
        <v>23</v>
      </c>
      <c r="N15" s="60">
        <f>'Field data and Cefn'!N15</f>
        <v>0</v>
      </c>
      <c r="O15" s="60">
        <f>'Field data and Cefn'!O15</f>
        <v>0</v>
      </c>
      <c r="P15" s="60">
        <f>'Field data and Cefn'!P15</f>
        <v>0</v>
      </c>
      <c r="Q15" s="60">
        <f>'Field data and Cefn'!Q15</f>
        <v>0</v>
      </c>
      <c r="R15" s="60">
        <f>'Field data and Cefn'!R15</f>
        <v>0</v>
      </c>
      <c r="S15" s="60">
        <f>'Field data and Cefn'!S15</f>
        <v>0</v>
      </c>
      <c r="T15" s="60">
        <f>'Field data and Cefn'!T15</f>
        <v>0</v>
      </c>
      <c r="U15" s="60">
        <f>'Field data and Cefn'!U15</f>
        <v>0</v>
      </c>
      <c r="V15" s="60">
        <f>'Field data and Cefn'!V15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Cefn'!C16</f>
        <v>Medium/Clay</v>
      </c>
      <c r="D16" s="103" t="str">
        <f>'Field data and Cefn'!D16</f>
        <v>Medium/Clay</v>
      </c>
      <c r="E16" s="103" t="str">
        <f>'Field data and Cefn'!E16</f>
        <v>Medium/Clay</v>
      </c>
      <c r="F16" s="103" t="str">
        <f>'Field data and Cefn'!F16</f>
        <v>Medium/Clay</v>
      </c>
      <c r="G16" s="103" t="str">
        <f>'Field data and Cefn'!G16</f>
        <v>Medium/Clay</v>
      </c>
      <c r="H16" s="103" t="str">
        <f>'Field data and Cefn'!H16</f>
        <v>Medium/Clay</v>
      </c>
      <c r="I16" s="103" t="str">
        <f>'Field data and Cefn'!I16</f>
        <v>Medium/Clay</v>
      </c>
      <c r="J16" s="103" t="str">
        <f>'Field data and Cefn'!J16</f>
        <v>Medium/Clay</v>
      </c>
      <c r="K16" s="103" t="str">
        <f>'Field data and Cefn'!K16</f>
        <v>Medium/Clay</v>
      </c>
      <c r="L16" s="103" t="str">
        <f>'Field data and Cefn'!L16</f>
        <v>Medium/Clay</v>
      </c>
      <c r="M16" s="103" t="str">
        <f>'Field data and Cefn'!M16</f>
        <v>Medium/Clay</v>
      </c>
      <c r="N16" s="103">
        <f>'Field data and Cefn'!N16</f>
        <v>0</v>
      </c>
      <c r="O16" s="103">
        <f>'Field data and Cefn'!O16</f>
        <v>0</v>
      </c>
      <c r="P16" s="103">
        <f>'Field data and Cefn'!P16</f>
        <v>0</v>
      </c>
      <c r="Q16" s="103">
        <f>'Field data and Cefn'!Q16</f>
        <v>0</v>
      </c>
      <c r="R16" s="103">
        <f>'Field data and Cefn'!R16</f>
        <v>0</v>
      </c>
      <c r="S16" s="103">
        <f>'Field data and Cefn'!S16</f>
        <v>0</v>
      </c>
      <c r="T16" s="103">
        <f>'Field data and Cefn'!T16</f>
        <v>0</v>
      </c>
      <c r="U16" s="103">
        <f>'Field data and Cefn'!U16</f>
        <v>0</v>
      </c>
      <c r="V16" s="103">
        <f>'Field data and Cefn'!V16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329.98042775999994</v>
      </c>
      <c r="E18" s="16">
        <f>$D33</f>
        <v>329.98042775999994</v>
      </c>
      <c r="F18" s="16">
        <f>$D34</f>
        <v>17.009300400000001</v>
      </c>
      <c r="G18" s="16">
        <f>$D35</f>
        <v>329.98042775999994</v>
      </c>
      <c r="H18" s="16">
        <f>$D36</f>
        <v>329.98042775999994</v>
      </c>
      <c r="I18" s="16">
        <f>$D37</f>
        <v>241.53206567999999</v>
      </c>
      <c r="J18" s="16">
        <f>$D38</f>
        <v>241.53206567999999</v>
      </c>
      <c r="K18" s="16">
        <f>$D39</f>
        <v>241.53206567999999</v>
      </c>
      <c r="L18" s="16">
        <f>$D40</f>
        <v>241.53206567999999</v>
      </c>
      <c r="M18" s="16">
        <f>$D41</f>
        <v>241.53206567999999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-39.1</v>
      </c>
      <c r="D19" s="16">
        <f t="shared" ref="D19:V19" si="1">D18-D17</f>
        <v>290.88042775999992</v>
      </c>
      <c r="E19" s="16">
        <f t="shared" si="1"/>
        <v>290.88042775999992</v>
      </c>
      <c r="F19" s="16">
        <f t="shared" si="1"/>
        <v>-22.090699600000001</v>
      </c>
      <c r="G19" s="16">
        <f t="shared" si="1"/>
        <v>290.88042775999992</v>
      </c>
      <c r="H19" s="16">
        <f t="shared" si="1"/>
        <v>290.88042775999992</v>
      </c>
      <c r="I19" s="16">
        <f t="shared" si="1"/>
        <v>202.43206567999999</v>
      </c>
      <c r="J19" s="16">
        <f t="shared" si="1"/>
        <v>202.43206567999999</v>
      </c>
      <c r="K19" s="16">
        <f t="shared" si="1"/>
        <v>202.43206567999999</v>
      </c>
      <c r="L19" s="16">
        <f t="shared" si="1"/>
        <v>202.43206567999999</v>
      </c>
      <c r="M19" s="16">
        <f t="shared" si="1"/>
        <v>202.43206567999999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(VLOOKUP(D$14,$AI2:$AK26,3,FALSE))*D$15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1.3708740340000003E-3</v>
      </c>
      <c r="E22" s="16">
        <f>$E33</f>
        <v>1.3708740340000003E-3</v>
      </c>
      <c r="F22" s="16">
        <f>$E34</f>
        <v>7.0663610000000013E-5</v>
      </c>
      <c r="G22" s="16">
        <f>$E35</f>
        <v>1.3708740340000003E-3</v>
      </c>
      <c r="H22" s="16">
        <f>$E36</f>
        <v>1.3708740340000003E-3</v>
      </c>
      <c r="I22" s="16">
        <f>$E37</f>
        <v>1.0034232620000001E-3</v>
      </c>
      <c r="J22" s="16">
        <f>$E38</f>
        <v>1.0034232620000001E-3</v>
      </c>
      <c r="K22" s="16">
        <f>$E39</f>
        <v>1.0034232620000001E-3</v>
      </c>
      <c r="L22" s="16">
        <f>$E40</f>
        <v>1.0034232620000001E-3</v>
      </c>
      <c r="M22" s="16">
        <f>$E41</f>
        <v>1.0034232620000001E-3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-138</v>
      </c>
      <c r="D23" s="16">
        <f t="shared" ref="D23:V23" si="3">D22-D21</f>
        <v>-137.998629125966</v>
      </c>
      <c r="E23" s="16">
        <f t="shared" si="3"/>
        <v>-137.998629125966</v>
      </c>
      <c r="F23" s="16">
        <f t="shared" si="3"/>
        <v>-137.99992933639001</v>
      </c>
      <c r="G23" s="16">
        <f t="shared" si="3"/>
        <v>-137.998629125966</v>
      </c>
      <c r="H23" s="16">
        <f t="shared" si="3"/>
        <v>-137.998629125966</v>
      </c>
      <c r="I23" s="16">
        <f t="shared" si="3"/>
        <v>-137.99899657673799</v>
      </c>
      <c r="J23" s="16">
        <f t="shared" si="3"/>
        <v>-137.99899657673799</v>
      </c>
      <c r="K23" s="16">
        <f t="shared" si="3"/>
        <v>-137.99899657673799</v>
      </c>
      <c r="L23" s="16">
        <f t="shared" si="3"/>
        <v>-137.99899657673799</v>
      </c>
      <c r="M23" s="16">
        <f t="shared" si="3"/>
        <v>-137.99899657673799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5.38</v>
      </c>
      <c r="C28" s="15">
        <v>0.67200000000000004</v>
      </c>
      <c r="D28" s="15">
        <v>1.38</v>
      </c>
      <c r="E28" s="15">
        <v>0.109</v>
      </c>
      <c r="F28" s="15">
        <v>2390</v>
      </c>
      <c r="G28" s="15">
        <v>28.1</v>
      </c>
      <c r="H28" s="15">
        <v>304</v>
      </c>
      <c r="I28" s="15">
        <v>6.2</v>
      </c>
      <c r="J28" s="15">
        <v>0.6</v>
      </c>
      <c r="K28" s="23">
        <v>0.37</v>
      </c>
      <c r="L28" s="15">
        <v>14.1</v>
      </c>
      <c r="M28" s="15">
        <v>10.7</v>
      </c>
      <c r="N28" s="15">
        <v>109000</v>
      </c>
      <c r="O28" s="15">
        <v>10400</v>
      </c>
      <c r="P28" s="15"/>
      <c r="Q28" s="15">
        <v>4520</v>
      </c>
      <c r="R28" s="15"/>
      <c r="S28" s="15">
        <v>36.700000000000003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194</v>
      </c>
      <c r="C32" s="77">
        <f t="shared" ref="C32:C50" si="6">IF(C$27="%w/w SAR",((C$28*10)*$B32),IF(C$27="%w/w DM",(((C$28*10)*($B$28/100))*$B32),IF(C$27="kg/t SAR",(C$28*$B32),IF(C$27="kg/t DM",((C$28*($B$28/100))*$B32),IF(C$27="mg/kg SAR",((C$28*0.001)*$B32),IF(C$27="mg/kg DM",(((C$28*0.001)*($B$28/100))*$B32),0))))))</f>
        <v>70.137984000000003</v>
      </c>
      <c r="D32" s="77">
        <f t="shared" ref="D32:D50" si="7">(IF(D$27="%w/w SAR",((D$28*10)*$B32),IF(D$27="%w/w DM",(((D$28*10)*($B$28/100))*$B32),IF(D$27="kg/t SAR",(D$28*$B32),IF(D$27="kg/t DM",((D$28*($B$28/100))*$B32),IF(D$27="mg/kg SAR",((D$28*0.001)*$B32),IF(D$27="mg/kg DM",(((D$28*0.001)*($B$28/100))*$B32),"0")))))))*2.291</f>
        <v>329.98042775999994</v>
      </c>
      <c r="E32" s="77">
        <f t="shared" ref="E32:E50" si="8">(IF(E$27="%w/w SAR",((E$28*10)*$B32),IF(E$27="%w/w DM",(((E$28*10)*($B$28/100))*$B32),IF(E$27="kg/t SAR",(E$28*$B32),IF(E$27="kg/t DM",((E$28*($B$28/100))*$B32),IF(E$27="mg/kg SAR",((E$28*0.001)*$B32),IF(E$27="mg/kg DM",(((E$28*0.001)*($B$28/100))*$B32),"0")))))))*1.205</f>
        <v>1.3708740340000003E-3</v>
      </c>
      <c r="F32" s="77">
        <f t="shared" ref="F32:F50" si="9">(IF(F$27="%w/w SAR",((F$28*10)*$B32),IF(F$27="%w/w DM",(((F$28*10)*($B$28/100))*$B32),IF(F$27="kg/t SAR",(F$28*$B32),IF(F$27="kg/t DM",((F$28*($B$28/100))*$B32),IF(F$27="mg/kg SAR",((F$28*0.001)*$B32),IF(F$27="mg/kg DM",(((F$28*0.001)*($B$28/100))*$B32),"0")))))))*1.658</f>
        <v>41.358657464000004</v>
      </c>
      <c r="G32" s="77">
        <f t="shared" si="5"/>
        <v>0.29328532000000002</v>
      </c>
      <c r="H32" s="77">
        <f t="shared" si="5"/>
        <v>3.1729088000000001</v>
      </c>
      <c r="I32" s="77">
        <f t="shared" si="5"/>
        <v>6.4710640000000014E-2</v>
      </c>
      <c r="J32" s="77">
        <f t="shared" si="5"/>
        <v>6.2623199999999992E-3</v>
      </c>
      <c r="K32" s="77">
        <f t="shared" si="5"/>
        <v>3.8617639999999997E-3</v>
      </c>
      <c r="L32" s="77">
        <f t="shared" si="5"/>
        <v>0.14716451999999999</v>
      </c>
      <c r="M32" s="77">
        <f t="shared" si="5"/>
        <v>0.11167803999999999</v>
      </c>
      <c r="N32" s="77">
        <f t="shared" si="5"/>
        <v>1137.6548</v>
      </c>
      <c r="O32" s="77">
        <f t="shared" si="5"/>
        <v>108.54688</v>
      </c>
      <c r="P32" s="77">
        <f t="shared" si="5"/>
        <v>0</v>
      </c>
      <c r="Q32" s="77">
        <f t="shared" ref="Q32:Q50" si="10">(IF(Q$27="%w/w SAR",((Q$28*10)*$B32),IF(Q$27="%w/w DM",(((Q$28*10)*($B$28/100))*$B32),IF(Q$27="kg/t SAR",(Q$28*$B32),IF(Q$27="kg/t DM",((Q$28*($B$28/100))*$B32),IF(Q$27="mg/kg SAR",((Q$28*0.001)*$B32),IF(Q$27="mg/kg DM",(((Q$28*0.001)*($B$28/100))*$B32),0)))))))*2.5</f>
        <v>117.94036000000003</v>
      </c>
      <c r="R32" s="77">
        <f t="shared" ref="R32:U50" si="11">IF(R$27="%w/w SAR",((R$28*10)*$B32),IF(R$27="%w/w DM",(((R$28*10)*($B$28/100))*$B32),IF(R$27="kg/t SAR",(R$28*$B32),IF(R$27="kg/t DM",((R$28*($B$28/100))*$B32),IF(R$27="mg/kg SAR",((R$28*0.001)*$B32),IF(R$27="mg/kg DM",(((R$28*0.001)*($B$28/100))*$B32),0))))))</f>
        <v>0</v>
      </c>
      <c r="S32" s="77">
        <f t="shared" si="11"/>
        <v>0.38304524000000006</v>
      </c>
      <c r="T32" s="77">
        <f t="shared" si="11"/>
        <v>0</v>
      </c>
      <c r="U32" s="77">
        <f t="shared" si="11"/>
        <v>0</v>
      </c>
      <c r="AB32" s="59"/>
      <c r="AC32" s="59"/>
      <c r="AD32" s="59"/>
      <c r="AE32" s="59"/>
      <c r="AF32" s="59"/>
      <c r="AG32" s="59"/>
      <c r="AH32" s="59"/>
      <c r="AI32" s="59"/>
    </row>
    <row r="33" spans="1:35" s="72" customFormat="1" ht="13" x14ac:dyDescent="0.35">
      <c r="A33" s="13" t="str">
        <f>E8</f>
        <v>Tylibrithos 4</v>
      </c>
      <c r="B33" s="15">
        <v>194</v>
      </c>
      <c r="C33" s="77">
        <f t="shared" si="6"/>
        <v>70.137984000000003</v>
      </c>
      <c r="D33" s="77">
        <f t="shared" si="7"/>
        <v>329.98042775999994</v>
      </c>
      <c r="E33" s="77">
        <f t="shared" si="8"/>
        <v>1.3708740340000003E-3</v>
      </c>
      <c r="F33" s="77">
        <f t="shared" si="9"/>
        <v>41.358657464000004</v>
      </c>
      <c r="G33" s="77">
        <f t="shared" si="5"/>
        <v>0.29328532000000002</v>
      </c>
      <c r="H33" s="77">
        <f t="shared" si="5"/>
        <v>3.1729088000000001</v>
      </c>
      <c r="I33" s="77">
        <f t="shared" si="5"/>
        <v>6.4710640000000014E-2</v>
      </c>
      <c r="J33" s="77">
        <f t="shared" si="5"/>
        <v>6.2623199999999992E-3</v>
      </c>
      <c r="K33" s="77">
        <f t="shared" si="5"/>
        <v>3.8617639999999997E-3</v>
      </c>
      <c r="L33" s="77">
        <f t="shared" si="5"/>
        <v>0.14716451999999999</v>
      </c>
      <c r="M33" s="77">
        <f t="shared" si="5"/>
        <v>0.11167803999999999</v>
      </c>
      <c r="N33" s="77">
        <f t="shared" si="5"/>
        <v>1137.6548</v>
      </c>
      <c r="O33" s="77">
        <f t="shared" si="5"/>
        <v>108.54688</v>
      </c>
      <c r="P33" s="77">
        <f t="shared" si="5"/>
        <v>0</v>
      </c>
      <c r="Q33" s="77">
        <f t="shared" si="10"/>
        <v>117.94036000000003</v>
      </c>
      <c r="R33" s="77">
        <f t="shared" si="11"/>
        <v>0</v>
      </c>
      <c r="S33" s="77">
        <f t="shared" si="11"/>
        <v>0.38304524000000006</v>
      </c>
      <c r="T33" s="77">
        <f t="shared" si="11"/>
        <v>0</v>
      </c>
      <c r="U33" s="77">
        <f t="shared" si="11"/>
        <v>0</v>
      </c>
      <c r="AB33" s="59"/>
      <c r="AC33" s="59"/>
      <c r="AD33" s="59"/>
      <c r="AE33" s="59"/>
      <c r="AF33" s="59"/>
      <c r="AG33" s="59"/>
      <c r="AH33" s="59"/>
      <c r="AI33" s="59"/>
    </row>
    <row r="34" spans="1:35" s="72" customFormat="1" ht="13" x14ac:dyDescent="0.35">
      <c r="A34" s="13" t="str">
        <f>F8</f>
        <v>Aber 2</v>
      </c>
      <c r="B34" s="15">
        <v>10</v>
      </c>
      <c r="C34" s="77">
        <f t="shared" si="6"/>
        <v>3.6153600000000004</v>
      </c>
      <c r="D34" s="77">
        <f t="shared" si="7"/>
        <v>17.009300400000001</v>
      </c>
      <c r="E34" s="77">
        <f t="shared" si="8"/>
        <v>7.0663610000000013E-5</v>
      </c>
      <c r="F34" s="77">
        <f t="shared" si="9"/>
        <v>2.1318895599999999</v>
      </c>
      <c r="G34" s="77">
        <f t="shared" si="5"/>
        <v>1.5117800000000001E-2</v>
      </c>
      <c r="H34" s="77">
        <f t="shared" si="5"/>
        <v>0.163552</v>
      </c>
      <c r="I34" s="77">
        <f t="shared" si="5"/>
        <v>3.3356000000000006E-3</v>
      </c>
      <c r="J34" s="77">
        <f t="shared" si="5"/>
        <v>3.2279999999999993E-4</v>
      </c>
      <c r="K34" s="77">
        <f t="shared" si="5"/>
        <v>1.9905999999999998E-4</v>
      </c>
      <c r="L34" s="77">
        <f t="shared" si="5"/>
        <v>7.5858000000000002E-3</v>
      </c>
      <c r="M34" s="77">
        <f t="shared" si="5"/>
        <v>5.7565999999999997E-3</v>
      </c>
      <c r="N34" s="77">
        <f t="shared" si="5"/>
        <v>58.642000000000003</v>
      </c>
      <c r="O34" s="77">
        <f t="shared" si="5"/>
        <v>5.5952000000000002</v>
      </c>
      <c r="P34" s="77">
        <f t="shared" si="5"/>
        <v>0</v>
      </c>
      <c r="Q34" s="77">
        <f t="shared" si="10"/>
        <v>6.0794000000000006</v>
      </c>
      <c r="R34" s="77">
        <f t="shared" si="11"/>
        <v>0</v>
      </c>
      <c r="S34" s="77">
        <f t="shared" si="11"/>
        <v>1.9744600000000005E-2</v>
      </c>
      <c r="T34" s="77">
        <f t="shared" si="11"/>
        <v>0</v>
      </c>
      <c r="U34" s="77">
        <f t="shared" si="11"/>
        <v>0</v>
      </c>
      <c r="AB34" s="59"/>
      <c r="AC34" s="59"/>
      <c r="AD34" s="59"/>
      <c r="AE34" s="59"/>
      <c r="AF34" s="59"/>
      <c r="AG34" s="59"/>
      <c r="AH34" s="59"/>
      <c r="AI34" s="59"/>
    </row>
    <row r="35" spans="1:35" s="72" customFormat="1" ht="13" x14ac:dyDescent="0.35">
      <c r="A35" s="13" t="str">
        <f>G8</f>
        <v>Pentwyn 2</v>
      </c>
      <c r="B35" s="15">
        <v>194</v>
      </c>
      <c r="C35" s="77">
        <f t="shared" si="6"/>
        <v>70.137984000000003</v>
      </c>
      <c r="D35" s="77">
        <f t="shared" si="7"/>
        <v>329.98042775999994</v>
      </c>
      <c r="E35" s="77">
        <f t="shared" si="8"/>
        <v>1.3708740340000003E-3</v>
      </c>
      <c r="F35" s="77">
        <f t="shared" si="9"/>
        <v>41.358657464000004</v>
      </c>
      <c r="G35" s="77">
        <f t="shared" si="5"/>
        <v>0.29328532000000002</v>
      </c>
      <c r="H35" s="77">
        <f t="shared" si="5"/>
        <v>3.1729088000000001</v>
      </c>
      <c r="I35" s="77">
        <f t="shared" si="5"/>
        <v>6.4710640000000014E-2</v>
      </c>
      <c r="J35" s="77">
        <f t="shared" si="5"/>
        <v>6.2623199999999992E-3</v>
      </c>
      <c r="K35" s="77">
        <f t="shared" si="5"/>
        <v>3.8617639999999997E-3</v>
      </c>
      <c r="L35" s="77">
        <f t="shared" si="5"/>
        <v>0.14716451999999999</v>
      </c>
      <c r="M35" s="77">
        <f t="shared" si="5"/>
        <v>0.11167803999999999</v>
      </c>
      <c r="N35" s="77">
        <f t="shared" si="5"/>
        <v>1137.6548</v>
      </c>
      <c r="O35" s="77">
        <f t="shared" si="5"/>
        <v>108.54688</v>
      </c>
      <c r="P35" s="77">
        <f t="shared" si="5"/>
        <v>0</v>
      </c>
      <c r="Q35" s="77">
        <f t="shared" si="10"/>
        <v>117.94036000000003</v>
      </c>
      <c r="R35" s="77">
        <f t="shared" si="11"/>
        <v>0</v>
      </c>
      <c r="S35" s="77">
        <f t="shared" si="11"/>
        <v>0.38304524000000006</v>
      </c>
      <c r="T35" s="77">
        <f t="shared" si="11"/>
        <v>0</v>
      </c>
      <c r="U35" s="77">
        <f t="shared" si="11"/>
        <v>0</v>
      </c>
      <c r="AB35" s="59"/>
      <c r="AC35" s="59"/>
      <c r="AD35" s="59"/>
      <c r="AE35" s="59"/>
      <c r="AF35" s="59"/>
      <c r="AG35" s="59"/>
      <c r="AH35" s="59"/>
      <c r="AI35" s="59"/>
    </row>
    <row r="36" spans="1:35" s="72" customFormat="1" ht="13" x14ac:dyDescent="0.35">
      <c r="A36" s="13" t="str">
        <f>H8</f>
        <v>Pentwyn 3</v>
      </c>
      <c r="B36" s="15">
        <v>194</v>
      </c>
      <c r="C36" s="77">
        <f t="shared" si="6"/>
        <v>70.137984000000003</v>
      </c>
      <c r="D36" s="77">
        <f t="shared" si="7"/>
        <v>329.98042775999994</v>
      </c>
      <c r="E36" s="77">
        <f t="shared" si="8"/>
        <v>1.3708740340000003E-3</v>
      </c>
      <c r="F36" s="77">
        <f t="shared" si="9"/>
        <v>41.358657464000004</v>
      </c>
      <c r="G36" s="77">
        <f t="shared" si="5"/>
        <v>0.29328532000000002</v>
      </c>
      <c r="H36" s="77">
        <f t="shared" si="5"/>
        <v>3.1729088000000001</v>
      </c>
      <c r="I36" s="77">
        <f t="shared" si="5"/>
        <v>6.4710640000000014E-2</v>
      </c>
      <c r="J36" s="77">
        <f t="shared" si="5"/>
        <v>6.2623199999999992E-3</v>
      </c>
      <c r="K36" s="77">
        <f t="shared" si="5"/>
        <v>3.8617639999999997E-3</v>
      </c>
      <c r="L36" s="77">
        <f t="shared" si="5"/>
        <v>0.14716451999999999</v>
      </c>
      <c r="M36" s="77">
        <f t="shared" si="5"/>
        <v>0.11167803999999999</v>
      </c>
      <c r="N36" s="77">
        <f t="shared" si="5"/>
        <v>1137.6548</v>
      </c>
      <c r="O36" s="77">
        <f t="shared" si="5"/>
        <v>108.54688</v>
      </c>
      <c r="P36" s="77">
        <f t="shared" si="5"/>
        <v>0</v>
      </c>
      <c r="Q36" s="77">
        <f t="shared" si="10"/>
        <v>117.94036000000003</v>
      </c>
      <c r="R36" s="77">
        <f t="shared" si="11"/>
        <v>0</v>
      </c>
      <c r="S36" s="77">
        <f t="shared" si="11"/>
        <v>0.38304524000000006</v>
      </c>
      <c r="T36" s="77">
        <f t="shared" si="11"/>
        <v>0</v>
      </c>
      <c r="U36" s="77">
        <f t="shared" si="11"/>
        <v>0</v>
      </c>
      <c r="AB36" s="59"/>
      <c r="AC36" s="59"/>
      <c r="AD36" s="59"/>
      <c r="AE36" s="59"/>
      <c r="AF36" s="59"/>
      <c r="AG36" s="59"/>
      <c r="AH36" s="59"/>
      <c r="AI36" s="59"/>
    </row>
    <row r="37" spans="1:35" s="72" customFormat="1" ht="13" x14ac:dyDescent="0.35">
      <c r="A37" s="13" t="str">
        <f>I8</f>
        <v>Pentwyn 4</v>
      </c>
      <c r="B37" s="15">
        <v>142</v>
      </c>
      <c r="C37" s="77">
        <f t="shared" si="6"/>
        <v>51.338112000000002</v>
      </c>
      <c r="D37" s="77">
        <f t="shared" si="7"/>
        <v>241.53206567999999</v>
      </c>
      <c r="E37" s="77">
        <f t="shared" si="8"/>
        <v>1.0034232620000001E-3</v>
      </c>
      <c r="F37" s="77">
        <f t="shared" si="9"/>
        <v>30.272831751999998</v>
      </c>
      <c r="G37" s="77">
        <f t="shared" si="5"/>
        <v>0.21467276000000002</v>
      </c>
      <c r="H37" s="77">
        <f t="shared" si="5"/>
        <v>2.3224384000000002</v>
      </c>
      <c r="I37" s="77">
        <f t="shared" si="5"/>
        <v>4.7365520000000008E-2</v>
      </c>
      <c r="J37" s="77">
        <f t="shared" si="5"/>
        <v>4.5837599999999992E-3</v>
      </c>
      <c r="K37" s="77">
        <f t="shared" si="5"/>
        <v>2.8266519999999998E-3</v>
      </c>
      <c r="L37" s="77">
        <f t="shared" si="5"/>
        <v>0.10771836</v>
      </c>
      <c r="M37" s="77">
        <f t="shared" si="5"/>
        <v>8.1743719999999992E-2</v>
      </c>
      <c r="N37" s="77">
        <f t="shared" si="5"/>
        <v>832.71640000000002</v>
      </c>
      <c r="O37" s="77">
        <f t="shared" si="5"/>
        <v>79.451840000000004</v>
      </c>
      <c r="P37" s="77">
        <f t="shared" si="5"/>
        <v>0</v>
      </c>
      <c r="Q37" s="77">
        <f t="shared" si="10"/>
        <v>86.327480000000008</v>
      </c>
      <c r="R37" s="77">
        <f t="shared" si="11"/>
        <v>0</v>
      </c>
      <c r="S37" s="77">
        <f t="shared" si="11"/>
        <v>0.28037332000000004</v>
      </c>
      <c r="T37" s="77">
        <f t="shared" si="11"/>
        <v>0</v>
      </c>
      <c r="U37" s="77">
        <f t="shared" si="11"/>
        <v>0</v>
      </c>
      <c r="AB37" s="59"/>
      <c r="AC37" s="59"/>
      <c r="AD37" s="59"/>
      <c r="AE37" s="59"/>
      <c r="AF37" s="59"/>
      <c r="AG37" s="59"/>
      <c r="AH37" s="59"/>
      <c r="AI37" s="59"/>
    </row>
    <row r="38" spans="1:35" s="72" customFormat="1" ht="13" x14ac:dyDescent="0.35">
      <c r="A38" s="13" t="str">
        <f>J8</f>
        <v>Pencelli 1</v>
      </c>
      <c r="B38" s="15">
        <v>142</v>
      </c>
      <c r="C38" s="77">
        <f t="shared" si="6"/>
        <v>51.338112000000002</v>
      </c>
      <c r="D38" s="77">
        <f t="shared" si="7"/>
        <v>241.53206567999999</v>
      </c>
      <c r="E38" s="77">
        <f t="shared" si="8"/>
        <v>1.0034232620000001E-3</v>
      </c>
      <c r="F38" s="77">
        <f t="shared" si="9"/>
        <v>30.272831751999998</v>
      </c>
      <c r="G38" s="77">
        <f t="shared" si="5"/>
        <v>0.21467276000000002</v>
      </c>
      <c r="H38" s="77">
        <f t="shared" si="5"/>
        <v>2.3224384000000002</v>
      </c>
      <c r="I38" s="77">
        <f t="shared" si="5"/>
        <v>4.7365520000000008E-2</v>
      </c>
      <c r="J38" s="77">
        <f t="shared" si="5"/>
        <v>4.5837599999999992E-3</v>
      </c>
      <c r="K38" s="77">
        <f t="shared" si="5"/>
        <v>2.8266519999999998E-3</v>
      </c>
      <c r="L38" s="77">
        <f t="shared" si="5"/>
        <v>0.10771836</v>
      </c>
      <c r="M38" s="77">
        <f t="shared" si="5"/>
        <v>8.1743719999999992E-2</v>
      </c>
      <c r="N38" s="77">
        <f t="shared" si="5"/>
        <v>832.71640000000002</v>
      </c>
      <c r="O38" s="77">
        <f t="shared" si="5"/>
        <v>79.451840000000004</v>
      </c>
      <c r="P38" s="77">
        <f t="shared" si="5"/>
        <v>0</v>
      </c>
      <c r="Q38" s="77">
        <f t="shared" si="10"/>
        <v>86.327480000000008</v>
      </c>
      <c r="R38" s="77">
        <f t="shared" si="11"/>
        <v>0</v>
      </c>
      <c r="S38" s="77">
        <f t="shared" si="11"/>
        <v>0.28037332000000004</v>
      </c>
      <c r="T38" s="77">
        <f t="shared" si="11"/>
        <v>0</v>
      </c>
      <c r="U38" s="77">
        <f t="shared" si="11"/>
        <v>0</v>
      </c>
      <c r="AB38" s="59"/>
      <c r="AC38" s="59"/>
      <c r="AD38" s="59"/>
      <c r="AE38" s="59"/>
      <c r="AF38" s="59"/>
      <c r="AG38" s="59"/>
      <c r="AH38" s="59"/>
      <c r="AI38" s="59"/>
    </row>
    <row r="39" spans="1:35" s="72" customFormat="1" ht="13" x14ac:dyDescent="0.35">
      <c r="A39" s="13" t="str">
        <f>K8</f>
        <v>Pencelli 2</v>
      </c>
      <c r="B39" s="15">
        <v>142</v>
      </c>
      <c r="C39" s="77">
        <f t="shared" si="6"/>
        <v>51.338112000000002</v>
      </c>
      <c r="D39" s="77">
        <f t="shared" si="7"/>
        <v>241.53206567999999</v>
      </c>
      <c r="E39" s="77">
        <f t="shared" si="8"/>
        <v>1.0034232620000001E-3</v>
      </c>
      <c r="F39" s="77">
        <f t="shared" si="9"/>
        <v>30.272831751999998</v>
      </c>
      <c r="G39" s="77">
        <f t="shared" si="5"/>
        <v>0.21467276000000002</v>
      </c>
      <c r="H39" s="77">
        <f t="shared" si="5"/>
        <v>2.3224384000000002</v>
      </c>
      <c r="I39" s="77">
        <f t="shared" si="5"/>
        <v>4.7365520000000008E-2</v>
      </c>
      <c r="J39" s="77">
        <f t="shared" si="5"/>
        <v>4.5837599999999992E-3</v>
      </c>
      <c r="K39" s="77">
        <f t="shared" si="5"/>
        <v>2.8266519999999998E-3</v>
      </c>
      <c r="L39" s="77">
        <f t="shared" si="5"/>
        <v>0.10771836</v>
      </c>
      <c r="M39" s="77">
        <f t="shared" si="5"/>
        <v>8.1743719999999992E-2</v>
      </c>
      <c r="N39" s="77">
        <f t="shared" si="5"/>
        <v>832.71640000000002</v>
      </c>
      <c r="O39" s="77">
        <f t="shared" si="5"/>
        <v>79.451840000000004</v>
      </c>
      <c r="P39" s="77">
        <f t="shared" si="5"/>
        <v>0</v>
      </c>
      <c r="Q39" s="77">
        <f t="shared" si="10"/>
        <v>86.327480000000008</v>
      </c>
      <c r="R39" s="77">
        <f t="shared" si="11"/>
        <v>0</v>
      </c>
      <c r="S39" s="77">
        <f t="shared" si="11"/>
        <v>0.28037332000000004</v>
      </c>
      <c r="T39" s="77">
        <f t="shared" si="11"/>
        <v>0</v>
      </c>
      <c r="U39" s="77">
        <f t="shared" si="11"/>
        <v>0</v>
      </c>
      <c r="AB39" s="59"/>
      <c r="AC39" s="59"/>
      <c r="AD39" s="59"/>
      <c r="AE39" s="59"/>
      <c r="AF39" s="59"/>
      <c r="AG39" s="59"/>
      <c r="AH39" s="59"/>
      <c r="AI39" s="59"/>
    </row>
    <row r="40" spans="1:35" s="72" customFormat="1" ht="13" x14ac:dyDescent="0.35">
      <c r="A40" s="13" t="str">
        <f>L8</f>
        <v>Pencelli 3</v>
      </c>
      <c r="B40" s="15">
        <v>142</v>
      </c>
      <c r="C40" s="77">
        <f t="shared" si="6"/>
        <v>51.338112000000002</v>
      </c>
      <c r="D40" s="77">
        <f t="shared" si="7"/>
        <v>241.53206567999999</v>
      </c>
      <c r="E40" s="77">
        <f t="shared" si="8"/>
        <v>1.0034232620000001E-3</v>
      </c>
      <c r="F40" s="77">
        <f t="shared" si="9"/>
        <v>30.272831751999998</v>
      </c>
      <c r="G40" s="77">
        <f t="shared" si="5"/>
        <v>0.21467276000000002</v>
      </c>
      <c r="H40" s="77">
        <f t="shared" si="5"/>
        <v>2.3224384000000002</v>
      </c>
      <c r="I40" s="77">
        <f t="shared" si="5"/>
        <v>4.7365520000000008E-2</v>
      </c>
      <c r="J40" s="77">
        <f t="shared" si="5"/>
        <v>4.5837599999999992E-3</v>
      </c>
      <c r="K40" s="77">
        <f t="shared" si="5"/>
        <v>2.8266519999999998E-3</v>
      </c>
      <c r="L40" s="77">
        <f t="shared" si="5"/>
        <v>0.10771836</v>
      </c>
      <c r="M40" s="77">
        <f t="shared" si="5"/>
        <v>8.1743719999999992E-2</v>
      </c>
      <c r="N40" s="77">
        <f t="shared" si="5"/>
        <v>832.71640000000002</v>
      </c>
      <c r="O40" s="77">
        <f t="shared" si="5"/>
        <v>79.451840000000004</v>
      </c>
      <c r="P40" s="77">
        <f t="shared" si="5"/>
        <v>0</v>
      </c>
      <c r="Q40" s="77">
        <f t="shared" si="10"/>
        <v>86.327480000000008</v>
      </c>
      <c r="R40" s="77">
        <f t="shared" si="11"/>
        <v>0</v>
      </c>
      <c r="S40" s="77">
        <f t="shared" si="11"/>
        <v>0.28037332000000004</v>
      </c>
      <c r="T40" s="77">
        <f t="shared" si="11"/>
        <v>0</v>
      </c>
      <c r="U40" s="77">
        <f t="shared" si="11"/>
        <v>0</v>
      </c>
      <c r="AB40" s="59"/>
      <c r="AC40" s="59"/>
      <c r="AD40" s="59"/>
      <c r="AE40" s="59"/>
      <c r="AF40" s="59"/>
      <c r="AG40" s="59"/>
      <c r="AH40" s="59"/>
      <c r="AI40" s="59"/>
    </row>
    <row r="41" spans="1:35" s="72" customFormat="1" ht="13" x14ac:dyDescent="0.35">
      <c r="A41" s="13" t="str">
        <f>M8</f>
        <v>Pencelli 4</v>
      </c>
      <c r="B41" s="15">
        <v>142</v>
      </c>
      <c r="C41" s="77">
        <f t="shared" si="6"/>
        <v>51.338112000000002</v>
      </c>
      <c r="D41" s="77">
        <f t="shared" si="7"/>
        <v>241.53206567999999</v>
      </c>
      <c r="E41" s="77">
        <f t="shared" si="8"/>
        <v>1.0034232620000001E-3</v>
      </c>
      <c r="F41" s="77">
        <f t="shared" si="9"/>
        <v>30.272831751999998</v>
      </c>
      <c r="G41" s="77">
        <f t="shared" si="5"/>
        <v>0.21467276000000002</v>
      </c>
      <c r="H41" s="77">
        <f t="shared" si="5"/>
        <v>2.3224384000000002</v>
      </c>
      <c r="I41" s="77">
        <f t="shared" si="5"/>
        <v>4.7365520000000008E-2</v>
      </c>
      <c r="J41" s="77">
        <f t="shared" si="5"/>
        <v>4.5837599999999992E-3</v>
      </c>
      <c r="K41" s="77">
        <f t="shared" si="5"/>
        <v>2.8266519999999998E-3</v>
      </c>
      <c r="L41" s="77">
        <f t="shared" si="5"/>
        <v>0.10771836</v>
      </c>
      <c r="M41" s="77">
        <f t="shared" si="5"/>
        <v>8.1743719999999992E-2</v>
      </c>
      <c r="N41" s="77">
        <f t="shared" si="5"/>
        <v>832.71640000000002</v>
      </c>
      <c r="O41" s="77">
        <f t="shared" si="5"/>
        <v>79.451840000000004</v>
      </c>
      <c r="P41" s="77">
        <f t="shared" si="5"/>
        <v>0</v>
      </c>
      <c r="Q41" s="77">
        <f t="shared" si="10"/>
        <v>86.327480000000008</v>
      </c>
      <c r="R41" s="77">
        <f t="shared" si="11"/>
        <v>0</v>
      </c>
      <c r="S41" s="77">
        <f t="shared" si="11"/>
        <v>0.28037332000000004</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194</v>
      </c>
      <c r="D62" s="77">
        <f>B33</f>
        <v>194</v>
      </c>
      <c r="E62" s="77">
        <f>B34</f>
        <v>10</v>
      </c>
      <c r="F62" s="77">
        <f>B35</f>
        <v>194</v>
      </c>
      <c r="G62" s="77">
        <f>B36</f>
        <v>194</v>
      </c>
      <c r="H62" s="77">
        <f>B37</f>
        <v>142</v>
      </c>
      <c r="I62" s="77">
        <f>B38</f>
        <v>142</v>
      </c>
      <c r="J62" s="77">
        <f>B39</f>
        <v>142</v>
      </c>
      <c r="K62" s="77">
        <f>B40</f>
        <v>142</v>
      </c>
      <c r="L62" s="77">
        <f>B41</f>
        <v>142</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Cefn'!C1:D1</f>
        <v>PAN-023961</v>
      </c>
      <c r="D1" s="141"/>
      <c r="E1" s="93" t="s">
        <v>45</v>
      </c>
      <c r="F1" s="39">
        <f>'Field data and Cefn'!F1</f>
        <v>48.59</v>
      </c>
      <c r="G1" s="123" t="s">
        <v>43</v>
      </c>
      <c r="H1" s="124"/>
      <c r="I1" s="118">
        <v>6.4</v>
      </c>
      <c r="J1" s="127" t="s">
        <v>153</v>
      </c>
      <c r="K1" s="127"/>
      <c r="L1" s="97">
        <v>71.2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Cefn'!C2:D2</f>
        <v>GP3792SK</v>
      </c>
      <c r="D2" s="143"/>
      <c r="E2" s="93" t="s">
        <v>109</v>
      </c>
      <c r="F2" s="96">
        <v>190902</v>
      </c>
      <c r="G2" s="125" t="s">
        <v>110</v>
      </c>
      <c r="H2" s="126"/>
      <c r="I2" s="118"/>
      <c r="J2" s="127" t="s">
        <v>158</v>
      </c>
      <c r="K2" s="127"/>
      <c r="L2" s="97">
        <v>0.90800000000000003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Cefn'!C3:D3</f>
        <v>ByProduct Recovery Limited</v>
      </c>
      <c r="D3" s="143"/>
      <c r="E3" s="93" t="s">
        <v>108</v>
      </c>
      <c r="F3" s="31" t="s">
        <v>104</v>
      </c>
      <c r="G3" s="127" t="s">
        <v>159</v>
      </c>
      <c r="H3" s="127"/>
      <c r="I3" s="118"/>
      <c r="J3" s="123" t="s">
        <v>154</v>
      </c>
      <c r="K3" s="124"/>
      <c r="L3" s="97">
        <f>(L1/(L2*10000))*100</f>
        <v>0.78414096916299569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Cefn'!C4:D4</f>
        <v>Tylebrithos, Cantref, Brecon.LD3 8LR</v>
      </c>
      <c r="D4" s="141"/>
      <c r="E4" s="94" t="s">
        <v>1</v>
      </c>
      <c r="F4" s="96" t="s">
        <v>181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Cefn'!C5:D5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Cefn'!C8</f>
        <v>Tylibrithos 2</v>
      </c>
      <c r="D8" s="60" t="str">
        <f>'Field data and Cefn'!D8</f>
        <v>Tylibrithos 3</v>
      </c>
      <c r="E8" s="60" t="str">
        <f>'Field data and Cefn'!E8</f>
        <v>Tylibrithos 4</v>
      </c>
      <c r="F8" s="60" t="str">
        <f>'Field data and Cefn'!F8</f>
        <v>Aber 2</v>
      </c>
      <c r="G8" s="60" t="str">
        <f>'Field data and Cefn'!G8</f>
        <v>Pentwyn 2</v>
      </c>
      <c r="H8" s="60" t="str">
        <f>'Field data and Cefn'!H8</f>
        <v>Pentwyn 3</v>
      </c>
      <c r="I8" s="60" t="str">
        <f>'Field data and Cefn'!I8</f>
        <v>Pentwyn 4</v>
      </c>
      <c r="J8" s="60" t="str">
        <f>'Field data and Cefn'!J8</f>
        <v>Pencelli 1</v>
      </c>
      <c r="K8" s="60" t="str">
        <f>'Field data and Cefn'!K8</f>
        <v>Pencelli 2</v>
      </c>
      <c r="L8" s="60" t="str">
        <f>'Field data and Cefn'!L8</f>
        <v>Pencelli 3</v>
      </c>
      <c r="M8" s="60" t="str">
        <f>'Field data and Cefn'!M8</f>
        <v>Pencelli 4</v>
      </c>
      <c r="N8" s="60">
        <f>'Field data and Cefn'!N8</f>
        <v>0</v>
      </c>
      <c r="O8" s="60">
        <f>'Field data and Cefn'!O8</f>
        <v>0</v>
      </c>
      <c r="P8" s="60">
        <f>'Field data and Cefn'!P8</f>
        <v>0</v>
      </c>
      <c r="Q8" s="60">
        <f>'Field data and Cefn'!Q8</f>
        <v>0</v>
      </c>
      <c r="R8" s="60">
        <f>'Field data and Cefn'!R8</f>
        <v>0</v>
      </c>
      <c r="S8" s="60">
        <f>'Field data and Cefn'!S8</f>
        <v>0</v>
      </c>
      <c r="T8" s="60">
        <f>'Field data and Cefn'!T8</f>
        <v>0</v>
      </c>
      <c r="U8" s="60">
        <f>'Field data and Cefn'!U8</f>
        <v>0</v>
      </c>
      <c r="V8" s="60">
        <f>'Field data and Cefn'!V8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Cefn'!C9</f>
        <v xml:space="preserve">M </v>
      </c>
      <c r="D9" s="60" t="str">
        <f>'Field data and Cefn'!D9</f>
        <v xml:space="preserve">M </v>
      </c>
      <c r="E9" s="60" t="str">
        <f>'Field data and Cefn'!E9</f>
        <v xml:space="preserve">M </v>
      </c>
      <c r="F9" s="60" t="str">
        <f>'Field data and Cefn'!F9</f>
        <v xml:space="preserve">M </v>
      </c>
      <c r="G9" s="60" t="str">
        <f>'Field data and Cefn'!G9</f>
        <v xml:space="preserve">M </v>
      </c>
      <c r="H9" s="60" t="str">
        <f>'Field data and Cefn'!H9</f>
        <v xml:space="preserve">M </v>
      </c>
      <c r="I9" s="60" t="str">
        <f>'Field data and Cefn'!I9</f>
        <v xml:space="preserve">M </v>
      </c>
      <c r="J9" s="60" t="str">
        <f>'Field data and Cefn'!J9</f>
        <v xml:space="preserve">M </v>
      </c>
      <c r="K9" s="60" t="str">
        <f>'Field data and Cefn'!K9</f>
        <v xml:space="preserve">M </v>
      </c>
      <c r="L9" s="60" t="str">
        <f>'Field data and Cefn'!L9</f>
        <v xml:space="preserve">M </v>
      </c>
      <c r="M9" s="60" t="str">
        <f>'Field data and Cefn'!M9</f>
        <v xml:space="preserve">M </v>
      </c>
      <c r="N9" s="60">
        <f>'Field data and Cefn'!N9</f>
        <v>0</v>
      </c>
      <c r="O9" s="60">
        <f>'Field data and Cefn'!O9</f>
        <v>0</v>
      </c>
      <c r="P9" s="60">
        <f>'Field data and Cefn'!P9</f>
        <v>0</v>
      </c>
      <c r="Q9" s="60">
        <f>'Field data and Cefn'!Q9</f>
        <v>0</v>
      </c>
      <c r="R9" s="60">
        <f>'Field data and Cefn'!R9</f>
        <v>0</v>
      </c>
      <c r="S9" s="60">
        <f>'Field data and Cefn'!S9</f>
        <v>0</v>
      </c>
      <c r="T9" s="60">
        <f>'Field data and Cefn'!T9</f>
        <v>0</v>
      </c>
      <c r="U9" s="60">
        <f>'Field data and Cefn'!U9</f>
        <v>0</v>
      </c>
      <c r="V9" s="60">
        <f>'Field data and Cefn'!V9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Cefn'!C10</f>
        <v>6.1</v>
      </c>
      <c r="D10" s="60">
        <f>'Field data and Cefn'!D10</f>
        <v>6.2</v>
      </c>
      <c r="E10" s="60">
        <f>'Field data and Cefn'!E10</f>
        <v>6</v>
      </c>
      <c r="F10" s="60">
        <f>'Field data and Cefn'!F10</f>
        <v>6.2</v>
      </c>
      <c r="G10" s="60">
        <f>'Field data and Cefn'!G10</f>
        <v>6.6</v>
      </c>
      <c r="H10" s="60">
        <f>'Field data and Cefn'!H10</f>
        <v>6</v>
      </c>
      <c r="I10" s="60">
        <f>'Field data and Cefn'!I10</f>
        <v>6.1</v>
      </c>
      <c r="J10" s="60">
        <f>'Field data and Cefn'!J10</f>
        <v>6.7</v>
      </c>
      <c r="K10" s="60">
        <f>'Field data and Cefn'!K10</f>
        <v>6.7</v>
      </c>
      <c r="L10" s="60">
        <f>'Field data and Cefn'!L10</f>
        <v>6.7</v>
      </c>
      <c r="M10" s="60">
        <f>'Field data and Cefn'!M10</f>
        <v>6.5</v>
      </c>
      <c r="N10" s="60">
        <f>'Field data and Cefn'!N10</f>
        <v>0</v>
      </c>
      <c r="O10" s="60">
        <f>'Field data and Cefn'!O10</f>
        <v>0</v>
      </c>
      <c r="P10" s="60">
        <f>'Field data and Cefn'!P10</f>
        <v>0</v>
      </c>
      <c r="Q10" s="60">
        <f>'Field data and Cefn'!Q10</f>
        <v>0</v>
      </c>
      <c r="R10" s="60">
        <f>'Field data and Cefn'!R10</f>
        <v>0</v>
      </c>
      <c r="S10" s="60">
        <f>'Field data and Cefn'!S10</f>
        <v>0</v>
      </c>
      <c r="T10" s="60">
        <f>'Field data and Cefn'!T10</f>
        <v>0</v>
      </c>
      <c r="U10" s="60">
        <f>'Field data and Cefn'!U10</f>
        <v>0</v>
      </c>
      <c r="V10" s="60">
        <f>'Field data and Cefn'!V10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Cefn'!C11</f>
        <v>1</v>
      </c>
      <c r="D11" s="60">
        <f>'Field data and Cefn'!D11</f>
        <v>1</v>
      </c>
      <c r="E11" s="60">
        <f>'Field data and Cefn'!E11</f>
        <v>1</v>
      </c>
      <c r="F11" s="60">
        <f>'Field data and Cefn'!F11</f>
        <v>3</v>
      </c>
      <c r="G11" s="60">
        <f>'Field data and Cefn'!G11</f>
        <v>3</v>
      </c>
      <c r="H11" s="60">
        <f>'Field data and Cefn'!H11</f>
        <v>2</v>
      </c>
      <c r="I11" s="60">
        <f>'Field data and Cefn'!I11</f>
        <v>3</v>
      </c>
      <c r="J11" s="60">
        <f>'Field data and Cefn'!J11</f>
        <v>3</v>
      </c>
      <c r="K11" s="60">
        <f>'Field data and Cefn'!K11</f>
        <v>3</v>
      </c>
      <c r="L11" s="60">
        <f>'Field data and Cefn'!L11</f>
        <v>2</v>
      </c>
      <c r="M11" s="60">
        <f>'Field data and Cefn'!M11</f>
        <v>3</v>
      </c>
      <c r="N11" s="60">
        <f>'Field data and Cefn'!N11</f>
        <v>0</v>
      </c>
      <c r="O11" s="60">
        <f>'Field data and Cefn'!O11</f>
        <v>0</v>
      </c>
      <c r="P11" s="60">
        <f>'Field data and Cefn'!P11</f>
        <v>0</v>
      </c>
      <c r="Q11" s="60">
        <f>'Field data and Cefn'!Q11</f>
        <v>0</v>
      </c>
      <c r="R11" s="60">
        <f>'Field data and Cefn'!R11</f>
        <v>0</v>
      </c>
      <c r="S11" s="60">
        <f>'Field data and Cefn'!S11</f>
        <v>0</v>
      </c>
      <c r="T11" s="60">
        <f>'Field data and Cefn'!T11</f>
        <v>0</v>
      </c>
      <c r="U11" s="60">
        <f>'Field data and Cefn'!U11</f>
        <v>0</v>
      </c>
      <c r="V11" s="60">
        <f>'Field data and Cefn'!V11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Cefn'!C12</f>
        <v>1</v>
      </c>
      <c r="D12" s="60">
        <f>'Field data and Cefn'!D12</f>
        <v>1</v>
      </c>
      <c r="E12" s="60">
        <f>'Field data and Cefn'!E12</f>
        <v>1</v>
      </c>
      <c r="F12" s="60">
        <f>'Field data and Cefn'!F12</f>
        <v>2</v>
      </c>
      <c r="G12" s="60">
        <f>'Field data and Cefn'!G12</f>
        <v>2</v>
      </c>
      <c r="H12" s="60">
        <f>'Field data and Cefn'!H12</f>
        <v>1</v>
      </c>
      <c r="I12" s="60">
        <f>'Field data and Cefn'!I12</f>
        <v>3</v>
      </c>
      <c r="J12" s="60">
        <f>'Field data and Cefn'!J12</f>
        <v>0</v>
      </c>
      <c r="K12" s="60">
        <f>'Field data and Cefn'!K12</f>
        <v>0</v>
      </c>
      <c r="L12" s="60">
        <f>'Field data and Cefn'!L12</f>
        <v>0</v>
      </c>
      <c r="M12" s="60">
        <f>'Field data and Cefn'!M12</f>
        <v>0</v>
      </c>
      <c r="N12" s="60">
        <f>'Field data and Cefn'!N12</f>
        <v>0</v>
      </c>
      <c r="O12" s="60">
        <f>'Field data and Cefn'!O12</f>
        <v>0</v>
      </c>
      <c r="P12" s="60">
        <f>'Field data and Cefn'!P12</f>
        <v>0</v>
      </c>
      <c r="Q12" s="60">
        <f>'Field data and Cefn'!Q12</f>
        <v>0</v>
      </c>
      <c r="R12" s="60">
        <f>'Field data and Cefn'!R12</f>
        <v>0</v>
      </c>
      <c r="S12" s="60">
        <f>'Field data and Cefn'!S12</f>
        <v>0</v>
      </c>
      <c r="T12" s="60">
        <f>'Field data and Cefn'!T12</f>
        <v>0</v>
      </c>
      <c r="U12" s="60">
        <f>'Field data and Cefn'!U12</f>
        <v>0</v>
      </c>
      <c r="V12" s="60">
        <f>'Field data and Cefn'!V12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Cefn'!C13</f>
        <v>3</v>
      </c>
      <c r="D13" s="60">
        <f>'Field data and Cefn'!D13</f>
        <v>3</v>
      </c>
      <c r="E13" s="60">
        <f>'Field data and Cefn'!E13</f>
        <v>3</v>
      </c>
      <c r="F13" s="60">
        <f>'Field data and Cefn'!F13</f>
        <v>3</v>
      </c>
      <c r="G13" s="60">
        <f>'Field data and Cefn'!G13</f>
        <v>2</v>
      </c>
      <c r="H13" s="60">
        <f>'Field data and Cefn'!H13</f>
        <v>2</v>
      </c>
      <c r="I13" s="60">
        <f>'Field data and Cefn'!I13</f>
        <v>3</v>
      </c>
      <c r="J13" s="60">
        <f>'Field data and Cefn'!J13</f>
        <v>2</v>
      </c>
      <c r="K13" s="60">
        <f>'Field data and Cefn'!K13</f>
        <v>3</v>
      </c>
      <c r="L13" s="60">
        <f>'Field data and Cefn'!L13</f>
        <v>2</v>
      </c>
      <c r="M13" s="60">
        <f>'Field data and Cefn'!M13</f>
        <v>2</v>
      </c>
      <c r="N13" s="60">
        <f>'Field data and Cefn'!N13</f>
        <v>0</v>
      </c>
      <c r="O13" s="60">
        <f>'Field data and Cefn'!O13</f>
        <v>0</v>
      </c>
      <c r="P13" s="60">
        <f>'Field data and Cefn'!P13</f>
        <v>0</v>
      </c>
      <c r="Q13" s="60">
        <f>'Field data and Cefn'!Q13</f>
        <v>0</v>
      </c>
      <c r="R13" s="60">
        <f>'Field data and Cefn'!R13</f>
        <v>0</v>
      </c>
      <c r="S13" s="60">
        <f>'Field data and Cefn'!S13</f>
        <v>0</v>
      </c>
      <c r="T13" s="60">
        <f>'Field data and Cefn'!T13</f>
        <v>0</v>
      </c>
      <c r="U13" s="60">
        <f>'Field data and Cefn'!U13</f>
        <v>0</v>
      </c>
      <c r="V13" s="60">
        <f>'Field data and Cefn'!V13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Cefn'!C14</f>
        <v xml:space="preserve">Grass Silage (25% DM) </v>
      </c>
      <c r="D14" s="102" t="str">
        <f>'Field data and Cefn'!D14</f>
        <v xml:space="preserve">Grass Silage (25% DM) </v>
      </c>
      <c r="E14" s="102" t="str">
        <f>'Field data and Cefn'!E14</f>
        <v xml:space="preserve">Grass Silage (25% DM) </v>
      </c>
      <c r="F14" s="102" t="str">
        <f>'Field data and Cefn'!F14</f>
        <v xml:space="preserve">Grass Silage (25% DM) </v>
      </c>
      <c r="G14" s="102" t="str">
        <f>'Field data and Cefn'!G14</f>
        <v xml:space="preserve">Grass Silage (25% DM) </v>
      </c>
      <c r="H14" s="102" t="str">
        <f>'Field data and Cefn'!H14</f>
        <v xml:space="preserve">Grass Silage (25% DM) </v>
      </c>
      <c r="I14" s="102" t="str">
        <f>'Field data and Cefn'!I14</f>
        <v xml:space="preserve">Grass Silage (25% DM) </v>
      </c>
      <c r="J14" s="102" t="str">
        <f>'Field data and Cefn'!J14</f>
        <v xml:space="preserve">Grass Silage (25% DM) </v>
      </c>
      <c r="K14" s="102" t="str">
        <f>'Field data and Cefn'!K14</f>
        <v xml:space="preserve">Grass Silage (25% DM) </v>
      </c>
      <c r="L14" s="102" t="str">
        <f>'Field data and Cefn'!L14</f>
        <v xml:space="preserve">Grass Silage (25% DM) </v>
      </c>
      <c r="M14" s="102" t="str">
        <f>'Field data and Cefn'!M14</f>
        <v xml:space="preserve">Grass Silage (25% DM) </v>
      </c>
      <c r="N14" s="102">
        <f>'Field data and Cefn'!N14</f>
        <v>0</v>
      </c>
      <c r="O14" s="102">
        <f>'Field data and Cefn'!O14</f>
        <v>0</v>
      </c>
      <c r="P14" s="102">
        <f>'Field data and Cefn'!P14</f>
        <v>0</v>
      </c>
      <c r="Q14" s="102">
        <f>'Field data and Cefn'!Q14</f>
        <v>0</v>
      </c>
      <c r="R14" s="102">
        <f>'Field data and Cefn'!R14</f>
        <v>0</v>
      </c>
      <c r="S14" s="102">
        <f>'Field data and Cefn'!S14</f>
        <v>0</v>
      </c>
      <c r="T14" s="102">
        <f>'Field data and Cefn'!T14</f>
        <v>0</v>
      </c>
      <c r="U14" s="102">
        <f>'Field data and Cefn'!U14</f>
        <v>0</v>
      </c>
      <c r="V14" s="102">
        <f>'Field data and Cefn'!V14</f>
        <v>0</v>
      </c>
      <c r="AD14" s="30" t="s">
        <v>138</v>
      </c>
      <c r="AE14" s="30">
        <v>6</v>
      </c>
      <c r="AI14" s="53" t="s">
        <v>119</v>
      </c>
      <c r="AJ14" s="54">
        <v>0.8</v>
      </c>
      <c r="AK14" s="55">
        <v>1.7</v>
      </c>
      <c r="AL14" s="11">
        <v>12</v>
      </c>
      <c r="AM14" s="11">
        <v>6.7</v>
      </c>
      <c r="AN14" s="11" t="s">
        <v>135</v>
      </c>
    </row>
    <row r="15" spans="1:41" ht="13" x14ac:dyDescent="0.25">
      <c r="A15" s="135" t="s">
        <v>9</v>
      </c>
      <c r="B15" s="135"/>
      <c r="C15" s="60">
        <f>'Field data and Cefn'!C15</f>
        <v>23</v>
      </c>
      <c r="D15" s="60">
        <f>'Field data and Cefn'!D15</f>
        <v>23</v>
      </c>
      <c r="E15" s="60">
        <f>'Field data and Cefn'!E15</f>
        <v>23</v>
      </c>
      <c r="F15" s="60">
        <f>'Field data and Cefn'!F15</f>
        <v>23</v>
      </c>
      <c r="G15" s="60">
        <f>'Field data and Cefn'!G15</f>
        <v>23</v>
      </c>
      <c r="H15" s="60">
        <f>'Field data and Cefn'!H15</f>
        <v>23</v>
      </c>
      <c r="I15" s="60">
        <f>'Field data and Cefn'!I15</f>
        <v>23</v>
      </c>
      <c r="J15" s="60">
        <f>'Field data and Cefn'!J15</f>
        <v>23</v>
      </c>
      <c r="K15" s="60">
        <f>'Field data and Cefn'!K15</f>
        <v>23</v>
      </c>
      <c r="L15" s="60">
        <f>'Field data and Cefn'!L15</f>
        <v>23</v>
      </c>
      <c r="M15" s="60">
        <f>'Field data and Cefn'!M15</f>
        <v>23</v>
      </c>
      <c r="N15" s="60">
        <f>'Field data and Cefn'!N15</f>
        <v>0</v>
      </c>
      <c r="O15" s="60">
        <f>'Field data and Cefn'!O15</f>
        <v>0</v>
      </c>
      <c r="P15" s="60">
        <f>'Field data and Cefn'!P15</f>
        <v>0</v>
      </c>
      <c r="Q15" s="60">
        <f>'Field data and Cefn'!Q15</f>
        <v>0</v>
      </c>
      <c r="R15" s="60">
        <f>'Field data and Cefn'!R15</f>
        <v>0</v>
      </c>
      <c r="S15" s="60">
        <f>'Field data and Cefn'!S15</f>
        <v>0</v>
      </c>
      <c r="T15" s="60">
        <f>'Field data and Cefn'!T15</f>
        <v>0</v>
      </c>
      <c r="U15" s="60">
        <f>'Field data and Cefn'!U15</f>
        <v>0</v>
      </c>
      <c r="V15" s="60">
        <f>'Field data and Cefn'!V15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Cefn'!C16</f>
        <v>Medium/Clay</v>
      </c>
      <c r="D16" s="103" t="str">
        <f>'Field data and Cefn'!D16</f>
        <v>Medium/Clay</v>
      </c>
      <c r="E16" s="103" t="str">
        <f>'Field data and Cefn'!E16</f>
        <v>Medium/Clay</v>
      </c>
      <c r="F16" s="103" t="str">
        <f>'Field data and Cefn'!F16</f>
        <v>Medium/Clay</v>
      </c>
      <c r="G16" s="103" t="str">
        <f>'Field data and Cefn'!G16</f>
        <v>Medium/Clay</v>
      </c>
      <c r="H16" s="103" t="str">
        <f>'Field data and Cefn'!H16</f>
        <v>Medium/Clay</v>
      </c>
      <c r="I16" s="103" t="str">
        <f>'Field data and Cefn'!I16</f>
        <v>Medium/Clay</v>
      </c>
      <c r="J16" s="103" t="str">
        <f>'Field data and Cefn'!J16</f>
        <v>Medium/Clay</v>
      </c>
      <c r="K16" s="103" t="str">
        <f>'Field data and Cefn'!K16</f>
        <v>Medium/Clay</v>
      </c>
      <c r="L16" s="103" t="str">
        <f>'Field data and Cefn'!L16</f>
        <v>Medium/Clay</v>
      </c>
      <c r="M16" s="103" t="str">
        <f>'Field data and Cefn'!M16</f>
        <v>Medium/Clay</v>
      </c>
      <c r="N16" s="103">
        <f>'Field data and Cefn'!N16</f>
        <v>0</v>
      </c>
      <c r="O16" s="103">
        <f>'Field data and Cefn'!O16</f>
        <v>0</v>
      </c>
      <c r="P16" s="103">
        <f>'Field data and Cefn'!P16</f>
        <v>0</v>
      </c>
      <c r="Q16" s="103">
        <f>'Field data and Cefn'!Q16</f>
        <v>0</v>
      </c>
      <c r="R16" s="103">
        <f>'Field data and Cefn'!R16</f>
        <v>0</v>
      </c>
      <c r="S16" s="103">
        <f>'Field data and Cefn'!S16</f>
        <v>0</v>
      </c>
      <c r="T16" s="103">
        <f>'Field data and Cefn'!T16</f>
        <v>0</v>
      </c>
      <c r="U16" s="103">
        <f>'Field data and Cefn'!U16</f>
        <v>0</v>
      </c>
      <c r="V16" s="103">
        <f>'Field data and Cefn'!V16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69.227147000000002</v>
      </c>
      <c r="E18" s="16">
        <f>$D33</f>
        <v>69.227147000000002</v>
      </c>
      <c r="F18" s="16">
        <f>$D34</f>
        <v>4.1329640000000003</v>
      </c>
      <c r="G18" s="16">
        <f>$D35</f>
        <v>69.227147000000002</v>
      </c>
      <c r="H18" s="16">
        <f>$D36</f>
        <v>69.227147000000002</v>
      </c>
      <c r="I18" s="16">
        <f>$D37</f>
        <v>64.060941999999997</v>
      </c>
      <c r="J18" s="16">
        <f>$D38</f>
        <v>64.060941999999997</v>
      </c>
      <c r="K18" s="16">
        <f>$D39</f>
        <v>64.060941999999997</v>
      </c>
      <c r="L18" s="16">
        <f>$D40</f>
        <v>64.060941999999997</v>
      </c>
      <c r="M18" s="16">
        <f>$D41</f>
        <v>64.060941999999997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-39.1</v>
      </c>
      <c r="D19" s="16">
        <f t="shared" ref="D19:V19" si="1">D18-D17</f>
        <v>30.127147000000001</v>
      </c>
      <c r="E19" s="16">
        <f t="shared" si="1"/>
        <v>30.127147000000001</v>
      </c>
      <c r="F19" s="16">
        <f t="shared" si="1"/>
        <v>-34.967036</v>
      </c>
      <c r="G19" s="16">
        <f t="shared" si="1"/>
        <v>30.127147000000001</v>
      </c>
      <c r="H19" s="16">
        <f t="shared" si="1"/>
        <v>30.127147000000001</v>
      </c>
      <c r="I19" s="16">
        <f t="shared" si="1"/>
        <v>24.960941999999996</v>
      </c>
      <c r="J19" s="16">
        <f t="shared" si="1"/>
        <v>24.960941999999996</v>
      </c>
      <c r="K19" s="16">
        <f t="shared" si="1"/>
        <v>24.960941999999996</v>
      </c>
      <c r="L19" s="16">
        <f t="shared" si="1"/>
        <v>24.960941999999996</v>
      </c>
      <c r="M19" s="16">
        <f t="shared" si="1"/>
        <v>24.960941999999996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(VLOOKUP(D$14,$AI2:$AK26,3,FALSE))*D$15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8.6063509999999993E-4</v>
      </c>
      <c r="E22" s="16">
        <f>$E33</f>
        <v>8.6063509999999993E-4</v>
      </c>
      <c r="F22" s="16">
        <f>$E34</f>
        <v>5.1381199999999995E-5</v>
      </c>
      <c r="G22" s="16">
        <f>$E35</f>
        <v>8.6063509999999993E-4</v>
      </c>
      <c r="H22" s="16">
        <f>$E36</f>
        <v>8.6063509999999993E-4</v>
      </c>
      <c r="I22" s="16">
        <f>$E37</f>
        <v>7.9640859999999985E-4</v>
      </c>
      <c r="J22" s="16">
        <f>$E38</f>
        <v>7.9640859999999985E-4</v>
      </c>
      <c r="K22" s="16">
        <f>$E39</f>
        <v>7.9640859999999985E-4</v>
      </c>
      <c r="L22" s="16">
        <f>$E40</f>
        <v>7.9640859999999985E-4</v>
      </c>
      <c r="M22" s="16">
        <f>$E41</f>
        <v>7.9640859999999985E-4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-138</v>
      </c>
      <c r="D23" s="16">
        <f t="shared" ref="D23:V23" si="3">D22-D21</f>
        <v>-137.9991393649</v>
      </c>
      <c r="E23" s="16">
        <f t="shared" si="3"/>
        <v>-137.9991393649</v>
      </c>
      <c r="F23" s="16">
        <f t="shared" si="3"/>
        <v>-137.9999486188</v>
      </c>
      <c r="G23" s="16">
        <f t="shared" si="3"/>
        <v>-137.9991393649</v>
      </c>
      <c r="H23" s="16">
        <f t="shared" si="3"/>
        <v>-137.9991393649</v>
      </c>
      <c r="I23" s="16">
        <f t="shared" si="3"/>
        <v>-137.9992035914</v>
      </c>
      <c r="J23" s="16">
        <f t="shared" si="3"/>
        <v>-137.9992035914</v>
      </c>
      <c r="K23" s="16">
        <f t="shared" si="3"/>
        <v>-137.9992035914</v>
      </c>
      <c r="L23" s="16">
        <f t="shared" si="3"/>
        <v>-137.9992035914</v>
      </c>
      <c r="M23" s="16">
        <f t="shared" si="3"/>
        <v>-137.9992035914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20.5</v>
      </c>
      <c r="C28" s="15">
        <v>0.90800000000000003</v>
      </c>
      <c r="D28" s="15">
        <v>0.11</v>
      </c>
      <c r="E28" s="15">
        <v>2.5999999999999999E-2</v>
      </c>
      <c r="F28" s="15">
        <v>623</v>
      </c>
      <c r="G28" s="15">
        <v>27.6</v>
      </c>
      <c r="H28" s="15">
        <v>154</v>
      </c>
      <c r="I28" s="15">
        <v>6.3</v>
      </c>
      <c r="J28" s="15">
        <v>1.33</v>
      </c>
      <c r="K28" s="23">
        <v>0.25</v>
      </c>
      <c r="L28" s="15">
        <v>14.4</v>
      </c>
      <c r="M28" s="15">
        <v>7.8</v>
      </c>
      <c r="N28" s="15">
        <v>109000</v>
      </c>
      <c r="O28" s="15">
        <v>9130</v>
      </c>
      <c r="P28" s="15"/>
      <c r="Q28" s="15">
        <v>6750</v>
      </c>
      <c r="R28" s="15"/>
      <c r="S28" s="15">
        <v>48.5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134</v>
      </c>
      <c r="C32" s="77">
        <f t="shared" ref="C32:C50" si="6">IF(C$27="%w/w SAR",((C$28*10)*$B32),IF(C$27="%w/w DM",(((C$28*10)*($B$28/100))*$B32),IF(C$27="kg/t SAR",(C$28*$B32),IF(C$27="kg/t DM",((C$28*($B$28/100))*$B32),IF(C$27="mg/kg SAR",((C$28*0.001)*$B32),IF(C$27="mg/kg DM",(((C$28*0.001)*($B$28/100))*$B32),0))))))</f>
        <v>249.42759999999998</v>
      </c>
      <c r="D32" s="77">
        <f t="shared" ref="D32:D50" si="7">(IF(D$27="%w/w SAR",((D$28*10)*$B32),IF(D$27="%w/w DM",(((D$28*10)*($B$28/100))*$B32),IF(D$27="kg/t SAR",(D$28*$B32),IF(D$27="kg/t DM",((D$28*($B$28/100))*$B32),IF(D$27="mg/kg SAR",((D$28*0.001)*$B32),IF(D$27="mg/kg DM",(((D$28*0.001)*($B$28/100))*$B32),"0")))))))*2.291</f>
        <v>69.227147000000002</v>
      </c>
      <c r="E32" s="77">
        <f t="shared" ref="E32:E50" si="8">(IF(E$27="%w/w SAR",((E$28*10)*$B32),IF(E$27="%w/w DM",(((E$28*10)*($B$28/100))*$B32),IF(E$27="kg/t SAR",(E$28*$B32),IF(E$27="kg/t DM",((E$28*($B$28/100))*$B32),IF(E$27="mg/kg SAR",((E$28*0.001)*$B32),IF(E$27="mg/kg DM",(((E$28*0.001)*($B$28/100))*$B32),"0")))))))*1.205</f>
        <v>8.6063509999999993E-4</v>
      </c>
      <c r="F32" s="77">
        <f t="shared" ref="F32:F50" si="9">(IF(F$27="%w/w SAR",((F$28*10)*$B32),IF(F$27="%w/w DM",(((F$28*10)*($B$28/100))*$B32),IF(F$27="kg/t SAR",(F$28*$B32),IF(F$27="kg/t DM",((F$28*($B$28/100))*$B32),IF(F$27="mg/kg SAR",((F$28*0.001)*$B32),IF(F$27="mg/kg DM",(((F$28*0.001)*($B$28/100))*$B32),"0")))))))*1.658</f>
        <v>28.37469698</v>
      </c>
      <c r="G32" s="77">
        <f t="shared" si="5"/>
        <v>0.75817200000000007</v>
      </c>
      <c r="H32" s="77">
        <f t="shared" si="5"/>
        <v>4.2303800000000003</v>
      </c>
      <c r="I32" s="77">
        <f t="shared" si="5"/>
        <v>0.17306099999999999</v>
      </c>
      <c r="J32" s="77">
        <f t="shared" si="5"/>
        <v>3.6535100000000001E-2</v>
      </c>
      <c r="K32" s="77">
        <f t="shared" si="5"/>
        <v>6.8674999999999995E-3</v>
      </c>
      <c r="L32" s="77">
        <f t="shared" si="5"/>
        <v>0.39556800000000003</v>
      </c>
      <c r="M32" s="77">
        <f t="shared" si="5"/>
        <v>0.21426599999999996</v>
      </c>
      <c r="N32" s="77">
        <f t="shared" si="5"/>
        <v>2994.23</v>
      </c>
      <c r="O32" s="77">
        <f t="shared" si="5"/>
        <v>250.80109999999999</v>
      </c>
      <c r="P32" s="77">
        <f t="shared" si="5"/>
        <v>0</v>
      </c>
      <c r="Q32" s="77">
        <f t="shared" ref="Q32:Q50" si="10">(IF(Q$27="%w/w SAR",((Q$28*10)*$B32),IF(Q$27="%w/w DM",(((Q$28*10)*($B$28/100))*$B32),IF(Q$27="kg/t SAR",(Q$28*$B32),IF(Q$27="kg/t DM",((Q$28*($B$28/100))*$B32),IF(Q$27="mg/kg SAR",((Q$28*0.001)*$B32),IF(Q$27="mg/kg DM",(((Q$28*0.001)*($B$28/100))*$B32),0)))))))*2.5</f>
        <v>463.55624999999998</v>
      </c>
      <c r="R32" s="77">
        <f t="shared" ref="R32:U50" si="11">IF(R$27="%w/w SAR",((R$28*10)*$B32),IF(R$27="%w/w DM",(((R$28*10)*($B$28/100))*$B32),IF(R$27="kg/t SAR",(R$28*$B32),IF(R$27="kg/t DM",((R$28*($B$28/100))*$B32),IF(R$27="mg/kg SAR",((R$28*0.001)*$B32),IF(R$27="mg/kg DM",(((R$28*0.001)*($B$28/100))*$B32),0))))))</f>
        <v>0</v>
      </c>
      <c r="S32" s="77">
        <f t="shared" si="11"/>
        <v>1.332295</v>
      </c>
      <c r="T32" s="77">
        <f t="shared" si="11"/>
        <v>0</v>
      </c>
      <c r="U32" s="77">
        <f t="shared" si="11"/>
        <v>0</v>
      </c>
      <c r="AB32" s="59"/>
      <c r="AC32" s="59"/>
      <c r="AD32" s="59"/>
      <c r="AE32" s="59"/>
      <c r="AF32" s="59"/>
      <c r="AG32" s="59"/>
      <c r="AH32" s="59"/>
      <c r="AI32" s="59"/>
    </row>
    <row r="33" spans="1:35" s="72" customFormat="1" ht="13" x14ac:dyDescent="0.35">
      <c r="A33" s="13" t="str">
        <f>E8</f>
        <v>Tylibrithos 4</v>
      </c>
      <c r="B33" s="15">
        <v>134</v>
      </c>
      <c r="C33" s="77">
        <f t="shared" si="6"/>
        <v>249.42759999999998</v>
      </c>
      <c r="D33" s="77">
        <f t="shared" si="7"/>
        <v>69.227147000000002</v>
      </c>
      <c r="E33" s="77">
        <f t="shared" si="8"/>
        <v>8.6063509999999993E-4</v>
      </c>
      <c r="F33" s="77">
        <f t="shared" si="9"/>
        <v>28.37469698</v>
      </c>
      <c r="G33" s="77">
        <f t="shared" si="5"/>
        <v>0.75817200000000007</v>
      </c>
      <c r="H33" s="77">
        <f t="shared" si="5"/>
        <v>4.2303800000000003</v>
      </c>
      <c r="I33" s="77">
        <f t="shared" si="5"/>
        <v>0.17306099999999999</v>
      </c>
      <c r="J33" s="77">
        <f t="shared" si="5"/>
        <v>3.6535100000000001E-2</v>
      </c>
      <c r="K33" s="77">
        <f t="shared" si="5"/>
        <v>6.8674999999999995E-3</v>
      </c>
      <c r="L33" s="77">
        <f t="shared" si="5"/>
        <v>0.39556800000000003</v>
      </c>
      <c r="M33" s="77">
        <f t="shared" si="5"/>
        <v>0.21426599999999996</v>
      </c>
      <c r="N33" s="77">
        <f t="shared" si="5"/>
        <v>2994.23</v>
      </c>
      <c r="O33" s="77">
        <f t="shared" si="5"/>
        <v>250.80109999999999</v>
      </c>
      <c r="P33" s="77">
        <f t="shared" si="5"/>
        <v>0</v>
      </c>
      <c r="Q33" s="77">
        <f t="shared" si="10"/>
        <v>463.55624999999998</v>
      </c>
      <c r="R33" s="77">
        <f t="shared" si="11"/>
        <v>0</v>
      </c>
      <c r="S33" s="77">
        <f t="shared" si="11"/>
        <v>1.332295</v>
      </c>
      <c r="T33" s="77">
        <f t="shared" si="11"/>
        <v>0</v>
      </c>
      <c r="U33" s="77">
        <f t="shared" si="11"/>
        <v>0</v>
      </c>
      <c r="AB33" s="59"/>
      <c r="AC33" s="59"/>
      <c r="AD33" s="59"/>
      <c r="AE33" s="59"/>
      <c r="AF33" s="59"/>
      <c r="AG33" s="59"/>
      <c r="AH33" s="59"/>
      <c r="AI33" s="59"/>
    </row>
    <row r="34" spans="1:35" s="72" customFormat="1" ht="13" x14ac:dyDescent="0.35">
      <c r="A34" s="13" t="str">
        <f>F8</f>
        <v>Aber 2</v>
      </c>
      <c r="B34" s="15">
        <v>8</v>
      </c>
      <c r="C34" s="77">
        <f t="shared" si="6"/>
        <v>14.8912</v>
      </c>
      <c r="D34" s="77">
        <f t="shared" si="7"/>
        <v>4.1329640000000003</v>
      </c>
      <c r="E34" s="77">
        <f t="shared" si="8"/>
        <v>5.1381199999999995E-5</v>
      </c>
      <c r="F34" s="77">
        <f t="shared" si="9"/>
        <v>1.6940117599999998</v>
      </c>
      <c r="G34" s="77">
        <f t="shared" si="5"/>
        <v>4.5264000000000006E-2</v>
      </c>
      <c r="H34" s="77">
        <f t="shared" si="5"/>
        <v>0.25256000000000001</v>
      </c>
      <c r="I34" s="77">
        <f t="shared" si="5"/>
        <v>1.0331999999999999E-2</v>
      </c>
      <c r="J34" s="77">
        <f t="shared" si="5"/>
        <v>2.1811999999999999E-3</v>
      </c>
      <c r="K34" s="77">
        <f t="shared" si="5"/>
        <v>4.0999999999999999E-4</v>
      </c>
      <c r="L34" s="77">
        <f t="shared" si="5"/>
        <v>2.3616000000000002E-2</v>
      </c>
      <c r="M34" s="77">
        <f t="shared" si="5"/>
        <v>1.2791999999999998E-2</v>
      </c>
      <c r="N34" s="77">
        <f t="shared" si="5"/>
        <v>178.76</v>
      </c>
      <c r="O34" s="77">
        <f t="shared" si="5"/>
        <v>14.9732</v>
      </c>
      <c r="P34" s="77">
        <f t="shared" si="5"/>
        <v>0</v>
      </c>
      <c r="Q34" s="77">
        <f t="shared" si="10"/>
        <v>27.674999999999997</v>
      </c>
      <c r="R34" s="77">
        <f t="shared" si="11"/>
        <v>0</v>
      </c>
      <c r="S34" s="77">
        <f t="shared" si="11"/>
        <v>7.954E-2</v>
      </c>
      <c r="T34" s="77">
        <f t="shared" si="11"/>
        <v>0</v>
      </c>
      <c r="U34" s="77">
        <f t="shared" si="11"/>
        <v>0</v>
      </c>
      <c r="AB34" s="59"/>
      <c r="AC34" s="59"/>
      <c r="AD34" s="59"/>
      <c r="AE34" s="59"/>
      <c r="AF34" s="59"/>
      <c r="AG34" s="59"/>
      <c r="AH34" s="59"/>
      <c r="AI34" s="59"/>
    </row>
    <row r="35" spans="1:35" s="72" customFormat="1" ht="13" x14ac:dyDescent="0.35">
      <c r="A35" s="13" t="str">
        <f>G8</f>
        <v>Pentwyn 2</v>
      </c>
      <c r="B35" s="15">
        <v>134</v>
      </c>
      <c r="C35" s="77">
        <f t="shared" si="6"/>
        <v>249.42759999999998</v>
      </c>
      <c r="D35" s="77">
        <f t="shared" si="7"/>
        <v>69.227147000000002</v>
      </c>
      <c r="E35" s="77">
        <f t="shared" si="8"/>
        <v>8.6063509999999993E-4</v>
      </c>
      <c r="F35" s="77">
        <f t="shared" si="9"/>
        <v>28.37469698</v>
      </c>
      <c r="G35" s="77">
        <f t="shared" si="5"/>
        <v>0.75817200000000007</v>
      </c>
      <c r="H35" s="77">
        <f t="shared" si="5"/>
        <v>4.2303800000000003</v>
      </c>
      <c r="I35" s="77">
        <f t="shared" si="5"/>
        <v>0.17306099999999999</v>
      </c>
      <c r="J35" s="77">
        <f t="shared" si="5"/>
        <v>3.6535100000000001E-2</v>
      </c>
      <c r="K35" s="77">
        <f t="shared" si="5"/>
        <v>6.8674999999999995E-3</v>
      </c>
      <c r="L35" s="77">
        <f t="shared" si="5"/>
        <v>0.39556800000000003</v>
      </c>
      <c r="M35" s="77">
        <f t="shared" si="5"/>
        <v>0.21426599999999996</v>
      </c>
      <c r="N35" s="77">
        <f t="shared" si="5"/>
        <v>2994.23</v>
      </c>
      <c r="O35" s="77">
        <f t="shared" si="5"/>
        <v>250.80109999999999</v>
      </c>
      <c r="P35" s="77">
        <f t="shared" si="5"/>
        <v>0</v>
      </c>
      <c r="Q35" s="77">
        <f t="shared" si="10"/>
        <v>463.55624999999998</v>
      </c>
      <c r="R35" s="77">
        <f t="shared" si="11"/>
        <v>0</v>
      </c>
      <c r="S35" s="77">
        <f t="shared" si="11"/>
        <v>1.332295</v>
      </c>
      <c r="T35" s="77">
        <f t="shared" si="11"/>
        <v>0</v>
      </c>
      <c r="U35" s="77">
        <f t="shared" si="11"/>
        <v>0</v>
      </c>
      <c r="AB35" s="59"/>
      <c r="AC35" s="59"/>
      <c r="AD35" s="59"/>
      <c r="AE35" s="59"/>
      <c r="AF35" s="59"/>
      <c r="AG35" s="59"/>
      <c r="AH35" s="59"/>
      <c r="AI35" s="59"/>
    </row>
    <row r="36" spans="1:35" s="72" customFormat="1" ht="13" x14ac:dyDescent="0.35">
      <c r="A36" s="13" t="str">
        <f>H8</f>
        <v>Pentwyn 3</v>
      </c>
      <c r="B36" s="15">
        <v>134</v>
      </c>
      <c r="C36" s="77">
        <f t="shared" si="6"/>
        <v>249.42759999999998</v>
      </c>
      <c r="D36" s="77">
        <f t="shared" si="7"/>
        <v>69.227147000000002</v>
      </c>
      <c r="E36" s="77">
        <f t="shared" si="8"/>
        <v>8.6063509999999993E-4</v>
      </c>
      <c r="F36" s="77">
        <f t="shared" si="9"/>
        <v>28.37469698</v>
      </c>
      <c r="G36" s="77">
        <f t="shared" si="5"/>
        <v>0.75817200000000007</v>
      </c>
      <c r="H36" s="77">
        <f t="shared" si="5"/>
        <v>4.2303800000000003</v>
      </c>
      <c r="I36" s="77">
        <f t="shared" si="5"/>
        <v>0.17306099999999999</v>
      </c>
      <c r="J36" s="77">
        <f t="shared" si="5"/>
        <v>3.6535100000000001E-2</v>
      </c>
      <c r="K36" s="77">
        <f t="shared" si="5"/>
        <v>6.8674999999999995E-3</v>
      </c>
      <c r="L36" s="77">
        <f t="shared" si="5"/>
        <v>0.39556800000000003</v>
      </c>
      <c r="M36" s="77">
        <f t="shared" si="5"/>
        <v>0.21426599999999996</v>
      </c>
      <c r="N36" s="77">
        <f t="shared" si="5"/>
        <v>2994.23</v>
      </c>
      <c r="O36" s="77">
        <f t="shared" si="5"/>
        <v>250.80109999999999</v>
      </c>
      <c r="P36" s="77">
        <f t="shared" si="5"/>
        <v>0</v>
      </c>
      <c r="Q36" s="77">
        <f t="shared" si="10"/>
        <v>463.55624999999998</v>
      </c>
      <c r="R36" s="77">
        <f t="shared" si="11"/>
        <v>0</v>
      </c>
      <c r="S36" s="77">
        <f t="shared" si="11"/>
        <v>1.332295</v>
      </c>
      <c r="T36" s="77">
        <f t="shared" si="11"/>
        <v>0</v>
      </c>
      <c r="U36" s="77">
        <f t="shared" si="11"/>
        <v>0</v>
      </c>
      <c r="AB36" s="59"/>
      <c r="AC36" s="59"/>
      <c r="AD36" s="59"/>
      <c r="AE36" s="59"/>
      <c r="AF36" s="59"/>
      <c r="AG36" s="59"/>
      <c r="AH36" s="59"/>
      <c r="AI36" s="59"/>
    </row>
    <row r="37" spans="1:35" s="72" customFormat="1" ht="13" x14ac:dyDescent="0.35">
      <c r="A37" s="13" t="str">
        <f>I8</f>
        <v>Pentwyn 4</v>
      </c>
      <c r="B37" s="15">
        <v>124</v>
      </c>
      <c r="C37" s="77">
        <f t="shared" si="6"/>
        <v>230.81359999999998</v>
      </c>
      <c r="D37" s="77">
        <f t="shared" si="7"/>
        <v>64.060941999999997</v>
      </c>
      <c r="E37" s="77">
        <f t="shared" si="8"/>
        <v>7.9640859999999985E-4</v>
      </c>
      <c r="F37" s="77">
        <f t="shared" si="9"/>
        <v>26.257182279999999</v>
      </c>
      <c r="G37" s="77">
        <f t="shared" si="5"/>
        <v>0.7015920000000001</v>
      </c>
      <c r="H37" s="77">
        <f t="shared" si="5"/>
        <v>3.9146800000000002</v>
      </c>
      <c r="I37" s="77">
        <f t="shared" si="5"/>
        <v>0.16014599999999998</v>
      </c>
      <c r="J37" s="77">
        <f t="shared" si="5"/>
        <v>3.3808600000000001E-2</v>
      </c>
      <c r="K37" s="77">
        <f t="shared" si="5"/>
        <v>6.3549999999999995E-3</v>
      </c>
      <c r="L37" s="77">
        <f t="shared" si="5"/>
        <v>0.36604800000000004</v>
      </c>
      <c r="M37" s="77">
        <f t="shared" si="5"/>
        <v>0.19827599999999995</v>
      </c>
      <c r="N37" s="77">
        <f t="shared" si="5"/>
        <v>2770.7799999999997</v>
      </c>
      <c r="O37" s="77">
        <f t="shared" si="5"/>
        <v>232.08459999999999</v>
      </c>
      <c r="P37" s="77">
        <f t="shared" si="5"/>
        <v>0</v>
      </c>
      <c r="Q37" s="77">
        <f t="shared" si="10"/>
        <v>428.96249999999998</v>
      </c>
      <c r="R37" s="77">
        <f t="shared" si="11"/>
        <v>0</v>
      </c>
      <c r="S37" s="77">
        <f t="shared" si="11"/>
        <v>1.2328699999999999</v>
      </c>
      <c r="T37" s="77">
        <f t="shared" si="11"/>
        <v>0</v>
      </c>
      <c r="U37" s="77">
        <f t="shared" si="11"/>
        <v>0</v>
      </c>
      <c r="AB37" s="59"/>
      <c r="AC37" s="59"/>
      <c r="AD37" s="59"/>
      <c r="AE37" s="59"/>
      <c r="AF37" s="59"/>
      <c r="AG37" s="59"/>
      <c r="AH37" s="59"/>
      <c r="AI37" s="59"/>
    </row>
    <row r="38" spans="1:35" s="72" customFormat="1" ht="13" x14ac:dyDescent="0.35">
      <c r="A38" s="13" t="str">
        <f>J8</f>
        <v>Pencelli 1</v>
      </c>
      <c r="B38" s="15">
        <v>124</v>
      </c>
      <c r="C38" s="77">
        <f t="shared" si="6"/>
        <v>230.81359999999998</v>
      </c>
      <c r="D38" s="77">
        <f t="shared" si="7"/>
        <v>64.060941999999997</v>
      </c>
      <c r="E38" s="77">
        <f t="shared" si="8"/>
        <v>7.9640859999999985E-4</v>
      </c>
      <c r="F38" s="77">
        <f t="shared" si="9"/>
        <v>26.257182279999999</v>
      </c>
      <c r="G38" s="77">
        <f t="shared" si="5"/>
        <v>0.7015920000000001</v>
      </c>
      <c r="H38" s="77">
        <f t="shared" si="5"/>
        <v>3.9146800000000002</v>
      </c>
      <c r="I38" s="77">
        <f t="shared" si="5"/>
        <v>0.16014599999999998</v>
      </c>
      <c r="J38" s="77">
        <f t="shared" si="5"/>
        <v>3.3808600000000001E-2</v>
      </c>
      <c r="K38" s="77">
        <f t="shared" si="5"/>
        <v>6.3549999999999995E-3</v>
      </c>
      <c r="L38" s="77">
        <f t="shared" si="5"/>
        <v>0.36604800000000004</v>
      </c>
      <c r="M38" s="77">
        <f t="shared" si="5"/>
        <v>0.19827599999999995</v>
      </c>
      <c r="N38" s="77">
        <f t="shared" si="5"/>
        <v>2770.7799999999997</v>
      </c>
      <c r="O38" s="77">
        <f t="shared" si="5"/>
        <v>232.08459999999999</v>
      </c>
      <c r="P38" s="77">
        <f t="shared" si="5"/>
        <v>0</v>
      </c>
      <c r="Q38" s="77">
        <f t="shared" si="10"/>
        <v>428.96249999999998</v>
      </c>
      <c r="R38" s="77">
        <f t="shared" si="11"/>
        <v>0</v>
      </c>
      <c r="S38" s="77">
        <f t="shared" si="11"/>
        <v>1.2328699999999999</v>
      </c>
      <c r="T38" s="77">
        <f t="shared" si="11"/>
        <v>0</v>
      </c>
      <c r="U38" s="77">
        <f t="shared" si="11"/>
        <v>0</v>
      </c>
      <c r="AB38" s="59"/>
      <c r="AC38" s="59"/>
      <c r="AD38" s="59"/>
      <c r="AE38" s="59"/>
      <c r="AF38" s="59"/>
      <c r="AG38" s="59"/>
      <c r="AH38" s="59"/>
      <c r="AI38" s="59"/>
    </row>
    <row r="39" spans="1:35" s="72" customFormat="1" ht="13" x14ac:dyDescent="0.35">
      <c r="A39" s="13" t="str">
        <f>K8</f>
        <v>Pencelli 2</v>
      </c>
      <c r="B39" s="15">
        <v>124</v>
      </c>
      <c r="C39" s="77">
        <f t="shared" si="6"/>
        <v>230.81359999999998</v>
      </c>
      <c r="D39" s="77">
        <f t="shared" si="7"/>
        <v>64.060941999999997</v>
      </c>
      <c r="E39" s="77">
        <f t="shared" si="8"/>
        <v>7.9640859999999985E-4</v>
      </c>
      <c r="F39" s="77">
        <f t="shared" si="9"/>
        <v>26.257182279999999</v>
      </c>
      <c r="G39" s="77">
        <f t="shared" si="5"/>
        <v>0.7015920000000001</v>
      </c>
      <c r="H39" s="77">
        <f t="shared" si="5"/>
        <v>3.9146800000000002</v>
      </c>
      <c r="I39" s="77">
        <f t="shared" si="5"/>
        <v>0.16014599999999998</v>
      </c>
      <c r="J39" s="77">
        <f t="shared" si="5"/>
        <v>3.3808600000000001E-2</v>
      </c>
      <c r="K39" s="77">
        <f t="shared" si="5"/>
        <v>6.3549999999999995E-3</v>
      </c>
      <c r="L39" s="77">
        <f t="shared" si="5"/>
        <v>0.36604800000000004</v>
      </c>
      <c r="M39" s="77">
        <f t="shared" si="5"/>
        <v>0.19827599999999995</v>
      </c>
      <c r="N39" s="77">
        <f t="shared" si="5"/>
        <v>2770.7799999999997</v>
      </c>
      <c r="O39" s="77">
        <f t="shared" si="5"/>
        <v>232.08459999999999</v>
      </c>
      <c r="P39" s="77">
        <f t="shared" si="5"/>
        <v>0</v>
      </c>
      <c r="Q39" s="77">
        <f t="shared" si="10"/>
        <v>428.96249999999998</v>
      </c>
      <c r="R39" s="77">
        <f t="shared" si="11"/>
        <v>0</v>
      </c>
      <c r="S39" s="77">
        <f t="shared" si="11"/>
        <v>1.2328699999999999</v>
      </c>
      <c r="T39" s="77">
        <f t="shared" si="11"/>
        <v>0</v>
      </c>
      <c r="U39" s="77">
        <f t="shared" si="11"/>
        <v>0</v>
      </c>
      <c r="AB39" s="59"/>
      <c r="AC39" s="59"/>
      <c r="AD39" s="59"/>
      <c r="AE39" s="59"/>
      <c r="AF39" s="59"/>
      <c r="AG39" s="59"/>
      <c r="AH39" s="59"/>
      <c r="AI39" s="59"/>
    </row>
    <row r="40" spans="1:35" s="72" customFormat="1" ht="13" x14ac:dyDescent="0.35">
      <c r="A40" s="13" t="str">
        <f>L8</f>
        <v>Pencelli 3</v>
      </c>
      <c r="B40" s="15">
        <v>124</v>
      </c>
      <c r="C40" s="77">
        <f t="shared" si="6"/>
        <v>230.81359999999998</v>
      </c>
      <c r="D40" s="77">
        <f t="shared" si="7"/>
        <v>64.060941999999997</v>
      </c>
      <c r="E40" s="77">
        <f t="shared" si="8"/>
        <v>7.9640859999999985E-4</v>
      </c>
      <c r="F40" s="77">
        <f t="shared" si="9"/>
        <v>26.257182279999999</v>
      </c>
      <c r="G40" s="77">
        <f t="shared" si="5"/>
        <v>0.7015920000000001</v>
      </c>
      <c r="H40" s="77">
        <f t="shared" si="5"/>
        <v>3.9146800000000002</v>
      </c>
      <c r="I40" s="77">
        <f t="shared" si="5"/>
        <v>0.16014599999999998</v>
      </c>
      <c r="J40" s="77">
        <f t="shared" si="5"/>
        <v>3.3808600000000001E-2</v>
      </c>
      <c r="K40" s="77">
        <f t="shared" si="5"/>
        <v>6.3549999999999995E-3</v>
      </c>
      <c r="L40" s="77">
        <f t="shared" si="5"/>
        <v>0.36604800000000004</v>
      </c>
      <c r="M40" s="77">
        <f t="shared" si="5"/>
        <v>0.19827599999999995</v>
      </c>
      <c r="N40" s="77">
        <f t="shared" si="5"/>
        <v>2770.7799999999997</v>
      </c>
      <c r="O40" s="77">
        <f t="shared" si="5"/>
        <v>232.08459999999999</v>
      </c>
      <c r="P40" s="77">
        <f t="shared" si="5"/>
        <v>0</v>
      </c>
      <c r="Q40" s="77">
        <f t="shared" si="10"/>
        <v>428.96249999999998</v>
      </c>
      <c r="R40" s="77">
        <f t="shared" si="11"/>
        <v>0</v>
      </c>
      <c r="S40" s="77">
        <f t="shared" si="11"/>
        <v>1.2328699999999999</v>
      </c>
      <c r="T40" s="77">
        <f t="shared" si="11"/>
        <v>0</v>
      </c>
      <c r="U40" s="77">
        <f t="shared" si="11"/>
        <v>0</v>
      </c>
      <c r="AB40" s="59"/>
      <c r="AC40" s="59"/>
      <c r="AD40" s="59"/>
      <c r="AE40" s="59"/>
      <c r="AF40" s="59"/>
      <c r="AG40" s="59"/>
      <c r="AH40" s="59"/>
      <c r="AI40" s="59"/>
    </row>
    <row r="41" spans="1:35" s="72" customFormat="1" ht="13" x14ac:dyDescent="0.35">
      <c r="A41" s="13" t="str">
        <f>M8</f>
        <v>Pencelli 4</v>
      </c>
      <c r="B41" s="15">
        <v>124</v>
      </c>
      <c r="C41" s="77">
        <f t="shared" si="6"/>
        <v>230.81359999999998</v>
      </c>
      <c r="D41" s="77">
        <f t="shared" si="7"/>
        <v>64.060941999999997</v>
      </c>
      <c r="E41" s="77">
        <f t="shared" si="8"/>
        <v>7.9640859999999985E-4</v>
      </c>
      <c r="F41" s="77">
        <f t="shared" si="9"/>
        <v>26.257182279999999</v>
      </c>
      <c r="G41" s="77">
        <f t="shared" si="5"/>
        <v>0.7015920000000001</v>
      </c>
      <c r="H41" s="77">
        <f t="shared" si="5"/>
        <v>3.9146800000000002</v>
      </c>
      <c r="I41" s="77">
        <f t="shared" si="5"/>
        <v>0.16014599999999998</v>
      </c>
      <c r="J41" s="77">
        <f t="shared" si="5"/>
        <v>3.3808600000000001E-2</v>
      </c>
      <c r="K41" s="77">
        <f t="shared" si="5"/>
        <v>6.3549999999999995E-3</v>
      </c>
      <c r="L41" s="77">
        <f t="shared" si="5"/>
        <v>0.36604800000000004</v>
      </c>
      <c r="M41" s="77">
        <f t="shared" si="5"/>
        <v>0.19827599999999995</v>
      </c>
      <c r="N41" s="77">
        <f t="shared" si="5"/>
        <v>2770.7799999999997</v>
      </c>
      <c r="O41" s="77">
        <f t="shared" si="5"/>
        <v>232.08459999999999</v>
      </c>
      <c r="P41" s="77">
        <f t="shared" si="5"/>
        <v>0</v>
      </c>
      <c r="Q41" s="77">
        <f t="shared" si="10"/>
        <v>428.96249999999998</v>
      </c>
      <c r="R41" s="77">
        <f t="shared" si="11"/>
        <v>0</v>
      </c>
      <c r="S41" s="77">
        <f t="shared" si="11"/>
        <v>1.2328699999999999</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134</v>
      </c>
      <c r="D62" s="77">
        <f>B33</f>
        <v>134</v>
      </c>
      <c r="E62" s="77">
        <f>B34</f>
        <v>8</v>
      </c>
      <c r="F62" s="77">
        <f>B35</f>
        <v>134</v>
      </c>
      <c r="G62" s="77">
        <f>B36</f>
        <v>134</v>
      </c>
      <c r="H62" s="77">
        <f>B37</f>
        <v>124</v>
      </c>
      <c r="I62" s="77">
        <f>B38</f>
        <v>124</v>
      </c>
      <c r="J62" s="77">
        <f>B39</f>
        <v>124</v>
      </c>
      <c r="K62" s="77">
        <f>B40</f>
        <v>124</v>
      </c>
      <c r="L62" s="77">
        <f>B41</f>
        <v>124</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D27" sqref="D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Cefn'!C1:D1</f>
        <v>PAN-023961</v>
      </c>
      <c r="D1" s="141"/>
      <c r="E1" s="93" t="s">
        <v>45</v>
      </c>
      <c r="F1" s="39">
        <f>'Field data and Cefn'!F1</f>
        <v>48.59</v>
      </c>
      <c r="G1" s="123" t="s">
        <v>43</v>
      </c>
      <c r="H1" s="124"/>
      <c r="I1" s="118">
        <v>6.3</v>
      </c>
      <c r="J1" s="127" t="s">
        <v>153</v>
      </c>
      <c r="K1" s="127"/>
      <c r="L1" s="97">
        <v>798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Cefn'!C2:D2</f>
        <v>GP3792SK</v>
      </c>
      <c r="D2" s="143"/>
      <c r="E2" s="93" t="s">
        <v>109</v>
      </c>
      <c r="F2" s="96">
        <v>190902</v>
      </c>
      <c r="G2" s="125" t="s">
        <v>110</v>
      </c>
      <c r="H2" s="126"/>
      <c r="I2" s="118"/>
      <c r="J2" s="127" t="s">
        <v>158</v>
      </c>
      <c r="K2" s="127"/>
      <c r="L2" s="97">
        <v>1.1599999999999999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Cefn'!C3:D3</f>
        <v>ByProduct Recovery Limited</v>
      </c>
      <c r="D3" s="143"/>
      <c r="E3" s="93" t="s">
        <v>108</v>
      </c>
      <c r="F3" s="31" t="s">
        <v>78</v>
      </c>
      <c r="G3" s="127" t="s">
        <v>159</v>
      </c>
      <c r="H3" s="127"/>
      <c r="I3" s="118"/>
      <c r="J3" s="123" t="s">
        <v>154</v>
      </c>
      <c r="K3" s="124"/>
      <c r="L3" s="97">
        <f>(L1/(L2*10000))*100</f>
        <v>6.8793103448275854</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Cefn'!C4:D4</f>
        <v>Tylebrithos, Cantref, Brecon.LD3 8LR</v>
      </c>
      <c r="D4" s="141"/>
      <c r="E4" s="94" t="s">
        <v>1</v>
      </c>
      <c r="F4" s="96" t="s">
        <v>182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Cefn'!C5:D5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Cefn'!C8</f>
        <v>Tylibrithos 2</v>
      </c>
      <c r="D8" s="60" t="str">
        <f>'Field data and Cefn'!D8</f>
        <v>Tylibrithos 3</v>
      </c>
      <c r="E8" s="60" t="str">
        <f>'Field data and Cefn'!E8</f>
        <v>Tylibrithos 4</v>
      </c>
      <c r="F8" s="60" t="str">
        <f>'Field data and Cefn'!F8</f>
        <v>Aber 2</v>
      </c>
      <c r="G8" s="60" t="str">
        <f>'Field data and Cefn'!G8</f>
        <v>Pentwyn 2</v>
      </c>
      <c r="H8" s="60" t="str">
        <f>'Field data and Cefn'!H8</f>
        <v>Pentwyn 3</v>
      </c>
      <c r="I8" s="60" t="str">
        <f>'Field data and Cefn'!I8</f>
        <v>Pentwyn 4</v>
      </c>
      <c r="J8" s="60" t="str">
        <f>'Field data and Cefn'!J8</f>
        <v>Pencelli 1</v>
      </c>
      <c r="K8" s="60" t="str">
        <f>'Field data and Cefn'!K8</f>
        <v>Pencelli 2</v>
      </c>
      <c r="L8" s="60" t="str">
        <f>'Field data and Cefn'!L8</f>
        <v>Pencelli 3</v>
      </c>
      <c r="M8" s="60" t="str">
        <f>'Field data and Cefn'!M8</f>
        <v>Pencelli 4</v>
      </c>
      <c r="N8" s="60">
        <f>'Field data and Cefn'!N8</f>
        <v>0</v>
      </c>
      <c r="O8" s="60">
        <f>'Field data and Cefn'!O8</f>
        <v>0</v>
      </c>
      <c r="P8" s="60">
        <f>'Field data and Cefn'!P8</f>
        <v>0</v>
      </c>
      <c r="Q8" s="60">
        <f>'Field data and Cefn'!Q8</f>
        <v>0</v>
      </c>
      <c r="R8" s="60">
        <f>'Field data and Cefn'!R8</f>
        <v>0</v>
      </c>
      <c r="S8" s="60">
        <f>'Field data and Cefn'!S8</f>
        <v>0</v>
      </c>
      <c r="T8" s="60">
        <f>'Field data and Cefn'!T8</f>
        <v>0</v>
      </c>
      <c r="U8" s="60">
        <f>'Field data and Cefn'!U8</f>
        <v>0</v>
      </c>
      <c r="V8" s="60">
        <f>'Field data and Cefn'!V8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Cefn'!C9</f>
        <v xml:space="preserve">M </v>
      </c>
      <c r="D9" s="60" t="str">
        <f>'Field data and Cefn'!D9</f>
        <v xml:space="preserve">M </v>
      </c>
      <c r="E9" s="60" t="str">
        <f>'Field data and Cefn'!E9</f>
        <v xml:space="preserve">M </v>
      </c>
      <c r="F9" s="60" t="str">
        <f>'Field data and Cefn'!F9</f>
        <v xml:space="preserve">M </v>
      </c>
      <c r="G9" s="60" t="str">
        <f>'Field data and Cefn'!G9</f>
        <v xml:space="preserve">M </v>
      </c>
      <c r="H9" s="60" t="str">
        <f>'Field data and Cefn'!H9</f>
        <v xml:space="preserve">M </v>
      </c>
      <c r="I9" s="60" t="str">
        <f>'Field data and Cefn'!I9</f>
        <v xml:space="preserve">M </v>
      </c>
      <c r="J9" s="60" t="str">
        <f>'Field data and Cefn'!J9</f>
        <v xml:space="preserve">M </v>
      </c>
      <c r="K9" s="60" t="str">
        <f>'Field data and Cefn'!K9</f>
        <v xml:space="preserve">M </v>
      </c>
      <c r="L9" s="60" t="str">
        <f>'Field data and Cefn'!L9</f>
        <v xml:space="preserve">M </v>
      </c>
      <c r="M9" s="60" t="str">
        <f>'Field data and Cefn'!M9</f>
        <v xml:space="preserve">M </v>
      </c>
      <c r="N9" s="60">
        <f>'Field data and Cefn'!N9</f>
        <v>0</v>
      </c>
      <c r="O9" s="60">
        <f>'Field data and Cefn'!O9</f>
        <v>0</v>
      </c>
      <c r="P9" s="60">
        <f>'Field data and Cefn'!P9</f>
        <v>0</v>
      </c>
      <c r="Q9" s="60">
        <f>'Field data and Cefn'!Q9</f>
        <v>0</v>
      </c>
      <c r="R9" s="60">
        <f>'Field data and Cefn'!R9</f>
        <v>0</v>
      </c>
      <c r="S9" s="60">
        <f>'Field data and Cefn'!S9</f>
        <v>0</v>
      </c>
      <c r="T9" s="60">
        <f>'Field data and Cefn'!T9</f>
        <v>0</v>
      </c>
      <c r="U9" s="60">
        <f>'Field data and Cefn'!U9</f>
        <v>0</v>
      </c>
      <c r="V9" s="60">
        <f>'Field data and Cefn'!V9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Cefn'!C10</f>
        <v>6.1</v>
      </c>
      <c r="D10" s="60">
        <f>'Field data and Cefn'!D10</f>
        <v>6.2</v>
      </c>
      <c r="E10" s="60">
        <f>'Field data and Cefn'!E10</f>
        <v>6</v>
      </c>
      <c r="F10" s="60">
        <f>'Field data and Cefn'!F10</f>
        <v>6.2</v>
      </c>
      <c r="G10" s="60">
        <f>'Field data and Cefn'!G10</f>
        <v>6.6</v>
      </c>
      <c r="H10" s="60">
        <f>'Field data and Cefn'!H10</f>
        <v>6</v>
      </c>
      <c r="I10" s="60">
        <f>'Field data and Cefn'!I10</f>
        <v>6.1</v>
      </c>
      <c r="J10" s="60">
        <f>'Field data and Cefn'!J10</f>
        <v>6.7</v>
      </c>
      <c r="K10" s="60">
        <f>'Field data and Cefn'!K10</f>
        <v>6.7</v>
      </c>
      <c r="L10" s="60">
        <f>'Field data and Cefn'!L10</f>
        <v>6.7</v>
      </c>
      <c r="M10" s="60">
        <f>'Field data and Cefn'!M10</f>
        <v>6.5</v>
      </c>
      <c r="N10" s="60">
        <f>'Field data and Cefn'!N10</f>
        <v>0</v>
      </c>
      <c r="O10" s="60">
        <f>'Field data and Cefn'!O10</f>
        <v>0</v>
      </c>
      <c r="P10" s="60">
        <f>'Field data and Cefn'!P10</f>
        <v>0</v>
      </c>
      <c r="Q10" s="60">
        <f>'Field data and Cefn'!Q10</f>
        <v>0</v>
      </c>
      <c r="R10" s="60">
        <f>'Field data and Cefn'!R10</f>
        <v>0</v>
      </c>
      <c r="S10" s="60">
        <f>'Field data and Cefn'!S10</f>
        <v>0</v>
      </c>
      <c r="T10" s="60">
        <f>'Field data and Cefn'!T10</f>
        <v>0</v>
      </c>
      <c r="U10" s="60">
        <f>'Field data and Cefn'!U10</f>
        <v>0</v>
      </c>
      <c r="V10" s="60">
        <f>'Field data and Cefn'!V10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Cefn'!C11</f>
        <v>1</v>
      </c>
      <c r="D11" s="60">
        <f>'Field data and Cefn'!D11</f>
        <v>1</v>
      </c>
      <c r="E11" s="60">
        <f>'Field data and Cefn'!E11</f>
        <v>1</v>
      </c>
      <c r="F11" s="60">
        <f>'Field data and Cefn'!F11</f>
        <v>3</v>
      </c>
      <c r="G11" s="60">
        <f>'Field data and Cefn'!G11</f>
        <v>3</v>
      </c>
      <c r="H11" s="60">
        <f>'Field data and Cefn'!H11</f>
        <v>2</v>
      </c>
      <c r="I11" s="60">
        <f>'Field data and Cefn'!I11</f>
        <v>3</v>
      </c>
      <c r="J11" s="60">
        <f>'Field data and Cefn'!J11</f>
        <v>3</v>
      </c>
      <c r="K11" s="60">
        <f>'Field data and Cefn'!K11</f>
        <v>3</v>
      </c>
      <c r="L11" s="60">
        <f>'Field data and Cefn'!L11</f>
        <v>2</v>
      </c>
      <c r="M11" s="60">
        <f>'Field data and Cefn'!M11</f>
        <v>3</v>
      </c>
      <c r="N11" s="60">
        <f>'Field data and Cefn'!N11</f>
        <v>0</v>
      </c>
      <c r="O11" s="60">
        <f>'Field data and Cefn'!O11</f>
        <v>0</v>
      </c>
      <c r="P11" s="60">
        <f>'Field data and Cefn'!P11</f>
        <v>0</v>
      </c>
      <c r="Q11" s="60">
        <f>'Field data and Cefn'!Q11</f>
        <v>0</v>
      </c>
      <c r="R11" s="60">
        <f>'Field data and Cefn'!R11</f>
        <v>0</v>
      </c>
      <c r="S11" s="60">
        <f>'Field data and Cefn'!S11</f>
        <v>0</v>
      </c>
      <c r="T11" s="60">
        <f>'Field data and Cefn'!T11</f>
        <v>0</v>
      </c>
      <c r="U11" s="60">
        <f>'Field data and Cefn'!U11</f>
        <v>0</v>
      </c>
      <c r="V11" s="60">
        <f>'Field data and Cefn'!V11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Cefn'!C12</f>
        <v>1</v>
      </c>
      <c r="D12" s="60">
        <f>'Field data and Cefn'!D12</f>
        <v>1</v>
      </c>
      <c r="E12" s="60">
        <f>'Field data and Cefn'!E12</f>
        <v>1</v>
      </c>
      <c r="F12" s="60">
        <f>'Field data and Cefn'!F12</f>
        <v>2</v>
      </c>
      <c r="G12" s="60">
        <f>'Field data and Cefn'!G12</f>
        <v>2</v>
      </c>
      <c r="H12" s="60">
        <f>'Field data and Cefn'!H12</f>
        <v>1</v>
      </c>
      <c r="I12" s="60">
        <f>'Field data and Cefn'!I12</f>
        <v>3</v>
      </c>
      <c r="J12" s="60">
        <f>'Field data and Cefn'!J12</f>
        <v>0</v>
      </c>
      <c r="K12" s="60">
        <f>'Field data and Cefn'!K12</f>
        <v>0</v>
      </c>
      <c r="L12" s="60">
        <f>'Field data and Cefn'!L12</f>
        <v>0</v>
      </c>
      <c r="M12" s="60">
        <f>'Field data and Cefn'!M12</f>
        <v>0</v>
      </c>
      <c r="N12" s="60">
        <f>'Field data and Cefn'!N12</f>
        <v>0</v>
      </c>
      <c r="O12" s="60">
        <f>'Field data and Cefn'!O12</f>
        <v>0</v>
      </c>
      <c r="P12" s="60">
        <f>'Field data and Cefn'!P12</f>
        <v>0</v>
      </c>
      <c r="Q12" s="60">
        <f>'Field data and Cefn'!Q12</f>
        <v>0</v>
      </c>
      <c r="R12" s="60">
        <f>'Field data and Cefn'!R12</f>
        <v>0</v>
      </c>
      <c r="S12" s="60">
        <f>'Field data and Cefn'!S12</f>
        <v>0</v>
      </c>
      <c r="T12" s="60">
        <f>'Field data and Cefn'!T12</f>
        <v>0</v>
      </c>
      <c r="U12" s="60">
        <f>'Field data and Cefn'!U12</f>
        <v>0</v>
      </c>
      <c r="V12" s="60">
        <f>'Field data and Cefn'!V12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Cefn'!C13</f>
        <v>3</v>
      </c>
      <c r="D13" s="60">
        <f>'Field data and Cefn'!D13</f>
        <v>3</v>
      </c>
      <c r="E13" s="60">
        <f>'Field data and Cefn'!E13</f>
        <v>3</v>
      </c>
      <c r="F13" s="60">
        <f>'Field data and Cefn'!F13</f>
        <v>3</v>
      </c>
      <c r="G13" s="60">
        <f>'Field data and Cefn'!G13</f>
        <v>2</v>
      </c>
      <c r="H13" s="60">
        <f>'Field data and Cefn'!H13</f>
        <v>2</v>
      </c>
      <c r="I13" s="60">
        <f>'Field data and Cefn'!I13</f>
        <v>3</v>
      </c>
      <c r="J13" s="60">
        <f>'Field data and Cefn'!J13</f>
        <v>2</v>
      </c>
      <c r="K13" s="60">
        <f>'Field data and Cefn'!K13</f>
        <v>3</v>
      </c>
      <c r="L13" s="60">
        <f>'Field data and Cefn'!L13</f>
        <v>2</v>
      </c>
      <c r="M13" s="60">
        <f>'Field data and Cefn'!M13</f>
        <v>2</v>
      </c>
      <c r="N13" s="60">
        <f>'Field data and Cefn'!N13</f>
        <v>0</v>
      </c>
      <c r="O13" s="60">
        <f>'Field data and Cefn'!O13</f>
        <v>0</v>
      </c>
      <c r="P13" s="60">
        <f>'Field data and Cefn'!P13</f>
        <v>0</v>
      </c>
      <c r="Q13" s="60">
        <f>'Field data and Cefn'!Q13</f>
        <v>0</v>
      </c>
      <c r="R13" s="60">
        <f>'Field data and Cefn'!R13</f>
        <v>0</v>
      </c>
      <c r="S13" s="60">
        <f>'Field data and Cefn'!S13</f>
        <v>0</v>
      </c>
      <c r="T13" s="60">
        <f>'Field data and Cefn'!T13</f>
        <v>0</v>
      </c>
      <c r="U13" s="60">
        <f>'Field data and Cefn'!U13</f>
        <v>0</v>
      </c>
      <c r="V13" s="60">
        <f>'Field data and Cefn'!V13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Cefn'!C14</f>
        <v xml:space="preserve">Grass Silage (25% DM) </v>
      </c>
      <c r="D14" s="102" t="str">
        <f>'Field data and Cefn'!D14</f>
        <v xml:space="preserve">Grass Silage (25% DM) </v>
      </c>
      <c r="E14" s="102" t="str">
        <f>'Field data and Cefn'!E14</f>
        <v xml:space="preserve">Grass Silage (25% DM) </v>
      </c>
      <c r="F14" s="102" t="str">
        <f>'Field data and Cefn'!F14</f>
        <v xml:space="preserve">Grass Silage (25% DM) </v>
      </c>
      <c r="G14" s="102" t="str">
        <f>'Field data and Cefn'!G14</f>
        <v xml:space="preserve">Grass Silage (25% DM) </v>
      </c>
      <c r="H14" s="102" t="str">
        <f>'Field data and Cefn'!H14</f>
        <v xml:space="preserve">Grass Silage (25% DM) </v>
      </c>
      <c r="I14" s="102" t="str">
        <f>'Field data and Cefn'!I14</f>
        <v xml:space="preserve">Grass Silage (25% DM) </v>
      </c>
      <c r="J14" s="102" t="str">
        <f>'Field data and Cefn'!J14</f>
        <v xml:space="preserve">Grass Silage (25% DM) </v>
      </c>
      <c r="K14" s="102" t="str">
        <f>'Field data and Cefn'!K14</f>
        <v xml:space="preserve">Grass Silage (25% DM) </v>
      </c>
      <c r="L14" s="102" t="str">
        <f>'Field data and Cefn'!L14</f>
        <v xml:space="preserve">Grass Silage (25% DM) </v>
      </c>
      <c r="M14" s="102" t="str">
        <f>'Field data and Cefn'!M14</f>
        <v xml:space="preserve">Grass Silage (25% DM) </v>
      </c>
      <c r="N14" s="102">
        <f>'Field data and Cefn'!N14</f>
        <v>0</v>
      </c>
      <c r="O14" s="102">
        <f>'Field data and Cefn'!O14</f>
        <v>0</v>
      </c>
      <c r="P14" s="102">
        <f>'Field data and Cefn'!P14</f>
        <v>0</v>
      </c>
      <c r="Q14" s="102">
        <f>'Field data and Cefn'!Q14</f>
        <v>0</v>
      </c>
      <c r="R14" s="102">
        <f>'Field data and Cefn'!R14</f>
        <v>0</v>
      </c>
      <c r="S14" s="102">
        <f>'Field data and Cefn'!S14</f>
        <v>0</v>
      </c>
      <c r="T14" s="102">
        <f>'Field data and Cefn'!T14</f>
        <v>0</v>
      </c>
      <c r="U14" s="102">
        <f>'Field data and Cefn'!U14</f>
        <v>0</v>
      </c>
      <c r="V14" s="102">
        <f>'Field data and Cefn'!V14</f>
        <v>0</v>
      </c>
      <c r="AD14" s="30" t="s">
        <v>138</v>
      </c>
      <c r="AE14" s="30">
        <v>6</v>
      </c>
      <c r="AI14" s="53" t="s">
        <v>119</v>
      </c>
      <c r="AJ14" s="54">
        <v>0.8</v>
      </c>
      <c r="AK14" s="55">
        <v>1.7</v>
      </c>
      <c r="AL14" s="11">
        <v>12</v>
      </c>
      <c r="AM14" s="11">
        <v>6.7</v>
      </c>
      <c r="AN14" s="11" t="s">
        <v>135</v>
      </c>
    </row>
    <row r="15" spans="1:41" ht="13" x14ac:dyDescent="0.25">
      <c r="A15" s="135" t="s">
        <v>9</v>
      </c>
      <c r="B15" s="135"/>
      <c r="C15" s="60">
        <f>'Field data and Cefn'!C15</f>
        <v>23</v>
      </c>
      <c r="D15" s="60">
        <f>'Field data and Cefn'!D15</f>
        <v>23</v>
      </c>
      <c r="E15" s="60">
        <f>'Field data and Cefn'!E15</f>
        <v>23</v>
      </c>
      <c r="F15" s="60">
        <f>'Field data and Cefn'!F15</f>
        <v>23</v>
      </c>
      <c r="G15" s="60">
        <f>'Field data and Cefn'!G15</f>
        <v>23</v>
      </c>
      <c r="H15" s="60">
        <f>'Field data and Cefn'!H15</f>
        <v>23</v>
      </c>
      <c r="I15" s="60">
        <f>'Field data and Cefn'!I15</f>
        <v>23</v>
      </c>
      <c r="J15" s="60">
        <f>'Field data and Cefn'!J15</f>
        <v>23</v>
      </c>
      <c r="K15" s="60">
        <f>'Field data and Cefn'!K15</f>
        <v>23</v>
      </c>
      <c r="L15" s="60">
        <f>'Field data and Cefn'!L15</f>
        <v>23</v>
      </c>
      <c r="M15" s="60">
        <f>'Field data and Cefn'!M15</f>
        <v>23</v>
      </c>
      <c r="N15" s="60">
        <f>'Field data and Cefn'!N15</f>
        <v>0</v>
      </c>
      <c r="O15" s="60">
        <f>'Field data and Cefn'!O15</f>
        <v>0</v>
      </c>
      <c r="P15" s="60">
        <f>'Field data and Cefn'!P15</f>
        <v>0</v>
      </c>
      <c r="Q15" s="60">
        <f>'Field data and Cefn'!Q15</f>
        <v>0</v>
      </c>
      <c r="R15" s="60">
        <f>'Field data and Cefn'!R15</f>
        <v>0</v>
      </c>
      <c r="S15" s="60">
        <f>'Field data and Cefn'!S15</f>
        <v>0</v>
      </c>
      <c r="T15" s="60">
        <f>'Field data and Cefn'!T15</f>
        <v>0</v>
      </c>
      <c r="U15" s="60">
        <f>'Field data and Cefn'!U15</f>
        <v>0</v>
      </c>
      <c r="V15" s="60">
        <f>'Field data and Cefn'!V15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Cefn'!C16</f>
        <v>Medium/Clay</v>
      </c>
      <c r="D16" s="103" t="str">
        <f>'Field data and Cefn'!D16</f>
        <v>Medium/Clay</v>
      </c>
      <c r="E16" s="103" t="str">
        <f>'Field data and Cefn'!E16</f>
        <v>Medium/Clay</v>
      </c>
      <c r="F16" s="103" t="str">
        <f>'Field data and Cefn'!F16</f>
        <v>Medium/Clay</v>
      </c>
      <c r="G16" s="103" t="str">
        <f>'Field data and Cefn'!G16</f>
        <v>Medium/Clay</v>
      </c>
      <c r="H16" s="103" t="str">
        <f>'Field data and Cefn'!H16</f>
        <v>Medium/Clay</v>
      </c>
      <c r="I16" s="103" t="str">
        <f>'Field data and Cefn'!I16</f>
        <v>Medium/Clay</v>
      </c>
      <c r="J16" s="103" t="str">
        <f>'Field data and Cefn'!J16</f>
        <v>Medium/Clay</v>
      </c>
      <c r="K16" s="103" t="str">
        <f>'Field data and Cefn'!K16</f>
        <v>Medium/Clay</v>
      </c>
      <c r="L16" s="103" t="str">
        <f>'Field data and Cefn'!L16</f>
        <v>Medium/Clay</v>
      </c>
      <c r="M16" s="103" t="str">
        <f>'Field data and Cefn'!M16</f>
        <v>Medium/Clay</v>
      </c>
      <c r="N16" s="103">
        <f>'Field data and Cefn'!N16</f>
        <v>0</v>
      </c>
      <c r="O16" s="103">
        <f>'Field data and Cefn'!O16</f>
        <v>0</v>
      </c>
      <c r="P16" s="103">
        <f>'Field data and Cefn'!P16</f>
        <v>0</v>
      </c>
      <c r="Q16" s="103">
        <f>'Field data and Cefn'!Q16</f>
        <v>0</v>
      </c>
      <c r="R16" s="103">
        <f>'Field data and Cefn'!R16</f>
        <v>0</v>
      </c>
      <c r="S16" s="103">
        <f>'Field data and Cefn'!S16</f>
        <v>0</v>
      </c>
      <c r="T16" s="103">
        <f>'Field data and Cefn'!T16</f>
        <v>0</v>
      </c>
      <c r="U16" s="103">
        <f>'Field data and Cefn'!U16</f>
        <v>0</v>
      </c>
      <c r="V16" s="103">
        <f>'Field data and Cefn'!V16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35.373612749999992</v>
      </c>
      <c r="E18" s="16">
        <f>$D33</f>
        <v>35.373612749999992</v>
      </c>
      <c r="F18" s="16">
        <f>$D34</f>
        <v>35.373612749999992</v>
      </c>
      <c r="G18" s="16">
        <f>$D35</f>
        <v>35.373612749999992</v>
      </c>
      <c r="H18" s="16">
        <f>$D36</f>
        <v>35.373612749999992</v>
      </c>
      <c r="I18" s="16">
        <f>$D37</f>
        <v>35.373612749999992</v>
      </c>
      <c r="J18" s="16">
        <f>$D38</f>
        <v>35.373612749999992</v>
      </c>
      <c r="K18" s="16">
        <f>$D39</f>
        <v>35.373612749999992</v>
      </c>
      <c r="L18" s="16">
        <f>$D40</f>
        <v>35.373612749999992</v>
      </c>
      <c r="M18" s="16">
        <f>$D41</f>
        <v>35.373612749999992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-39.1</v>
      </c>
      <c r="D19" s="16">
        <f t="shared" ref="D19:V19" si="1">D18-D17</f>
        <v>-3.726387250000009</v>
      </c>
      <c r="E19" s="16">
        <f t="shared" si="1"/>
        <v>-3.726387250000009</v>
      </c>
      <c r="F19" s="16">
        <f t="shared" si="1"/>
        <v>-3.726387250000009</v>
      </c>
      <c r="G19" s="16">
        <f t="shared" si="1"/>
        <v>-3.726387250000009</v>
      </c>
      <c r="H19" s="16">
        <f t="shared" si="1"/>
        <v>-3.726387250000009</v>
      </c>
      <c r="I19" s="16">
        <f t="shared" si="1"/>
        <v>-3.726387250000009</v>
      </c>
      <c r="J19" s="16">
        <f t="shared" si="1"/>
        <v>-3.726387250000009</v>
      </c>
      <c r="K19" s="16">
        <f t="shared" si="1"/>
        <v>-3.726387250000009</v>
      </c>
      <c r="L19" s="16">
        <f t="shared" si="1"/>
        <v>-3.726387250000009</v>
      </c>
      <c r="M19" s="16">
        <f t="shared" si="1"/>
        <v>-3.726387250000009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(VLOOKUP(D$14,$AI2:$AK26,3,FALSE))*D$15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1.0700851875E-3</v>
      </c>
      <c r="E22" s="16">
        <f>$E33</f>
        <v>1.0700851875E-3</v>
      </c>
      <c r="F22" s="16">
        <f>$E34</f>
        <v>1.0700851875E-3</v>
      </c>
      <c r="G22" s="16">
        <f>$E35</f>
        <v>1.0700851875E-3</v>
      </c>
      <c r="H22" s="16">
        <f>$E36</f>
        <v>1.0700851875E-3</v>
      </c>
      <c r="I22" s="16">
        <f>$E37</f>
        <v>1.0700851875E-3</v>
      </c>
      <c r="J22" s="16">
        <f>$E38</f>
        <v>1.0700851875E-3</v>
      </c>
      <c r="K22" s="16">
        <f>$E39</f>
        <v>1.0700851875E-3</v>
      </c>
      <c r="L22" s="16">
        <f>$E40</f>
        <v>1.0700851875E-3</v>
      </c>
      <c r="M22" s="16">
        <f>$E41</f>
        <v>1.0700851875E-3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-138</v>
      </c>
      <c r="D23" s="16">
        <f t="shared" ref="D23:V23" si="3">D22-D21</f>
        <v>-137.99892991481249</v>
      </c>
      <c r="E23" s="16">
        <f t="shared" si="3"/>
        <v>-137.99892991481249</v>
      </c>
      <c r="F23" s="16">
        <f t="shared" si="3"/>
        <v>-137.99892991481249</v>
      </c>
      <c r="G23" s="16">
        <f t="shared" si="3"/>
        <v>-137.99892991481249</v>
      </c>
      <c r="H23" s="16">
        <f t="shared" si="3"/>
        <v>-137.99892991481249</v>
      </c>
      <c r="I23" s="16">
        <f t="shared" si="3"/>
        <v>-137.99892991481249</v>
      </c>
      <c r="J23" s="16">
        <f t="shared" si="3"/>
        <v>-137.99892991481249</v>
      </c>
      <c r="K23" s="16">
        <f t="shared" si="3"/>
        <v>-137.99892991481249</v>
      </c>
      <c r="L23" s="16">
        <f t="shared" si="3"/>
        <v>-137.99892991481249</v>
      </c>
      <c r="M23" s="16">
        <f t="shared" si="3"/>
        <v>-137.99892991481249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3.57</v>
      </c>
      <c r="C28" s="15">
        <v>1.1599999999999999</v>
      </c>
      <c r="D28" s="15">
        <v>0.17299999999999999</v>
      </c>
      <c r="E28" s="15">
        <v>9.9500000000000005E-2</v>
      </c>
      <c r="F28" s="15">
        <v>1300</v>
      </c>
      <c r="G28" s="15">
        <v>32.6</v>
      </c>
      <c r="H28" s="15">
        <v>70.900000000000006</v>
      </c>
      <c r="I28" s="15">
        <v>3.67</v>
      </c>
      <c r="J28" s="15">
        <v>0.45</v>
      </c>
      <c r="K28" s="23">
        <v>0.56999999999999995</v>
      </c>
      <c r="L28" s="15">
        <v>8.6</v>
      </c>
      <c r="M28" s="15">
        <v>10.1</v>
      </c>
      <c r="N28" s="15">
        <v>154000</v>
      </c>
      <c r="O28" s="15">
        <v>10500</v>
      </c>
      <c r="P28" s="15"/>
      <c r="Q28" s="15">
        <v>7180</v>
      </c>
      <c r="R28" s="15"/>
      <c r="S28" s="15">
        <v>48.1</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250</v>
      </c>
      <c r="C32" s="77">
        <f t="shared" ref="C32:C50" si="6">IF(C$27="%w/w SAR",((C$28*10)*$B32),IF(C$27="%w/w DM",(((C$28*10)*($B$28/100))*$B32),IF(C$27="kg/t SAR",(C$28*$B32),IF(C$27="kg/t DM",((C$28*($B$28/100))*$B32),IF(C$27="mg/kg SAR",((C$28*0.001)*$B32),IF(C$27="mg/kg DM",(((C$28*0.001)*($B$28/100))*$B32),0))))))</f>
        <v>103.52999999999999</v>
      </c>
      <c r="D32" s="77">
        <f t="shared" ref="D32:D50" si="7">(IF(D$27="%w/w SAR",((D$28*10)*$B32),IF(D$27="%w/w DM",(((D$28*10)*($B$28/100))*$B32),IF(D$27="kg/t SAR",(D$28*$B32),IF(D$27="kg/t DM",((D$28*($B$28/100))*$B32),IF(D$27="mg/kg SAR",((D$28*0.001)*$B32),IF(D$27="mg/kg DM",(((D$28*0.001)*($B$28/100))*$B32),"0")))))))*2.291</f>
        <v>35.373612749999992</v>
      </c>
      <c r="E32" s="77">
        <f t="shared" ref="E32:E50" si="8">(IF(E$27="%w/w SAR",((E$28*10)*$B32),IF(E$27="%w/w DM",(((E$28*10)*($B$28/100))*$B32),IF(E$27="kg/t SAR",(E$28*$B32),IF(E$27="kg/t DM",((E$28*($B$28/100))*$B32),IF(E$27="mg/kg SAR",((E$28*0.001)*$B32),IF(E$27="mg/kg DM",(((E$28*0.001)*($B$28/100))*$B32),"0")))))))*1.205</f>
        <v>1.0700851875E-3</v>
      </c>
      <c r="F32" s="77">
        <f t="shared" ref="F32:F50" si="9">(IF(F$27="%w/w SAR",((F$28*10)*$B32),IF(F$27="%w/w DM",(((F$28*10)*($B$28/100))*$B32),IF(F$27="kg/t SAR",(F$28*$B32),IF(F$27="kg/t DM",((F$28*($B$28/100))*$B32),IF(F$27="mg/kg SAR",((F$28*0.001)*$B32),IF(F$27="mg/kg DM",(((F$28*0.001)*($B$28/100))*$B32),"0")))))))*1.658</f>
        <v>19.236944999999995</v>
      </c>
      <c r="G32" s="77">
        <f t="shared" si="5"/>
        <v>0.29095500000000002</v>
      </c>
      <c r="H32" s="77">
        <f t="shared" si="5"/>
        <v>0.63278250000000003</v>
      </c>
      <c r="I32" s="77">
        <f t="shared" si="5"/>
        <v>3.2754749999999999E-2</v>
      </c>
      <c r="J32" s="77">
        <f t="shared" si="5"/>
        <v>4.0162499999999999E-3</v>
      </c>
      <c r="K32" s="77">
        <f t="shared" si="5"/>
        <v>5.0872499999999998E-3</v>
      </c>
      <c r="L32" s="77">
        <f t="shared" si="5"/>
        <v>7.675499999999999E-2</v>
      </c>
      <c r="M32" s="77">
        <f t="shared" si="5"/>
        <v>9.0142499999999987E-2</v>
      </c>
      <c r="N32" s="77">
        <f t="shared" si="5"/>
        <v>1374.4499999999998</v>
      </c>
      <c r="O32" s="77">
        <f t="shared" si="5"/>
        <v>93.712499999999991</v>
      </c>
      <c r="P32" s="77">
        <f t="shared" si="5"/>
        <v>0</v>
      </c>
      <c r="Q32" s="77">
        <f t="shared" ref="Q32:Q50" si="10">(IF(Q$27="%w/w SAR",((Q$28*10)*$B32),IF(Q$27="%w/w DM",(((Q$28*10)*($B$28/100))*$B32),IF(Q$27="kg/t SAR",(Q$28*$B32),IF(Q$27="kg/t DM",((Q$28*($B$28/100))*$B32),IF(Q$27="mg/kg SAR",((Q$28*0.001)*$B32),IF(Q$27="mg/kg DM",(((Q$28*0.001)*($B$28/100))*$B32),0)))))))*2.5</f>
        <v>160.20374999999999</v>
      </c>
      <c r="R32" s="77">
        <f t="shared" ref="R32:U50" si="11">IF(R$27="%w/w SAR",((R$28*10)*$B32),IF(R$27="%w/w DM",(((R$28*10)*($B$28/100))*$B32),IF(R$27="kg/t SAR",(R$28*$B32),IF(R$27="kg/t DM",((R$28*($B$28/100))*$B32),IF(R$27="mg/kg SAR",((R$28*0.001)*$B32),IF(R$27="mg/kg DM",(((R$28*0.001)*($B$28/100))*$B32),0))))))</f>
        <v>0</v>
      </c>
      <c r="S32" s="77">
        <f t="shared" si="11"/>
        <v>0.42929249999999997</v>
      </c>
      <c r="T32" s="77">
        <f t="shared" si="11"/>
        <v>0</v>
      </c>
      <c r="U32" s="77">
        <f t="shared" si="11"/>
        <v>0</v>
      </c>
      <c r="AB32" s="59"/>
      <c r="AC32" s="59"/>
      <c r="AD32" s="59"/>
      <c r="AE32" s="59"/>
      <c r="AF32" s="59"/>
      <c r="AG32" s="59"/>
      <c r="AH32" s="59"/>
      <c r="AI32" s="59"/>
    </row>
    <row r="33" spans="1:35" s="72" customFormat="1" ht="13" x14ac:dyDescent="0.35">
      <c r="A33" s="13" t="str">
        <f>E8</f>
        <v>Tylibrithos 4</v>
      </c>
      <c r="B33" s="15">
        <v>250</v>
      </c>
      <c r="C33" s="77">
        <f t="shared" si="6"/>
        <v>103.52999999999999</v>
      </c>
      <c r="D33" s="77">
        <f t="shared" si="7"/>
        <v>35.373612749999992</v>
      </c>
      <c r="E33" s="77">
        <f t="shared" si="8"/>
        <v>1.0700851875E-3</v>
      </c>
      <c r="F33" s="77">
        <f t="shared" si="9"/>
        <v>19.236944999999995</v>
      </c>
      <c r="G33" s="77">
        <f t="shared" si="5"/>
        <v>0.29095500000000002</v>
      </c>
      <c r="H33" s="77">
        <f t="shared" si="5"/>
        <v>0.63278250000000003</v>
      </c>
      <c r="I33" s="77">
        <f t="shared" si="5"/>
        <v>3.2754749999999999E-2</v>
      </c>
      <c r="J33" s="77">
        <f t="shared" si="5"/>
        <v>4.0162499999999999E-3</v>
      </c>
      <c r="K33" s="77">
        <f t="shared" si="5"/>
        <v>5.0872499999999998E-3</v>
      </c>
      <c r="L33" s="77">
        <f t="shared" si="5"/>
        <v>7.675499999999999E-2</v>
      </c>
      <c r="M33" s="77">
        <f t="shared" si="5"/>
        <v>9.0142499999999987E-2</v>
      </c>
      <c r="N33" s="77">
        <f t="shared" si="5"/>
        <v>1374.4499999999998</v>
      </c>
      <c r="O33" s="77">
        <f t="shared" si="5"/>
        <v>93.712499999999991</v>
      </c>
      <c r="P33" s="77">
        <f t="shared" si="5"/>
        <v>0</v>
      </c>
      <c r="Q33" s="77">
        <f t="shared" si="10"/>
        <v>160.20374999999999</v>
      </c>
      <c r="R33" s="77">
        <f t="shared" si="11"/>
        <v>0</v>
      </c>
      <c r="S33" s="77">
        <f t="shared" si="11"/>
        <v>0.42929249999999997</v>
      </c>
      <c r="T33" s="77">
        <f t="shared" si="11"/>
        <v>0</v>
      </c>
      <c r="U33" s="77">
        <f t="shared" si="11"/>
        <v>0</v>
      </c>
      <c r="AB33" s="59"/>
      <c r="AC33" s="59"/>
      <c r="AD33" s="59"/>
      <c r="AE33" s="59"/>
      <c r="AF33" s="59"/>
      <c r="AG33" s="59"/>
      <c r="AH33" s="59"/>
      <c r="AI33" s="59"/>
    </row>
    <row r="34" spans="1:35" s="72" customFormat="1" ht="13" x14ac:dyDescent="0.35">
      <c r="A34" s="13" t="str">
        <f>F8</f>
        <v>Aber 2</v>
      </c>
      <c r="B34" s="15">
        <v>250</v>
      </c>
      <c r="C34" s="77">
        <f t="shared" si="6"/>
        <v>103.52999999999999</v>
      </c>
      <c r="D34" s="77">
        <f t="shared" si="7"/>
        <v>35.373612749999992</v>
      </c>
      <c r="E34" s="77">
        <f t="shared" si="8"/>
        <v>1.0700851875E-3</v>
      </c>
      <c r="F34" s="77">
        <f t="shared" si="9"/>
        <v>19.236944999999995</v>
      </c>
      <c r="G34" s="77">
        <f t="shared" si="5"/>
        <v>0.29095500000000002</v>
      </c>
      <c r="H34" s="77">
        <f t="shared" si="5"/>
        <v>0.63278250000000003</v>
      </c>
      <c r="I34" s="77">
        <f t="shared" si="5"/>
        <v>3.2754749999999999E-2</v>
      </c>
      <c r="J34" s="77">
        <f t="shared" si="5"/>
        <v>4.0162499999999999E-3</v>
      </c>
      <c r="K34" s="77">
        <f t="shared" si="5"/>
        <v>5.0872499999999998E-3</v>
      </c>
      <c r="L34" s="77">
        <f t="shared" si="5"/>
        <v>7.675499999999999E-2</v>
      </c>
      <c r="M34" s="77">
        <f t="shared" si="5"/>
        <v>9.0142499999999987E-2</v>
      </c>
      <c r="N34" s="77">
        <f t="shared" si="5"/>
        <v>1374.4499999999998</v>
      </c>
      <c r="O34" s="77">
        <f t="shared" si="5"/>
        <v>93.712499999999991</v>
      </c>
      <c r="P34" s="77">
        <f t="shared" si="5"/>
        <v>0</v>
      </c>
      <c r="Q34" s="77">
        <f t="shared" si="10"/>
        <v>160.20374999999999</v>
      </c>
      <c r="R34" s="77">
        <f t="shared" si="11"/>
        <v>0</v>
      </c>
      <c r="S34" s="77">
        <f t="shared" si="11"/>
        <v>0.42929249999999997</v>
      </c>
      <c r="T34" s="77">
        <f t="shared" si="11"/>
        <v>0</v>
      </c>
      <c r="U34" s="77">
        <f t="shared" si="11"/>
        <v>0</v>
      </c>
      <c r="AB34" s="59"/>
      <c r="AC34" s="59"/>
      <c r="AD34" s="59"/>
      <c r="AE34" s="59"/>
      <c r="AF34" s="59"/>
      <c r="AG34" s="59"/>
      <c r="AH34" s="59"/>
      <c r="AI34" s="59"/>
    </row>
    <row r="35" spans="1:35" s="72" customFormat="1" ht="13" x14ac:dyDescent="0.35">
      <c r="A35" s="13" t="str">
        <f>G8</f>
        <v>Pentwyn 2</v>
      </c>
      <c r="B35" s="15">
        <v>250</v>
      </c>
      <c r="C35" s="77">
        <f t="shared" si="6"/>
        <v>103.52999999999999</v>
      </c>
      <c r="D35" s="77">
        <f t="shared" si="7"/>
        <v>35.373612749999992</v>
      </c>
      <c r="E35" s="77">
        <f t="shared" si="8"/>
        <v>1.0700851875E-3</v>
      </c>
      <c r="F35" s="77">
        <f t="shared" si="9"/>
        <v>19.236944999999995</v>
      </c>
      <c r="G35" s="77">
        <f t="shared" si="5"/>
        <v>0.29095500000000002</v>
      </c>
      <c r="H35" s="77">
        <f t="shared" si="5"/>
        <v>0.63278250000000003</v>
      </c>
      <c r="I35" s="77">
        <f t="shared" si="5"/>
        <v>3.2754749999999999E-2</v>
      </c>
      <c r="J35" s="77">
        <f t="shared" si="5"/>
        <v>4.0162499999999999E-3</v>
      </c>
      <c r="K35" s="77">
        <f t="shared" si="5"/>
        <v>5.0872499999999998E-3</v>
      </c>
      <c r="L35" s="77">
        <f t="shared" si="5"/>
        <v>7.675499999999999E-2</v>
      </c>
      <c r="M35" s="77">
        <f t="shared" si="5"/>
        <v>9.0142499999999987E-2</v>
      </c>
      <c r="N35" s="77">
        <f t="shared" si="5"/>
        <v>1374.4499999999998</v>
      </c>
      <c r="O35" s="77">
        <f t="shared" si="5"/>
        <v>93.712499999999991</v>
      </c>
      <c r="P35" s="77">
        <f t="shared" si="5"/>
        <v>0</v>
      </c>
      <c r="Q35" s="77">
        <f t="shared" si="10"/>
        <v>160.20374999999999</v>
      </c>
      <c r="R35" s="77">
        <f t="shared" si="11"/>
        <v>0</v>
      </c>
      <c r="S35" s="77">
        <f t="shared" si="11"/>
        <v>0.42929249999999997</v>
      </c>
      <c r="T35" s="77">
        <f t="shared" si="11"/>
        <v>0</v>
      </c>
      <c r="U35" s="77">
        <f t="shared" si="11"/>
        <v>0</v>
      </c>
      <c r="AB35" s="59"/>
      <c r="AC35" s="59"/>
      <c r="AD35" s="59"/>
      <c r="AE35" s="59"/>
      <c r="AF35" s="59"/>
      <c r="AG35" s="59"/>
      <c r="AH35" s="59"/>
      <c r="AI35" s="59"/>
    </row>
    <row r="36" spans="1:35" s="72" customFormat="1" ht="13" x14ac:dyDescent="0.35">
      <c r="A36" s="13" t="str">
        <f>H8</f>
        <v>Pentwyn 3</v>
      </c>
      <c r="B36" s="15">
        <v>250</v>
      </c>
      <c r="C36" s="77">
        <f t="shared" si="6"/>
        <v>103.52999999999999</v>
      </c>
      <c r="D36" s="77">
        <f t="shared" si="7"/>
        <v>35.373612749999992</v>
      </c>
      <c r="E36" s="77">
        <f t="shared" si="8"/>
        <v>1.0700851875E-3</v>
      </c>
      <c r="F36" s="77">
        <f t="shared" si="9"/>
        <v>19.236944999999995</v>
      </c>
      <c r="G36" s="77">
        <f t="shared" si="5"/>
        <v>0.29095500000000002</v>
      </c>
      <c r="H36" s="77">
        <f t="shared" si="5"/>
        <v>0.63278250000000003</v>
      </c>
      <c r="I36" s="77">
        <f t="shared" si="5"/>
        <v>3.2754749999999999E-2</v>
      </c>
      <c r="J36" s="77">
        <f t="shared" si="5"/>
        <v>4.0162499999999999E-3</v>
      </c>
      <c r="K36" s="77">
        <f t="shared" si="5"/>
        <v>5.0872499999999998E-3</v>
      </c>
      <c r="L36" s="77">
        <f t="shared" si="5"/>
        <v>7.675499999999999E-2</v>
      </c>
      <c r="M36" s="77">
        <f t="shared" si="5"/>
        <v>9.0142499999999987E-2</v>
      </c>
      <c r="N36" s="77">
        <f t="shared" si="5"/>
        <v>1374.4499999999998</v>
      </c>
      <c r="O36" s="77">
        <f t="shared" si="5"/>
        <v>93.712499999999991</v>
      </c>
      <c r="P36" s="77">
        <f t="shared" si="5"/>
        <v>0</v>
      </c>
      <c r="Q36" s="77">
        <f t="shared" si="10"/>
        <v>160.20374999999999</v>
      </c>
      <c r="R36" s="77">
        <f t="shared" si="11"/>
        <v>0</v>
      </c>
      <c r="S36" s="77">
        <f t="shared" si="11"/>
        <v>0.42929249999999997</v>
      </c>
      <c r="T36" s="77">
        <f t="shared" si="11"/>
        <v>0</v>
      </c>
      <c r="U36" s="77">
        <f t="shared" si="11"/>
        <v>0</v>
      </c>
      <c r="AB36" s="59"/>
      <c r="AC36" s="59"/>
      <c r="AD36" s="59"/>
      <c r="AE36" s="59"/>
      <c r="AF36" s="59"/>
      <c r="AG36" s="59"/>
      <c r="AH36" s="59"/>
      <c r="AI36" s="59"/>
    </row>
    <row r="37" spans="1:35" s="72" customFormat="1" ht="13" x14ac:dyDescent="0.35">
      <c r="A37" s="13" t="str">
        <f>I8</f>
        <v>Pentwyn 4</v>
      </c>
      <c r="B37" s="15">
        <v>250</v>
      </c>
      <c r="C37" s="77">
        <f t="shared" si="6"/>
        <v>103.52999999999999</v>
      </c>
      <c r="D37" s="77">
        <f t="shared" si="7"/>
        <v>35.373612749999992</v>
      </c>
      <c r="E37" s="77">
        <f t="shared" si="8"/>
        <v>1.0700851875E-3</v>
      </c>
      <c r="F37" s="77">
        <f t="shared" si="9"/>
        <v>19.236944999999995</v>
      </c>
      <c r="G37" s="77">
        <f t="shared" si="5"/>
        <v>0.29095500000000002</v>
      </c>
      <c r="H37" s="77">
        <f t="shared" si="5"/>
        <v>0.63278250000000003</v>
      </c>
      <c r="I37" s="77">
        <f t="shared" si="5"/>
        <v>3.2754749999999999E-2</v>
      </c>
      <c r="J37" s="77">
        <f t="shared" si="5"/>
        <v>4.0162499999999999E-3</v>
      </c>
      <c r="K37" s="77">
        <f t="shared" si="5"/>
        <v>5.0872499999999998E-3</v>
      </c>
      <c r="L37" s="77">
        <f t="shared" si="5"/>
        <v>7.675499999999999E-2</v>
      </c>
      <c r="M37" s="77">
        <f t="shared" si="5"/>
        <v>9.0142499999999987E-2</v>
      </c>
      <c r="N37" s="77">
        <f t="shared" si="5"/>
        <v>1374.4499999999998</v>
      </c>
      <c r="O37" s="77">
        <f t="shared" si="5"/>
        <v>93.712499999999991</v>
      </c>
      <c r="P37" s="77">
        <f t="shared" si="5"/>
        <v>0</v>
      </c>
      <c r="Q37" s="77">
        <f t="shared" si="10"/>
        <v>160.20374999999999</v>
      </c>
      <c r="R37" s="77">
        <f t="shared" si="11"/>
        <v>0</v>
      </c>
      <c r="S37" s="77">
        <f t="shared" si="11"/>
        <v>0.42929249999999997</v>
      </c>
      <c r="T37" s="77">
        <f t="shared" si="11"/>
        <v>0</v>
      </c>
      <c r="U37" s="77">
        <f t="shared" si="11"/>
        <v>0</v>
      </c>
      <c r="AB37" s="59"/>
      <c r="AC37" s="59"/>
      <c r="AD37" s="59"/>
      <c r="AE37" s="59"/>
      <c r="AF37" s="59"/>
      <c r="AG37" s="59"/>
      <c r="AH37" s="59"/>
      <c r="AI37" s="59"/>
    </row>
    <row r="38" spans="1:35" s="72" customFormat="1" ht="13" x14ac:dyDescent="0.35">
      <c r="A38" s="13" t="str">
        <f>J8</f>
        <v>Pencelli 1</v>
      </c>
      <c r="B38" s="15">
        <v>250</v>
      </c>
      <c r="C38" s="77">
        <f t="shared" si="6"/>
        <v>103.52999999999999</v>
      </c>
      <c r="D38" s="77">
        <f t="shared" si="7"/>
        <v>35.373612749999992</v>
      </c>
      <c r="E38" s="77">
        <f t="shared" si="8"/>
        <v>1.0700851875E-3</v>
      </c>
      <c r="F38" s="77">
        <f t="shared" si="9"/>
        <v>19.236944999999995</v>
      </c>
      <c r="G38" s="77">
        <f t="shared" si="5"/>
        <v>0.29095500000000002</v>
      </c>
      <c r="H38" s="77">
        <f t="shared" si="5"/>
        <v>0.63278250000000003</v>
      </c>
      <c r="I38" s="77">
        <f t="shared" si="5"/>
        <v>3.2754749999999999E-2</v>
      </c>
      <c r="J38" s="77">
        <f t="shared" si="5"/>
        <v>4.0162499999999999E-3</v>
      </c>
      <c r="K38" s="77">
        <f t="shared" si="5"/>
        <v>5.0872499999999998E-3</v>
      </c>
      <c r="L38" s="77">
        <f t="shared" si="5"/>
        <v>7.675499999999999E-2</v>
      </c>
      <c r="M38" s="77">
        <f t="shared" si="5"/>
        <v>9.0142499999999987E-2</v>
      </c>
      <c r="N38" s="77">
        <f t="shared" si="5"/>
        <v>1374.4499999999998</v>
      </c>
      <c r="O38" s="77">
        <f t="shared" si="5"/>
        <v>93.712499999999991</v>
      </c>
      <c r="P38" s="77">
        <f t="shared" si="5"/>
        <v>0</v>
      </c>
      <c r="Q38" s="77">
        <f t="shared" si="10"/>
        <v>160.20374999999999</v>
      </c>
      <c r="R38" s="77">
        <f t="shared" si="11"/>
        <v>0</v>
      </c>
      <c r="S38" s="77">
        <f t="shared" si="11"/>
        <v>0.42929249999999997</v>
      </c>
      <c r="T38" s="77">
        <f t="shared" si="11"/>
        <v>0</v>
      </c>
      <c r="U38" s="77">
        <f t="shared" si="11"/>
        <v>0</v>
      </c>
      <c r="AB38" s="59"/>
      <c r="AC38" s="59"/>
      <c r="AD38" s="59"/>
      <c r="AE38" s="59"/>
      <c r="AF38" s="59"/>
      <c r="AG38" s="59"/>
      <c r="AH38" s="59"/>
      <c r="AI38" s="59"/>
    </row>
    <row r="39" spans="1:35" s="72" customFormat="1" ht="13" x14ac:dyDescent="0.35">
      <c r="A39" s="13" t="str">
        <f>K8</f>
        <v>Pencelli 2</v>
      </c>
      <c r="B39" s="15">
        <v>250</v>
      </c>
      <c r="C39" s="77">
        <f t="shared" si="6"/>
        <v>103.52999999999999</v>
      </c>
      <c r="D39" s="77">
        <f t="shared" si="7"/>
        <v>35.373612749999992</v>
      </c>
      <c r="E39" s="77">
        <f t="shared" si="8"/>
        <v>1.0700851875E-3</v>
      </c>
      <c r="F39" s="77">
        <f t="shared" si="9"/>
        <v>19.236944999999995</v>
      </c>
      <c r="G39" s="77">
        <f t="shared" si="5"/>
        <v>0.29095500000000002</v>
      </c>
      <c r="H39" s="77">
        <f t="shared" si="5"/>
        <v>0.63278250000000003</v>
      </c>
      <c r="I39" s="77">
        <f t="shared" si="5"/>
        <v>3.2754749999999999E-2</v>
      </c>
      <c r="J39" s="77">
        <f t="shared" si="5"/>
        <v>4.0162499999999999E-3</v>
      </c>
      <c r="K39" s="77">
        <f t="shared" si="5"/>
        <v>5.0872499999999998E-3</v>
      </c>
      <c r="L39" s="77">
        <f t="shared" si="5"/>
        <v>7.675499999999999E-2</v>
      </c>
      <c r="M39" s="77">
        <f t="shared" si="5"/>
        <v>9.0142499999999987E-2</v>
      </c>
      <c r="N39" s="77">
        <f t="shared" si="5"/>
        <v>1374.4499999999998</v>
      </c>
      <c r="O39" s="77">
        <f t="shared" si="5"/>
        <v>93.712499999999991</v>
      </c>
      <c r="P39" s="77">
        <f t="shared" si="5"/>
        <v>0</v>
      </c>
      <c r="Q39" s="77">
        <f t="shared" si="10"/>
        <v>160.20374999999999</v>
      </c>
      <c r="R39" s="77">
        <f t="shared" si="11"/>
        <v>0</v>
      </c>
      <c r="S39" s="77">
        <f t="shared" si="11"/>
        <v>0.42929249999999997</v>
      </c>
      <c r="T39" s="77">
        <f t="shared" si="11"/>
        <v>0</v>
      </c>
      <c r="U39" s="77">
        <f t="shared" si="11"/>
        <v>0</v>
      </c>
      <c r="AB39" s="59"/>
      <c r="AC39" s="59"/>
      <c r="AD39" s="59"/>
      <c r="AE39" s="59"/>
      <c r="AF39" s="59"/>
      <c r="AG39" s="59"/>
      <c r="AH39" s="59"/>
      <c r="AI39" s="59"/>
    </row>
    <row r="40" spans="1:35" s="72" customFormat="1" ht="13" x14ac:dyDescent="0.35">
      <c r="A40" s="13" t="str">
        <f>L8</f>
        <v>Pencelli 3</v>
      </c>
      <c r="B40" s="15">
        <v>250</v>
      </c>
      <c r="C40" s="77">
        <f t="shared" si="6"/>
        <v>103.52999999999999</v>
      </c>
      <c r="D40" s="77">
        <f t="shared" si="7"/>
        <v>35.373612749999992</v>
      </c>
      <c r="E40" s="77">
        <f t="shared" si="8"/>
        <v>1.0700851875E-3</v>
      </c>
      <c r="F40" s="77">
        <f t="shared" si="9"/>
        <v>19.236944999999995</v>
      </c>
      <c r="G40" s="77">
        <f t="shared" si="5"/>
        <v>0.29095500000000002</v>
      </c>
      <c r="H40" s="77">
        <f t="shared" si="5"/>
        <v>0.63278250000000003</v>
      </c>
      <c r="I40" s="77">
        <f t="shared" si="5"/>
        <v>3.2754749999999999E-2</v>
      </c>
      <c r="J40" s="77">
        <f t="shared" si="5"/>
        <v>4.0162499999999999E-3</v>
      </c>
      <c r="K40" s="77">
        <f t="shared" si="5"/>
        <v>5.0872499999999998E-3</v>
      </c>
      <c r="L40" s="77">
        <f t="shared" si="5"/>
        <v>7.675499999999999E-2</v>
      </c>
      <c r="M40" s="77">
        <f t="shared" si="5"/>
        <v>9.0142499999999987E-2</v>
      </c>
      <c r="N40" s="77">
        <f t="shared" si="5"/>
        <v>1374.4499999999998</v>
      </c>
      <c r="O40" s="77">
        <f t="shared" si="5"/>
        <v>93.712499999999991</v>
      </c>
      <c r="P40" s="77">
        <f t="shared" si="5"/>
        <v>0</v>
      </c>
      <c r="Q40" s="77">
        <f t="shared" si="10"/>
        <v>160.20374999999999</v>
      </c>
      <c r="R40" s="77">
        <f t="shared" si="11"/>
        <v>0</v>
      </c>
      <c r="S40" s="77">
        <f t="shared" si="11"/>
        <v>0.42929249999999997</v>
      </c>
      <c r="T40" s="77">
        <f t="shared" si="11"/>
        <v>0</v>
      </c>
      <c r="U40" s="77">
        <f t="shared" si="11"/>
        <v>0</v>
      </c>
      <c r="AB40" s="59"/>
      <c r="AC40" s="59"/>
      <c r="AD40" s="59"/>
      <c r="AE40" s="59"/>
      <c r="AF40" s="59"/>
      <c r="AG40" s="59"/>
      <c r="AH40" s="59"/>
      <c r="AI40" s="59"/>
    </row>
    <row r="41" spans="1:35" s="72" customFormat="1" ht="13" x14ac:dyDescent="0.35">
      <c r="A41" s="13" t="str">
        <f>M8</f>
        <v>Pencelli 4</v>
      </c>
      <c r="B41" s="15">
        <v>250</v>
      </c>
      <c r="C41" s="77">
        <f t="shared" si="6"/>
        <v>103.52999999999999</v>
      </c>
      <c r="D41" s="77">
        <f t="shared" si="7"/>
        <v>35.373612749999992</v>
      </c>
      <c r="E41" s="77">
        <f t="shared" si="8"/>
        <v>1.0700851875E-3</v>
      </c>
      <c r="F41" s="77">
        <f t="shared" si="9"/>
        <v>19.236944999999995</v>
      </c>
      <c r="G41" s="77">
        <f t="shared" si="5"/>
        <v>0.29095500000000002</v>
      </c>
      <c r="H41" s="77">
        <f t="shared" si="5"/>
        <v>0.63278250000000003</v>
      </c>
      <c r="I41" s="77">
        <f t="shared" si="5"/>
        <v>3.2754749999999999E-2</v>
      </c>
      <c r="J41" s="77">
        <f t="shared" si="5"/>
        <v>4.0162499999999999E-3</v>
      </c>
      <c r="K41" s="77">
        <f t="shared" si="5"/>
        <v>5.0872499999999998E-3</v>
      </c>
      <c r="L41" s="77">
        <f t="shared" si="5"/>
        <v>7.675499999999999E-2</v>
      </c>
      <c r="M41" s="77">
        <f t="shared" si="5"/>
        <v>9.0142499999999987E-2</v>
      </c>
      <c r="N41" s="77">
        <f t="shared" si="5"/>
        <v>1374.4499999999998</v>
      </c>
      <c r="O41" s="77">
        <f t="shared" si="5"/>
        <v>93.712499999999991</v>
      </c>
      <c r="P41" s="77">
        <f t="shared" si="5"/>
        <v>0</v>
      </c>
      <c r="Q41" s="77">
        <f t="shared" si="10"/>
        <v>160.20374999999999</v>
      </c>
      <c r="R41" s="77">
        <f t="shared" si="11"/>
        <v>0</v>
      </c>
      <c r="S41" s="77">
        <f t="shared" si="11"/>
        <v>0.42929249999999997</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D27" sqref="D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Cefn'!C1:D1</f>
        <v>PAN-023961</v>
      </c>
      <c r="D1" s="141"/>
      <c r="E1" s="93" t="s">
        <v>45</v>
      </c>
      <c r="F1" s="39">
        <f>'Field data and Cefn'!F1</f>
        <v>48.59</v>
      </c>
      <c r="G1" s="123" t="s">
        <v>43</v>
      </c>
      <c r="H1" s="124"/>
      <c r="I1" s="118">
        <v>6.1</v>
      </c>
      <c r="J1" s="127" t="s">
        <v>153</v>
      </c>
      <c r="K1" s="127"/>
      <c r="L1" s="97">
        <v>292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Cefn'!C2:D2</f>
        <v>GP3792SK</v>
      </c>
      <c r="D2" s="143"/>
      <c r="E2" s="93" t="s">
        <v>109</v>
      </c>
      <c r="F2" s="96">
        <v>190902</v>
      </c>
      <c r="G2" s="125" t="s">
        <v>110</v>
      </c>
      <c r="H2" s="126"/>
      <c r="I2" s="118"/>
      <c r="J2" s="127" t="s">
        <v>158</v>
      </c>
      <c r="K2" s="127"/>
      <c r="L2" s="97">
        <v>0.67400000000000004</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Cefn'!C3:D3</f>
        <v>ByProduct Recovery Limited</v>
      </c>
      <c r="D3" s="143"/>
      <c r="E3" s="93" t="s">
        <v>108</v>
      </c>
      <c r="F3" s="31" t="s">
        <v>78</v>
      </c>
      <c r="G3" s="127" t="s">
        <v>159</v>
      </c>
      <c r="H3" s="127"/>
      <c r="I3" s="118"/>
      <c r="J3" s="123" t="s">
        <v>154</v>
      </c>
      <c r="K3" s="124"/>
      <c r="L3" s="97">
        <f>(L1/(L2*10000))*100</f>
        <v>4.3323442136498516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Cefn'!C4:D4</f>
        <v>Tylebrithos, Cantref, Brecon.LD3 8LR</v>
      </c>
      <c r="D4" s="141"/>
      <c r="E4" s="94" t="s">
        <v>1</v>
      </c>
      <c r="F4" s="96" t="s">
        <v>183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Cefn'!C5:D5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Cefn'!C8</f>
        <v>Tylibrithos 2</v>
      </c>
      <c r="D8" s="60" t="str">
        <f>'Field data and Cefn'!D8</f>
        <v>Tylibrithos 3</v>
      </c>
      <c r="E8" s="60" t="str">
        <f>'Field data and Cefn'!E8</f>
        <v>Tylibrithos 4</v>
      </c>
      <c r="F8" s="60" t="str">
        <f>'Field data and Cefn'!F8</f>
        <v>Aber 2</v>
      </c>
      <c r="G8" s="60" t="str">
        <f>'Field data and Cefn'!G8</f>
        <v>Pentwyn 2</v>
      </c>
      <c r="H8" s="60" t="str">
        <f>'Field data and Cefn'!H8</f>
        <v>Pentwyn 3</v>
      </c>
      <c r="I8" s="60" t="str">
        <f>'Field data and Cefn'!I8</f>
        <v>Pentwyn 4</v>
      </c>
      <c r="J8" s="60" t="str">
        <f>'Field data and Cefn'!J8</f>
        <v>Pencelli 1</v>
      </c>
      <c r="K8" s="60" t="str">
        <f>'Field data and Cefn'!K8</f>
        <v>Pencelli 2</v>
      </c>
      <c r="L8" s="60" t="str">
        <f>'Field data and Cefn'!L8</f>
        <v>Pencelli 3</v>
      </c>
      <c r="M8" s="60" t="str">
        <f>'Field data and Cefn'!M8</f>
        <v>Pencelli 4</v>
      </c>
      <c r="N8" s="60">
        <f>'Field data and Cefn'!N8</f>
        <v>0</v>
      </c>
      <c r="O8" s="60">
        <f>'Field data and Cefn'!O8</f>
        <v>0</v>
      </c>
      <c r="P8" s="60">
        <f>'Field data and Cefn'!P8</f>
        <v>0</v>
      </c>
      <c r="Q8" s="60">
        <f>'Field data and Cefn'!Q8</f>
        <v>0</v>
      </c>
      <c r="R8" s="60">
        <f>'Field data and Cefn'!R8</f>
        <v>0</v>
      </c>
      <c r="S8" s="60">
        <f>'Field data and Cefn'!S8</f>
        <v>0</v>
      </c>
      <c r="T8" s="60">
        <f>'Field data and Cefn'!T8</f>
        <v>0</v>
      </c>
      <c r="U8" s="60">
        <f>'Field data and Cefn'!U8</f>
        <v>0</v>
      </c>
      <c r="V8" s="60">
        <f>'Field data and Cefn'!V8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Cefn'!C9</f>
        <v xml:space="preserve">M </v>
      </c>
      <c r="D9" s="60" t="str">
        <f>'Field data and Cefn'!D9</f>
        <v xml:space="preserve">M </v>
      </c>
      <c r="E9" s="60" t="str">
        <f>'Field data and Cefn'!E9</f>
        <v xml:space="preserve">M </v>
      </c>
      <c r="F9" s="60" t="str">
        <f>'Field data and Cefn'!F9</f>
        <v xml:space="preserve">M </v>
      </c>
      <c r="G9" s="60" t="str">
        <f>'Field data and Cefn'!G9</f>
        <v xml:space="preserve">M </v>
      </c>
      <c r="H9" s="60" t="str">
        <f>'Field data and Cefn'!H9</f>
        <v xml:space="preserve">M </v>
      </c>
      <c r="I9" s="60" t="str">
        <f>'Field data and Cefn'!I9</f>
        <v xml:space="preserve">M </v>
      </c>
      <c r="J9" s="60" t="str">
        <f>'Field data and Cefn'!J9</f>
        <v xml:space="preserve">M </v>
      </c>
      <c r="K9" s="60" t="str">
        <f>'Field data and Cefn'!K9</f>
        <v xml:space="preserve">M </v>
      </c>
      <c r="L9" s="60" t="str">
        <f>'Field data and Cefn'!L9</f>
        <v xml:space="preserve">M </v>
      </c>
      <c r="M9" s="60" t="str">
        <f>'Field data and Cefn'!M9</f>
        <v xml:space="preserve">M </v>
      </c>
      <c r="N9" s="60">
        <f>'Field data and Cefn'!N9</f>
        <v>0</v>
      </c>
      <c r="O9" s="60">
        <f>'Field data and Cefn'!O9</f>
        <v>0</v>
      </c>
      <c r="P9" s="60">
        <f>'Field data and Cefn'!P9</f>
        <v>0</v>
      </c>
      <c r="Q9" s="60">
        <f>'Field data and Cefn'!Q9</f>
        <v>0</v>
      </c>
      <c r="R9" s="60">
        <f>'Field data and Cefn'!R9</f>
        <v>0</v>
      </c>
      <c r="S9" s="60">
        <f>'Field data and Cefn'!S9</f>
        <v>0</v>
      </c>
      <c r="T9" s="60">
        <f>'Field data and Cefn'!T9</f>
        <v>0</v>
      </c>
      <c r="U9" s="60">
        <f>'Field data and Cefn'!U9</f>
        <v>0</v>
      </c>
      <c r="V9" s="60">
        <f>'Field data and Cefn'!V9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Cefn'!C10</f>
        <v>6.1</v>
      </c>
      <c r="D10" s="60">
        <f>'Field data and Cefn'!D10</f>
        <v>6.2</v>
      </c>
      <c r="E10" s="60">
        <f>'Field data and Cefn'!E10</f>
        <v>6</v>
      </c>
      <c r="F10" s="60">
        <f>'Field data and Cefn'!F10</f>
        <v>6.2</v>
      </c>
      <c r="G10" s="60">
        <f>'Field data and Cefn'!G10</f>
        <v>6.6</v>
      </c>
      <c r="H10" s="60">
        <f>'Field data and Cefn'!H10</f>
        <v>6</v>
      </c>
      <c r="I10" s="60">
        <f>'Field data and Cefn'!I10</f>
        <v>6.1</v>
      </c>
      <c r="J10" s="60">
        <f>'Field data and Cefn'!J10</f>
        <v>6.7</v>
      </c>
      <c r="K10" s="60">
        <f>'Field data and Cefn'!K10</f>
        <v>6.7</v>
      </c>
      <c r="L10" s="60">
        <f>'Field data and Cefn'!L10</f>
        <v>6.7</v>
      </c>
      <c r="M10" s="60">
        <f>'Field data and Cefn'!M10</f>
        <v>6.5</v>
      </c>
      <c r="N10" s="60">
        <f>'Field data and Cefn'!N10</f>
        <v>0</v>
      </c>
      <c r="O10" s="60">
        <f>'Field data and Cefn'!O10</f>
        <v>0</v>
      </c>
      <c r="P10" s="60">
        <f>'Field data and Cefn'!P10</f>
        <v>0</v>
      </c>
      <c r="Q10" s="60">
        <f>'Field data and Cefn'!Q10</f>
        <v>0</v>
      </c>
      <c r="R10" s="60">
        <f>'Field data and Cefn'!R10</f>
        <v>0</v>
      </c>
      <c r="S10" s="60">
        <f>'Field data and Cefn'!S10</f>
        <v>0</v>
      </c>
      <c r="T10" s="60">
        <f>'Field data and Cefn'!T10</f>
        <v>0</v>
      </c>
      <c r="U10" s="60">
        <f>'Field data and Cefn'!U10</f>
        <v>0</v>
      </c>
      <c r="V10" s="60">
        <f>'Field data and Cefn'!V10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Cefn'!C11</f>
        <v>1</v>
      </c>
      <c r="D11" s="60">
        <f>'Field data and Cefn'!D11</f>
        <v>1</v>
      </c>
      <c r="E11" s="60">
        <f>'Field data and Cefn'!E11</f>
        <v>1</v>
      </c>
      <c r="F11" s="60">
        <f>'Field data and Cefn'!F11</f>
        <v>3</v>
      </c>
      <c r="G11" s="60">
        <f>'Field data and Cefn'!G11</f>
        <v>3</v>
      </c>
      <c r="H11" s="60">
        <f>'Field data and Cefn'!H11</f>
        <v>2</v>
      </c>
      <c r="I11" s="60">
        <f>'Field data and Cefn'!I11</f>
        <v>3</v>
      </c>
      <c r="J11" s="60">
        <f>'Field data and Cefn'!J11</f>
        <v>3</v>
      </c>
      <c r="K11" s="60">
        <f>'Field data and Cefn'!K11</f>
        <v>3</v>
      </c>
      <c r="L11" s="60">
        <f>'Field data and Cefn'!L11</f>
        <v>2</v>
      </c>
      <c r="M11" s="60">
        <f>'Field data and Cefn'!M11</f>
        <v>3</v>
      </c>
      <c r="N11" s="60">
        <f>'Field data and Cefn'!N11</f>
        <v>0</v>
      </c>
      <c r="O11" s="60">
        <f>'Field data and Cefn'!O11</f>
        <v>0</v>
      </c>
      <c r="P11" s="60">
        <f>'Field data and Cefn'!P11</f>
        <v>0</v>
      </c>
      <c r="Q11" s="60">
        <f>'Field data and Cefn'!Q11</f>
        <v>0</v>
      </c>
      <c r="R11" s="60">
        <f>'Field data and Cefn'!R11</f>
        <v>0</v>
      </c>
      <c r="S11" s="60">
        <f>'Field data and Cefn'!S11</f>
        <v>0</v>
      </c>
      <c r="T11" s="60">
        <f>'Field data and Cefn'!T11</f>
        <v>0</v>
      </c>
      <c r="U11" s="60">
        <f>'Field data and Cefn'!U11</f>
        <v>0</v>
      </c>
      <c r="V11" s="60">
        <f>'Field data and Cefn'!V11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Cefn'!C12</f>
        <v>1</v>
      </c>
      <c r="D12" s="60">
        <f>'Field data and Cefn'!D12</f>
        <v>1</v>
      </c>
      <c r="E12" s="60">
        <f>'Field data and Cefn'!E12</f>
        <v>1</v>
      </c>
      <c r="F12" s="60">
        <f>'Field data and Cefn'!F12</f>
        <v>2</v>
      </c>
      <c r="G12" s="60">
        <f>'Field data and Cefn'!G12</f>
        <v>2</v>
      </c>
      <c r="H12" s="60">
        <f>'Field data and Cefn'!H12</f>
        <v>1</v>
      </c>
      <c r="I12" s="60">
        <f>'Field data and Cefn'!I12</f>
        <v>3</v>
      </c>
      <c r="J12" s="60">
        <f>'Field data and Cefn'!J12</f>
        <v>0</v>
      </c>
      <c r="K12" s="60">
        <f>'Field data and Cefn'!K12</f>
        <v>0</v>
      </c>
      <c r="L12" s="60">
        <f>'Field data and Cefn'!L12</f>
        <v>0</v>
      </c>
      <c r="M12" s="60">
        <f>'Field data and Cefn'!M12</f>
        <v>0</v>
      </c>
      <c r="N12" s="60">
        <f>'Field data and Cefn'!N12</f>
        <v>0</v>
      </c>
      <c r="O12" s="60">
        <f>'Field data and Cefn'!O12</f>
        <v>0</v>
      </c>
      <c r="P12" s="60">
        <f>'Field data and Cefn'!P12</f>
        <v>0</v>
      </c>
      <c r="Q12" s="60">
        <f>'Field data and Cefn'!Q12</f>
        <v>0</v>
      </c>
      <c r="R12" s="60">
        <f>'Field data and Cefn'!R12</f>
        <v>0</v>
      </c>
      <c r="S12" s="60">
        <f>'Field data and Cefn'!S12</f>
        <v>0</v>
      </c>
      <c r="T12" s="60">
        <f>'Field data and Cefn'!T12</f>
        <v>0</v>
      </c>
      <c r="U12" s="60">
        <f>'Field data and Cefn'!U12</f>
        <v>0</v>
      </c>
      <c r="V12" s="60">
        <f>'Field data and Cefn'!V12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Cefn'!C13</f>
        <v>3</v>
      </c>
      <c r="D13" s="60">
        <f>'Field data and Cefn'!D13</f>
        <v>3</v>
      </c>
      <c r="E13" s="60">
        <f>'Field data and Cefn'!E13</f>
        <v>3</v>
      </c>
      <c r="F13" s="60">
        <f>'Field data and Cefn'!F13</f>
        <v>3</v>
      </c>
      <c r="G13" s="60">
        <f>'Field data and Cefn'!G13</f>
        <v>2</v>
      </c>
      <c r="H13" s="60">
        <f>'Field data and Cefn'!H13</f>
        <v>2</v>
      </c>
      <c r="I13" s="60">
        <f>'Field data and Cefn'!I13</f>
        <v>3</v>
      </c>
      <c r="J13" s="60">
        <f>'Field data and Cefn'!J13</f>
        <v>2</v>
      </c>
      <c r="K13" s="60">
        <f>'Field data and Cefn'!K13</f>
        <v>3</v>
      </c>
      <c r="L13" s="60">
        <f>'Field data and Cefn'!L13</f>
        <v>2</v>
      </c>
      <c r="M13" s="60">
        <f>'Field data and Cefn'!M13</f>
        <v>2</v>
      </c>
      <c r="N13" s="60">
        <f>'Field data and Cefn'!N13</f>
        <v>0</v>
      </c>
      <c r="O13" s="60">
        <f>'Field data and Cefn'!O13</f>
        <v>0</v>
      </c>
      <c r="P13" s="60">
        <f>'Field data and Cefn'!P13</f>
        <v>0</v>
      </c>
      <c r="Q13" s="60">
        <f>'Field data and Cefn'!Q13</f>
        <v>0</v>
      </c>
      <c r="R13" s="60">
        <f>'Field data and Cefn'!R13</f>
        <v>0</v>
      </c>
      <c r="S13" s="60">
        <f>'Field data and Cefn'!S13</f>
        <v>0</v>
      </c>
      <c r="T13" s="60">
        <f>'Field data and Cefn'!T13</f>
        <v>0</v>
      </c>
      <c r="U13" s="60">
        <f>'Field data and Cefn'!U13</f>
        <v>0</v>
      </c>
      <c r="V13" s="60">
        <f>'Field data and Cefn'!V13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Cefn'!C14</f>
        <v xml:space="preserve">Grass Silage (25% DM) </v>
      </c>
      <c r="D14" s="102" t="str">
        <f>'Field data and Cefn'!D14</f>
        <v xml:space="preserve">Grass Silage (25% DM) </v>
      </c>
      <c r="E14" s="102" t="str">
        <f>'Field data and Cefn'!E14</f>
        <v xml:space="preserve">Grass Silage (25% DM) </v>
      </c>
      <c r="F14" s="102" t="str">
        <f>'Field data and Cefn'!F14</f>
        <v xml:space="preserve">Grass Silage (25% DM) </v>
      </c>
      <c r="G14" s="102" t="str">
        <f>'Field data and Cefn'!G14</f>
        <v xml:space="preserve">Grass Silage (25% DM) </v>
      </c>
      <c r="H14" s="102" t="str">
        <f>'Field data and Cefn'!H14</f>
        <v xml:space="preserve">Grass Silage (25% DM) </v>
      </c>
      <c r="I14" s="102" t="str">
        <f>'Field data and Cefn'!I14</f>
        <v xml:space="preserve">Grass Silage (25% DM) </v>
      </c>
      <c r="J14" s="102" t="str">
        <f>'Field data and Cefn'!J14</f>
        <v xml:space="preserve">Grass Silage (25% DM) </v>
      </c>
      <c r="K14" s="102" t="str">
        <f>'Field data and Cefn'!K14</f>
        <v xml:space="preserve">Grass Silage (25% DM) </v>
      </c>
      <c r="L14" s="102" t="str">
        <f>'Field data and Cefn'!L14</f>
        <v xml:space="preserve">Grass Silage (25% DM) </v>
      </c>
      <c r="M14" s="102" t="str">
        <f>'Field data and Cefn'!M14</f>
        <v xml:space="preserve">Grass Silage (25% DM) </v>
      </c>
      <c r="N14" s="102">
        <f>'Field data and Cefn'!N14</f>
        <v>0</v>
      </c>
      <c r="O14" s="102">
        <f>'Field data and Cefn'!O14</f>
        <v>0</v>
      </c>
      <c r="P14" s="102">
        <f>'Field data and Cefn'!P14</f>
        <v>0</v>
      </c>
      <c r="Q14" s="102">
        <f>'Field data and Cefn'!Q14</f>
        <v>0</v>
      </c>
      <c r="R14" s="102">
        <f>'Field data and Cefn'!R14</f>
        <v>0</v>
      </c>
      <c r="S14" s="102">
        <f>'Field data and Cefn'!S14</f>
        <v>0</v>
      </c>
      <c r="T14" s="102">
        <f>'Field data and Cefn'!T14</f>
        <v>0</v>
      </c>
      <c r="U14" s="102">
        <f>'Field data and Cefn'!U14</f>
        <v>0</v>
      </c>
      <c r="V14" s="102">
        <f>'Field data and Cefn'!V14</f>
        <v>0</v>
      </c>
      <c r="AD14" s="30" t="s">
        <v>138</v>
      </c>
      <c r="AE14" s="30">
        <v>6</v>
      </c>
      <c r="AI14" s="53" t="s">
        <v>119</v>
      </c>
      <c r="AJ14" s="54">
        <v>0.8</v>
      </c>
      <c r="AK14" s="55">
        <v>1.7</v>
      </c>
      <c r="AL14" s="11">
        <v>12</v>
      </c>
      <c r="AM14" s="11">
        <v>6.7</v>
      </c>
      <c r="AN14" s="11" t="s">
        <v>135</v>
      </c>
    </row>
    <row r="15" spans="1:41" ht="13" x14ac:dyDescent="0.25">
      <c r="A15" s="135" t="s">
        <v>9</v>
      </c>
      <c r="B15" s="135"/>
      <c r="C15" s="60">
        <f>'Field data and Cefn'!C15</f>
        <v>23</v>
      </c>
      <c r="D15" s="60">
        <f>'Field data and Cefn'!D15</f>
        <v>23</v>
      </c>
      <c r="E15" s="60">
        <f>'Field data and Cefn'!E15</f>
        <v>23</v>
      </c>
      <c r="F15" s="60">
        <f>'Field data and Cefn'!F15</f>
        <v>23</v>
      </c>
      <c r="G15" s="60">
        <f>'Field data and Cefn'!G15</f>
        <v>23</v>
      </c>
      <c r="H15" s="60">
        <f>'Field data and Cefn'!H15</f>
        <v>23</v>
      </c>
      <c r="I15" s="60">
        <f>'Field data and Cefn'!I15</f>
        <v>23</v>
      </c>
      <c r="J15" s="60">
        <f>'Field data and Cefn'!J15</f>
        <v>23</v>
      </c>
      <c r="K15" s="60">
        <f>'Field data and Cefn'!K15</f>
        <v>23</v>
      </c>
      <c r="L15" s="60">
        <f>'Field data and Cefn'!L15</f>
        <v>23</v>
      </c>
      <c r="M15" s="60">
        <f>'Field data and Cefn'!M15</f>
        <v>23</v>
      </c>
      <c r="N15" s="60">
        <f>'Field data and Cefn'!N15</f>
        <v>0</v>
      </c>
      <c r="O15" s="60">
        <f>'Field data and Cefn'!O15</f>
        <v>0</v>
      </c>
      <c r="P15" s="60">
        <f>'Field data and Cefn'!P15</f>
        <v>0</v>
      </c>
      <c r="Q15" s="60">
        <f>'Field data and Cefn'!Q15</f>
        <v>0</v>
      </c>
      <c r="R15" s="60">
        <f>'Field data and Cefn'!R15</f>
        <v>0</v>
      </c>
      <c r="S15" s="60">
        <f>'Field data and Cefn'!S15</f>
        <v>0</v>
      </c>
      <c r="T15" s="60">
        <f>'Field data and Cefn'!T15</f>
        <v>0</v>
      </c>
      <c r="U15" s="60">
        <f>'Field data and Cefn'!U15</f>
        <v>0</v>
      </c>
      <c r="V15" s="60">
        <f>'Field data and Cefn'!V15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Cefn'!C16</f>
        <v>Medium/Clay</v>
      </c>
      <c r="D16" s="103" t="str">
        <f>'Field data and Cefn'!D16</f>
        <v>Medium/Clay</v>
      </c>
      <c r="E16" s="103" t="str">
        <f>'Field data and Cefn'!E16</f>
        <v>Medium/Clay</v>
      </c>
      <c r="F16" s="103" t="str">
        <f>'Field data and Cefn'!F16</f>
        <v>Medium/Clay</v>
      </c>
      <c r="G16" s="103" t="str">
        <f>'Field data and Cefn'!G16</f>
        <v>Medium/Clay</v>
      </c>
      <c r="H16" s="103" t="str">
        <f>'Field data and Cefn'!H16</f>
        <v>Medium/Clay</v>
      </c>
      <c r="I16" s="103" t="str">
        <f>'Field data and Cefn'!I16</f>
        <v>Medium/Clay</v>
      </c>
      <c r="J16" s="103" t="str">
        <f>'Field data and Cefn'!J16</f>
        <v>Medium/Clay</v>
      </c>
      <c r="K16" s="103" t="str">
        <f>'Field data and Cefn'!K16</f>
        <v>Medium/Clay</v>
      </c>
      <c r="L16" s="103" t="str">
        <f>'Field data and Cefn'!L16</f>
        <v>Medium/Clay</v>
      </c>
      <c r="M16" s="103" t="str">
        <f>'Field data and Cefn'!M16</f>
        <v>Medium/Clay</v>
      </c>
      <c r="N16" s="103">
        <f>'Field data and Cefn'!N16</f>
        <v>0</v>
      </c>
      <c r="O16" s="103">
        <f>'Field data and Cefn'!O16</f>
        <v>0</v>
      </c>
      <c r="P16" s="103">
        <f>'Field data and Cefn'!P16</f>
        <v>0</v>
      </c>
      <c r="Q16" s="103">
        <f>'Field data and Cefn'!Q16</f>
        <v>0</v>
      </c>
      <c r="R16" s="103">
        <f>'Field data and Cefn'!R16</f>
        <v>0</v>
      </c>
      <c r="S16" s="103">
        <f>'Field data and Cefn'!S16</f>
        <v>0</v>
      </c>
      <c r="T16" s="103">
        <f>'Field data and Cefn'!T16</f>
        <v>0</v>
      </c>
      <c r="U16" s="103">
        <f>'Field data and Cefn'!U16</f>
        <v>0</v>
      </c>
      <c r="V16" s="103">
        <f>'Field data and Cefn'!V16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9.708055224999999</v>
      </c>
      <c r="D18" s="16">
        <f>$D32</f>
        <v>9.708055224999999</v>
      </c>
      <c r="E18" s="16">
        <f>$D33</f>
        <v>9.708055224999999</v>
      </c>
      <c r="F18" s="16">
        <f>$D34</f>
        <v>9.708055224999999</v>
      </c>
      <c r="G18" s="16">
        <f>$D35</f>
        <v>9.708055224999999</v>
      </c>
      <c r="H18" s="16">
        <f>$D36</f>
        <v>9.708055224999999</v>
      </c>
      <c r="I18" s="16">
        <f>$D37</f>
        <v>9.708055224999999</v>
      </c>
      <c r="J18" s="16">
        <f>$D38</f>
        <v>9.708055224999999</v>
      </c>
      <c r="K18" s="16">
        <f>$D39</f>
        <v>9.708055224999999</v>
      </c>
      <c r="L18" s="16">
        <f>$D40</f>
        <v>9.708055224999999</v>
      </c>
      <c r="M18" s="16">
        <f>$D41</f>
        <v>9.708055224999999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-29.391944775000002</v>
      </c>
      <c r="D19" s="16">
        <f t="shared" ref="D19:V19" si="1">D18-D17</f>
        <v>-29.391944775000002</v>
      </c>
      <c r="E19" s="16">
        <f t="shared" si="1"/>
        <v>-29.391944775000002</v>
      </c>
      <c r="F19" s="16">
        <f t="shared" si="1"/>
        <v>-29.391944775000002</v>
      </c>
      <c r="G19" s="16">
        <f t="shared" si="1"/>
        <v>-29.391944775000002</v>
      </c>
      <c r="H19" s="16">
        <f t="shared" si="1"/>
        <v>-29.391944775000002</v>
      </c>
      <c r="I19" s="16">
        <f t="shared" si="1"/>
        <v>-29.391944775000002</v>
      </c>
      <c r="J19" s="16">
        <f t="shared" si="1"/>
        <v>-29.391944775000002</v>
      </c>
      <c r="K19" s="16">
        <f t="shared" si="1"/>
        <v>-29.391944775000002</v>
      </c>
      <c r="L19" s="16">
        <f t="shared" si="1"/>
        <v>-29.391944775000002</v>
      </c>
      <c r="M19" s="16">
        <f t="shared" si="1"/>
        <v>-29.391944775000002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(VLOOKUP(D$14,$AI2:$AK26,3,FALSE))*D$15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1.0514528749999999E-4</v>
      </c>
      <c r="D22" s="16">
        <f>$E32</f>
        <v>1.0514528749999999E-4</v>
      </c>
      <c r="E22" s="16">
        <f>$E33</f>
        <v>1.0514528749999999E-4</v>
      </c>
      <c r="F22" s="16">
        <f>$E34</f>
        <v>1.0514528749999999E-4</v>
      </c>
      <c r="G22" s="16">
        <f>$E35</f>
        <v>1.0514528749999999E-4</v>
      </c>
      <c r="H22" s="16">
        <f>$E36</f>
        <v>1.0514528749999999E-4</v>
      </c>
      <c r="I22" s="16">
        <f>$E37</f>
        <v>1.0514528749999999E-4</v>
      </c>
      <c r="J22" s="16">
        <f>$E38</f>
        <v>1.0514528749999999E-4</v>
      </c>
      <c r="K22" s="16">
        <f>$E39</f>
        <v>1.0514528749999999E-4</v>
      </c>
      <c r="L22" s="16">
        <f>$E40</f>
        <v>1.0514528749999999E-4</v>
      </c>
      <c r="M22" s="16">
        <f>$E41</f>
        <v>1.0514528749999999E-4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-137.99989485471249</v>
      </c>
      <c r="D23" s="16">
        <f t="shared" ref="D23:V23" si="3">D22-D21</f>
        <v>-137.99989485471249</v>
      </c>
      <c r="E23" s="16">
        <f t="shared" si="3"/>
        <v>-137.99989485471249</v>
      </c>
      <c r="F23" s="16">
        <f t="shared" si="3"/>
        <v>-137.99989485471249</v>
      </c>
      <c r="G23" s="16">
        <f t="shared" si="3"/>
        <v>-137.99989485471249</v>
      </c>
      <c r="H23" s="16">
        <f t="shared" si="3"/>
        <v>-137.99989485471249</v>
      </c>
      <c r="I23" s="16">
        <f t="shared" si="3"/>
        <v>-137.99989485471249</v>
      </c>
      <c r="J23" s="16">
        <f t="shared" si="3"/>
        <v>-137.99989485471249</v>
      </c>
      <c r="K23" s="16">
        <f t="shared" si="3"/>
        <v>-137.99989485471249</v>
      </c>
      <c r="L23" s="16">
        <f t="shared" si="3"/>
        <v>-137.99989485471249</v>
      </c>
      <c r="M23" s="16">
        <f t="shared" si="3"/>
        <v>-137.99989485471249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2.09</v>
      </c>
      <c r="C28" s="15">
        <v>0.67400000000000004</v>
      </c>
      <c r="D28" s="15">
        <v>8.1100000000000005E-2</v>
      </c>
      <c r="E28" s="15">
        <v>1.67E-2</v>
      </c>
      <c r="F28" s="15">
        <v>586</v>
      </c>
      <c r="G28" s="15">
        <v>25.7</v>
      </c>
      <c r="H28" s="15">
        <v>136</v>
      </c>
      <c r="I28" s="15">
        <v>9.6</v>
      </c>
      <c r="J28" s="15">
        <v>0.47</v>
      </c>
      <c r="K28" s="23">
        <v>0.97</v>
      </c>
      <c r="L28" s="15">
        <v>10.7</v>
      </c>
      <c r="M28" s="15">
        <v>15.2</v>
      </c>
      <c r="N28" s="15">
        <v>3050</v>
      </c>
      <c r="O28" s="15">
        <v>452000</v>
      </c>
      <c r="P28" s="15"/>
      <c r="Q28" s="15">
        <v>2570</v>
      </c>
      <c r="R28" s="15"/>
      <c r="S28" s="15">
        <v>41.4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250</v>
      </c>
      <c r="C31" s="77">
        <f>IF(C$27="%w/w SAR",((C$28*10)*$B31),IF(C$27="%w/w DM",(((C$28*10)*($B$28/100))*$B31),IF(C$27="kg/t SAR",(C$28*$B31),IF(C$27="kg/t DM",((C$28*($B$28/100))*$B31),IF(C$27="mg/kg SAR",((C$28*0.001)*$B31),IF(C$27="mg/kg DM",(((C$28*0.001)*($B$28/100))*$B31),0))))))</f>
        <v>35.216499999999996</v>
      </c>
      <c r="D31" s="77">
        <f>(IF(D$27="%w/w SAR",((D$28*10)*$B31),IF(D$27="%w/w DM",(((D$28*10)*($B$28/100))*$B31),IF(D$27="kg/t SAR",(D$28*$B31),IF(D$27="kg/t DM",((D$28*($B$28/100))*$B31),IF(D$27="mg/kg SAR",((D$28*0.001)*$B31),IF(D$27="mg/kg DM",(((D$28*0.001)*($B$28/100))*$B31),"0")))))))*2.291</f>
        <v>9.708055224999999</v>
      </c>
      <c r="E31" s="77">
        <f>(IF(E$27="%w/w SAR",((E$28*10)*$B31),IF(E$27="%w/w DM",(((E$28*10)*($B$28/100))*$B31),IF(E$27="kg/t SAR",(E$28*$B31),IF(E$27="kg/t DM",((E$28*($B$28/100))*$B31),IF(E$27="mg/kg SAR",((E$28*0.001)*$B31),IF(E$27="mg/kg DM",(((E$28*0.001)*($B$28/100))*$B31),"0")))))))*1.205</f>
        <v>1.0514528749999999E-4</v>
      </c>
      <c r="F31" s="77">
        <f>(IF(F$27="%w/w SAR",((F$28*10)*$B31),IF(F$27="%w/w DM",(((F$28*10)*($B$28/100))*$B31),IF(F$27="kg/t SAR",(F$28*$B31),IF(F$27="kg/t DM",((F$28*($B$28/100))*$B31),IF(F$27="mg/kg SAR",((F$28*0.001)*$B31),IF(F$27="mg/kg DM",(((F$28*0.001)*($B$28/100))*$B31),"0")))))))*1.658</f>
        <v>5.0765472999999997</v>
      </c>
      <c r="G31" s="77">
        <f t="shared" ref="G31:P46" si="5">IF(G$27="%w/w SAR",((G$28*10)*$B31),IF(G$27="%w/w DM",(((G$28*10)*($B$28/100))*$B31),IF(G$27="kg/t SAR",(G$28*$B31),IF(G$27="kg/t DM",((G$28*($B$28/100))*$B31),IF(G$27="mg/kg SAR",((G$28*0.001)*$B31),IF(G$27="mg/kg DM",(((G$28*0.001)*($B$28/100))*$B31),0))))))</f>
        <v>0.13428249999999997</v>
      </c>
      <c r="H31" s="77">
        <f t="shared" si="5"/>
        <v>0.71060000000000001</v>
      </c>
      <c r="I31" s="77">
        <f t="shared" si="5"/>
        <v>5.0159999999999996E-2</v>
      </c>
      <c r="J31" s="77">
        <f t="shared" si="5"/>
        <v>2.4557499999999996E-3</v>
      </c>
      <c r="K31" s="77">
        <f t="shared" si="5"/>
        <v>5.068249999999999E-3</v>
      </c>
      <c r="L31" s="77">
        <f t="shared" si="5"/>
        <v>5.5907499999999992E-2</v>
      </c>
      <c r="M31" s="77">
        <f t="shared" si="5"/>
        <v>7.9419999999999991E-2</v>
      </c>
      <c r="N31" s="77">
        <f t="shared" si="5"/>
        <v>15.936249999999999</v>
      </c>
      <c r="O31" s="77">
        <f t="shared" si="5"/>
        <v>2361.6999999999998</v>
      </c>
      <c r="P31" s="77">
        <f t="shared" si="5"/>
        <v>0</v>
      </c>
      <c r="Q31" s="77">
        <f>(IF(Q$27="%w/w SAR",((Q$28*10)*$B31),IF(Q$27="%w/w DM",(((Q$28*10)*($B$28/100))*$B31),IF(Q$27="kg/t SAR",(Q$28*$B31),IF(Q$27="kg/t DM",((Q$28*($B$28/100))*$B31),IF(Q$27="mg/kg SAR",((Q$28*0.001)*$B31),IF(Q$27="mg/kg DM",(((Q$28*0.001)*($B$28/100))*$B31),0)))))))*2.5</f>
        <v>33.570624999999993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0.21631499999999998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250</v>
      </c>
      <c r="C32" s="77">
        <f t="shared" ref="C32:C50" si="6">IF(C$27="%w/w SAR",((C$28*10)*$B32),IF(C$27="%w/w DM",(((C$28*10)*($B$28/100))*$B32),IF(C$27="kg/t SAR",(C$28*$B32),IF(C$27="kg/t DM",((C$28*($B$28/100))*$B32),IF(C$27="mg/kg SAR",((C$28*0.001)*$B32),IF(C$27="mg/kg DM",(((C$28*0.001)*($B$28/100))*$B32),0))))))</f>
        <v>35.216499999999996</v>
      </c>
      <c r="D32" s="77">
        <f t="shared" ref="D32:D50" si="7">(IF(D$27="%w/w SAR",((D$28*10)*$B32),IF(D$27="%w/w DM",(((D$28*10)*($B$28/100))*$B32),IF(D$27="kg/t SAR",(D$28*$B32),IF(D$27="kg/t DM",((D$28*($B$28/100))*$B32),IF(D$27="mg/kg SAR",((D$28*0.001)*$B32),IF(D$27="mg/kg DM",(((D$28*0.001)*($B$28/100))*$B32),"0")))))))*2.291</f>
        <v>9.708055224999999</v>
      </c>
      <c r="E32" s="77">
        <f t="shared" ref="E32:E50" si="8">(IF(E$27="%w/w SAR",((E$28*10)*$B32),IF(E$27="%w/w DM",(((E$28*10)*($B$28/100))*$B32),IF(E$27="kg/t SAR",(E$28*$B32),IF(E$27="kg/t DM",((E$28*($B$28/100))*$B32),IF(E$27="mg/kg SAR",((E$28*0.001)*$B32),IF(E$27="mg/kg DM",(((E$28*0.001)*($B$28/100))*$B32),"0")))))))*1.205</f>
        <v>1.0514528749999999E-4</v>
      </c>
      <c r="F32" s="77">
        <f t="shared" ref="F32:F50" si="9">(IF(F$27="%w/w SAR",((F$28*10)*$B32),IF(F$27="%w/w DM",(((F$28*10)*($B$28/100))*$B32),IF(F$27="kg/t SAR",(F$28*$B32),IF(F$27="kg/t DM",((F$28*($B$28/100))*$B32),IF(F$27="mg/kg SAR",((F$28*0.001)*$B32),IF(F$27="mg/kg DM",(((F$28*0.001)*($B$28/100))*$B32),"0")))))))*1.658</f>
        <v>5.0765472999999997</v>
      </c>
      <c r="G32" s="77">
        <f t="shared" si="5"/>
        <v>0.13428249999999997</v>
      </c>
      <c r="H32" s="77">
        <f t="shared" si="5"/>
        <v>0.71060000000000001</v>
      </c>
      <c r="I32" s="77">
        <f t="shared" si="5"/>
        <v>5.0159999999999996E-2</v>
      </c>
      <c r="J32" s="77">
        <f t="shared" si="5"/>
        <v>2.4557499999999996E-3</v>
      </c>
      <c r="K32" s="77">
        <f t="shared" si="5"/>
        <v>5.068249999999999E-3</v>
      </c>
      <c r="L32" s="77">
        <f t="shared" si="5"/>
        <v>5.5907499999999992E-2</v>
      </c>
      <c r="M32" s="77">
        <f t="shared" si="5"/>
        <v>7.9419999999999991E-2</v>
      </c>
      <c r="N32" s="77">
        <f t="shared" si="5"/>
        <v>15.936249999999999</v>
      </c>
      <c r="O32" s="77">
        <f t="shared" si="5"/>
        <v>2361.6999999999998</v>
      </c>
      <c r="P32" s="77">
        <f t="shared" si="5"/>
        <v>0</v>
      </c>
      <c r="Q32" s="77">
        <f t="shared" ref="Q32:Q50" si="10">(IF(Q$27="%w/w SAR",((Q$28*10)*$B32),IF(Q$27="%w/w DM",(((Q$28*10)*($B$28/100))*$B32),IF(Q$27="kg/t SAR",(Q$28*$B32),IF(Q$27="kg/t DM",((Q$28*($B$28/100))*$B32),IF(Q$27="mg/kg SAR",((Q$28*0.001)*$B32),IF(Q$27="mg/kg DM",(((Q$28*0.001)*($B$28/100))*$B32),0)))))))*2.5</f>
        <v>33.570624999999993</v>
      </c>
      <c r="R32" s="77">
        <f t="shared" ref="R32:U50" si="11">IF(R$27="%w/w SAR",((R$28*10)*$B32),IF(R$27="%w/w DM",(((R$28*10)*($B$28/100))*$B32),IF(R$27="kg/t SAR",(R$28*$B32),IF(R$27="kg/t DM",((R$28*($B$28/100))*$B32),IF(R$27="mg/kg SAR",((R$28*0.001)*$B32),IF(R$27="mg/kg DM",(((R$28*0.001)*($B$28/100))*$B32),0))))))</f>
        <v>0</v>
      </c>
      <c r="S32" s="77">
        <f t="shared" si="11"/>
        <v>0.21631499999999998</v>
      </c>
      <c r="T32" s="77">
        <f t="shared" si="11"/>
        <v>0</v>
      </c>
      <c r="U32" s="77">
        <f t="shared" si="11"/>
        <v>0</v>
      </c>
      <c r="AB32" s="59"/>
      <c r="AC32" s="59"/>
      <c r="AD32" s="59"/>
      <c r="AE32" s="59"/>
      <c r="AF32" s="59"/>
      <c r="AG32" s="59"/>
      <c r="AH32" s="59"/>
      <c r="AI32" s="59"/>
    </row>
    <row r="33" spans="1:35" s="72" customFormat="1" ht="13" x14ac:dyDescent="0.35">
      <c r="A33" s="13" t="str">
        <f>E8</f>
        <v>Tylibrithos 4</v>
      </c>
      <c r="B33" s="15">
        <v>250</v>
      </c>
      <c r="C33" s="77">
        <f t="shared" si="6"/>
        <v>35.216499999999996</v>
      </c>
      <c r="D33" s="77">
        <f t="shared" si="7"/>
        <v>9.708055224999999</v>
      </c>
      <c r="E33" s="77">
        <f t="shared" si="8"/>
        <v>1.0514528749999999E-4</v>
      </c>
      <c r="F33" s="77">
        <f t="shared" si="9"/>
        <v>5.0765472999999997</v>
      </c>
      <c r="G33" s="77">
        <f t="shared" si="5"/>
        <v>0.13428249999999997</v>
      </c>
      <c r="H33" s="77">
        <f t="shared" si="5"/>
        <v>0.71060000000000001</v>
      </c>
      <c r="I33" s="77">
        <f t="shared" si="5"/>
        <v>5.0159999999999996E-2</v>
      </c>
      <c r="J33" s="77">
        <f t="shared" si="5"/>
        <v>2.4557499999999996E-3</v>
      </c>
      <c r="K33" s="77">
        <f t="shared" si="5"/>
        <v>5.068249999999999E-3</v>
      </c>
      <c r="L33" s="77">
        <f t="shared" si="5"/>
        <v>5.5907499999999992E-2</v>
      </c>
      <c r="M33" s="77">
        <f t="shared" si="5"/>
        <v>7.9419999999999991E-2</v>
      </c>
      <c r="N33" s="77">
        <f t="shared" si="5"/>
        <v>15.936249999999999</v>
      </c>
      <c r="O33" s="77">
        <f t="shared" si="5"/>
        <v>2361.6999999999998</v>
      </c>
      <c r="P33" s="77">
        <f t="shared" si="5"/>
        <v>0</v>
      </c>
      <c r="Q33" s="77">
        <f t="shared" si="10"/>
        <v>33.570624999999993</v>
      </c>
      <c r="R33" s="77">
        <f t="shared" si="11"/>
        <v>0</v>
      </c>
      <c r="S33" s="77">
        <f t="shared" si="11"/>
        <v>0.21631499999999998</v>
      </c>
      <c r="T33" s="77">
        <f t="shared" si="11"/>
        <v>0</v>
      </c>
      <c r="U33" s="77">
        <f t="shared" si="11"/>
        <v>0</v>
      </c>
      <c r="AB33" s="59"/>
      <c r="AC33" s="59"/>
      <c r="AD33" s="59"/>
      <c r="AE33" s="59"/>
      <c r="AF33" s="59"/>
      <c r="AG33" s="59"/>
      <c r="AH33" s="59"/>
      <c r="AI33" s="59"/>
    </row>
    <row r="34" spans="1:35" s="72" customFormat="1" ht="13" x14ac:dyDescent="0.35">
      <c r="A34" s="13" t="str">
        <f>F8</f>
        <v>Aber 2</v>
      </c>
      <c r="B34" s="15">
        <v>250</v>
      </c>
      <c r="C34" s="77">
        <f t="shared" si="6"/>
        <v>35.216499999999996</v>
      </c>
      <c r="D34" s="77">
        <f t="shared" si="7"/>
        <v>9.708055224999999</v>
      </c>
      <c r="E34" s="77">
        <f t="shared" si="8"/>
        <v>1.0514528749999999E-4</v>
      </c>
      <c r="F34" s="77">
        <f t="shared" si="9"/>
        <v>5.0765472999999997</v>
      </c>
      <c r="G34" s="77">
        <f t="shared" si="5"/>
        <v>0.13428249999999997</v>
      </c>
      <c r="H34" s="77">
        <f t="shared" si="5"/>
        <v>0.71060000000000001</v>
      </c>
      <c r="I34" s="77">
        <f t="shared" si="5"/>
        <v>5.0159999999999996E-2</v>
      </c>
      <c r="J34" s="77">
        <f t="shared" si="5"/>
        <v>2.4557499999999996E-3</v>
      </c>
      <c r="K34" s="77">
        <f t="shared" si="5"/>
        <v>5.068249999999999E-3</v>
      </c>
      <c r="L34" s="77">
        <f t="shared" si="5"/>
        <v>5.5907499999999992E-2</v>
      </c>
      <c r="M34" s="77">
        <f t="shared" si="5"/>
        <v>7.9419999999999991E-2</v>
      </c>
      <c r="N34" s="77">
        <f t="shared" si="5"/>
        <v>15.936249999999999</v>
      </c>
      <c r="O34" s="77">
        <f t="shared" si="5"/>
        <v>2361.6999999999998</v>
      </c>
      <c r="P34" s="77">
        <f t="shared" si="5"/>
        <v>0</v>
      </c>
      <c r="Q34" s="77">
        <f t="shared" si="10"/>
        <v>33.570624999999993</v>
      </c>
      <c r="R34" s="77">
        <f t="shared" si="11"/>
        <v>0</v>
      </c>
      <c r="S34" s="77">
        <f t="shared" si="11"/>
        <v>0.21631499999999998</v>
      </c>
      <c r="T34" s="77">
        <f t="shared" si="11"/>
        <v>0</v>
      </c>
      <c r="U34" s="77">
        <f t="shared" si="11"/>
        <v>0</v>
      </c>
      <c r="AB34" s="59"/>
      <c r="AC34" s="59"/>
      <c r="AD34" s="59"/>
      <c r="AE34" s="59"/>
      <c r="AF34" s="59"/>
      <c r="AG34" s="59"/>
      <c r="AH34" s="59"/>
      <c r="AI34" s="59"/>
    </row>
    <row r="35" spans="1:35" s="72" customFormat="1" ht="13" x14ac:dyDescent="0.35">
      <c r="A35" s="13" t="str">
        <f>G8</f>
        <v>Pentwyn 2</v>
      </c>
      <c r="B35" s="15">
        <v>250</v>
      </c>
      <c r="C35" s="77">
        <f t="shared" si="6"/>
        <v>35.216499999999996</v>
      </c>
      <c r="D35" s="77">
        <f t="shared" si="7"/>
        <v>9.708055224999999</v>
      </c>
      <c r="E35" s="77">
        <f t="shared" si="8"/>
        <v>1.0514528749999999E-4</v>
      </c>
      <c r="F35" s="77">
        <f t="shared" si="9"/>
        <v>5.0765472999999997</v>
      </c>
      <c r="G35" s="77">
        <f t="shared" si="5"/>
        <v>0.13428249999999997</v>
      </c>
      <c r="H35" s="77">
        <f t="shared" si="5"/>
        <v>0.71060000000000001</v>
      </c>
      <c r="I35" s="77">
        <f t="shared" si="5"/>
        <v>5.0159999999999996E-2</v>
      </c>
      <c r="J35" s="77">
        <f t="shared" si="5"/>
        <v>2.4557499999999996E-3</v>
      </c>
      <c r="K35" s="77">
        <f t="shared" si="5"/>
        <v>5.068249999999999E-3</v>
      </c>
      <c r="L35" s="77">
        <f t="shared" si="5"/>
        <v>5.5907499999999992E-2</v>
      </c>
      <c r="M35" s="77">
        <f t="shared" si="5"/>
        <v>7.9419999999999991E-2</v>
      </c>
      <c r="N35" s="77">
        <f t="shared" si="5"/>
        <v>15.936249999999999</v>
      </c>
      <c r="O35" s="77">
        <f t="shared" si="5"/>
        <v>2361.6999999999998</v>
      </c>
      <c r="P35" s="77">
        <f t="shared" si="5"/>
        <v>0</v>
      </c>
      <c r="Q35" s="77">
        <f t="shared" si="10"/>
        <v>33.570624999999993</v>
      </c>
      <c r="R35" s="77">
        <f t="shared" si="11"/>
        <v>0</v>
      </c>
      <c r="S35" s="77">
        <f t="shared" si="11"/>
        <v>0.21631499999999998</v>
      </c>
      <c r="T35" s="77">
        <f t="shared" si="11"/>
        <v>0</v>
      </c>
      <c r="U35" s="77">
        <f t="shared" si="11"/>
        <v>0</v>
      </c>
      <c r="AB35" s="59"/>
      <c r="AC35" s="59"/>
      <c r="AD35" s="59"/>
      <c r="AE35" s="59"/>
      <c r="AF35" s="59"/>
      <c r="AG35" s="59"/>
      <c r="AH35" s="59"/>
      <c r="AI35" s="59"/>
    </row>
    <row r="36" spans="1:35" s="72" customFormat="1" ht="13" x14ac:dyDescent="0.35">
      <c r="A36" s="13" t="str">
        <f>H8</f>
        <v>Pentwyn 3</v>
      </c>
      <c r="B36" s="15">
        <v>250</v>
      </c>
      <c r="C36" s="77">
        <f t="shared" si="6"/>
        <v>35.216499999999996</v>
      </c>
      <c r="D36" s="77">
        <f t="shared" si="7"/>
        <v>9.708055224999999</v>
      </c>
      <c r="E36" s="77">
        <f t="shared" si="8"/>
        <v>1.0514528749999999E-4</v>
      </c>
      <c r="F36" s="77">
        <f t="shared" si="9"/>
        <v>5.0765472999999997</v>
      </c>
      <c r="G36" s="77">
        <f t="shared" si="5"/>
        <v>0.13428249999999997</v>
      </c>
      <c r="H36" s="77">
        <f t="shared" si="5"/>
        <v>0.71060000000000001</v>
      </c>
      <c r="I36" s="77">
        <f t="shared" si="5"/>
        <v>5.0159999999999996E-2</v>
      </c>
      <c r="J36" s="77">
        <f t="shared" si="5"/>
        <v>2.4557499999999996E-3</v>
      </c>
      <c r="K36" s="77">
        <f t="shared" si="5"/>
        <v>5.068249999999999E-3</v>
      </c>
      <c r="L36" s="77">
        <f t="shared" si="5"/>
        <v>5.5907499999999992E-2</v>
      </c>
      <c r="M36" s="77">
        <f t="shared" si="5"/>
        <v>7.9419999999999991E-2</v>
      </c>
      <c r="N36" s="77">
        <f t="shared" si="5"/>
        <v>15.936249999999999</v>
      </c>
      <c r="O36" s="77">
        <f t="shared" si="5"/>
        <v>2361.6999999999998</v>
      </c>
      <c r="P36" s="77">
        <f t="shared" si="5"/>
        <v>0</v>
      </c>
      <c r="Q36" s="77">
        <f t="shared" si="10"/>
        <v>33.570624999999993</v>
      </c>
      <c r="R36" s="77">
        <f t="shared" si="11"/>
        <v>0</v>
      </c>
      <c r="S36" s="77">
        <f t="shared" si="11"/>
        <v>0.21631499999999998</v>
      </c>
      <c r="T36" s="77">
        <f t="shared" si="11"/>
        <v>0</v>
      </c>
      <c r="U36" s="77">
        <f t="shared" si="11"/>
        <v>0</v>
      </c>
      <c r="AB36" s="59"/>
      <c r="AC36" s="59"/>
      <c r="AD36" s="59"/>
      <c r="AE36" s="59"/>
      <c r="AF36" s="59"/>
      <c r="AG36" s="59"/>
      <c r="AH36" s="59"/>
      <c r="AI36" s="59"/>
    </row>
    <row r="37" spans="1:35" s="72" customFormat="1" ht="13" x14ac:dyDescent="0.35">
      <c r="A37" s="13" t="str">
        <f>I8</f>
        <v>Pentwyn 4</v>
      </c>
      <c r="B37" s="15">
        <v>250</v>
      </c>
      <c r="C37" s="77">
        <f t="shared" si="6"/>
        <v>35.216499999999996</v>
      </c>
      <c r="D37" s="77">
        <f t="shared" si="7"/>
        <v>9.708055224999999</v>
      </c>
      <c r="E37" s="77">
        <f t="shared" si="8"/>
        <v>1.0514528749999999E-4</v>
      </c>
      <c r="F37" s="77">
        <f t="shared" si="9"/>
        <v>5.0765472999999997</v>
      </c>
      <c r="G37" s="77">
        <f t="shared" si="5"/>
        <v>0.13428249999999997</v>
      </c>
      <c r="H37" s="77">
        <f t="shared" si="5"/>
        <v>0.71060000000000001</v>
      </c>
      <c r="I37" s="77">
        <f t="shared" si="5"/>
        <v>5.0159999999999996E-2</v>
      </c>
      <c r="J37" s="77">
        <f t="shared" si="5"/>
        <v>2.4557499999999996E-3</v>
      </c>
      <c r="K37" s="77">
        <f t="shared" si="5"/>
        <v>5.068249999999999E-3</v>
      </c>
      <c r="L37" s="77">
        <f t="shared" si="5"/>
        <v>5.5907499999999992E-2</v>
      </c>
      <c r="M37" s="77">
        <f t="shared" si="5"/>
        <v>7.9419999999999991E-2</v>
      </c>
      <c r="N37" s="77">
        <f t="shared" si="5"/>
        <v>15.936249999999999</v>
      </c>
      <c r="O37" s="77">
        <f t="shared" si="5"/>
        <v>2361.6999999999998</v>
      </c>
      <c r="P37" s="77">
        <f t="shared" si="5"/>
        <v>0</v>
      </c>
      <c r="Q37" s="77">
        <f t="shared" si="10"/>
        <v>33.570624999999993</v>
      </c>
      <c r="R37" s="77">
        <f t="shared" si="11"/>
        <v>0</v>
      </c>
      <c r="S37" s="77">
        <f t="shared" si="11"/>
        <v>0.21631499999999998</v>
      </c>
      <c r="T37" s="77">
        <f t="shared" si="11"/>
        <v>0</v>
      </c>
      <c r="U37" s="77">
        <f t="shared" si="11"/>
        <v>0</v>
      </c>
      <c r="AB37" s="59"/>
      <c r="AC37" s="59"/>
      <c r="AD37" s="59"/>
      <c r="AE37" s="59"/>
      <c r="AF37" s="59"/>
      <c r="AG37" s="59"/>
      <c r="AH37" s="59"/>
      <c r="AI37" s="59"/>
    </row>
    <row r="38" spans="1:35" s="72" customFormat="1" ht="13" x14ac:dyDescent="0.35">
      <c r="A38" s="13" t="str">
        <f>J8</f>
        <v>Pencelli 1</v>
      </c>
      <c r="B38" s="15">
        <v>250</v>
      </c>
      <c r="C38" s="77">
        <f t="shared" si="6"/>
        <v>35.216499999999996</v>
      </c>
      <c r="D38" s="77">
        <f t="shared" si="7"/>
        <v>9.708055224999999</v>
      </c>
      <c r="E38" s="77">
        <f t="shared" si="8"/>
        <v>1.0514528749999999E-4</v>
      </c>
      <c r="F38" s="77">
        <f t="shared" si="9"/>
        <v>5.0765472999999997</v>
      </c>
      <c r="G38" s="77">
        <f t="shared" si="5"/>
        <v>0.13428249999999997</v>
      </c>
      <c r="H38" s="77">
        <f t="shared" si="5"/>
        <v>0.71060000000000001</v>
      </c>
      <c r="I38" s="77">
        <f t="shared" si="5"/>
        <v>5.0159999999999996E-2</v>
      </c>
      <c r="J38" s="77">
        <f t="shared" si="5"/>
        <v>2.4557499999999996E-3</v>
      </c>
      <c r="K38" s="77">
        <f t="shared" si="5"/>
        <v>5.068249999999999E-3</v>
      </c>
      <c r="L38" s="77">
        <f t="shared" si="5"/>
        <v>5.5907499999999992E-2</v>
      </c>
      <c r="M38" s="77">
        <f t="shared" si="5"/>
        <v>7.9419999999999991E-2</v>
      </c>
      <c r="N38" s="77">
        <f t="shared" si="5"/>
        <v>15.936249999999999</v>
      </c>
      <c r="O38" s="77">
        <f t="shared" si="5"/>
        <v>2361.6999999999998</v>
      </c>
      <c r="P38" s="77">
        <f t="shared" si="5"/>
        <v>0</v>
      </c>
      <c r="Q38" s="77">
        <f t="shared" si="10"/>
        <v>33.570624999999993</v>
      </c>
      <c r="R38" s="77">
        <f t="shared" si="11"/>
        <v>0</v>
      </c>
      <c r="S38" s="77">
        <f t="shared" si="11"/>
        <v>0.21631499999999998</v>
      </c>
      <c r="T38" s="77">
        <f t="shared" si="11"/>
        <v>0</v>
      </c>
      <c r="U38" s="77">
        <f t="shared" si="11"/>
        <v>0</v>
      </c>
      <c r="AB38" s="59"/>
      <c r="AC38" s="59"/>
      <c r="AD38" s="59"/>
      <c r="AE38" s="59"/>
      <c r="AF38" s="59"/>
      <c r="AG38" s="59"/>
      <c r="AH38" s="59"/>
      <c r="AI38" s="59"/>
    </row>
    <row r="39" spans="1:35" s="72" customFormat="1" ht="13" x14ac:dyDescent="0.35">
      <c r="A39" s="13" t="str">
        <f>K8</f>
        <v>Pencelli 2</v>
      </c>
      <c r="B39" s="15">
        <v>250</v>
      </c>
      <c r="C39" s="77">
        <f t="shared" si="6"/>
        <v>35.216499999999996</v>
      </c>
      <c r="D39" s="77">
        <f t="shared" si="7"/>
        <v>9.708055224999999</v>
      </c>
      <c r="E39" s="77">
        <f t="shared" si="8"/>
        <v>1.0514528749999999E-4</v>
      </c>
      <c r="F39" s="77">
        <f t="shared" si="9"/>
        <v>5.0765472999999997</v>
      </c>
      <c r="G39" s="77">
        <f t="shared" si="5"/>
        <v>0.13428249999999997</v>
      </c>
      <c r="H39" s="77">
        <f t="shared" si="5"/>
        <v>0.71060000000000001</v>
      </c>
      <c r="I39" s="77">
        <f t="shared" si="5"/>
        <v>5.0159999999999996E-2</v>
      </c>
      <c r="J39" s="77">
        <f t="shared" si="5"/>
        <v>2.4557499999999996E-3</v>
      </c>
      <c r="K39" s="77">
        <f t="shared" si="5"/>
        <v>5.068249999999999E-3</v>
      </c>
      <c r="L39" s="77">
        <f t="shared" si="5"/>
        <v>5.5907499999999992E-2</v>
      </c>
      <c r="M39" s="77">
        <f t="shared" si="5"/>
        <v>7.9419999999999991E-2</v>
      </c>
      <c r="N39" s="77">
        <f t="shared" si="5"/>
        <v>15.936249999999999</v>
      </c>
      <c r="O39" s="77">
        <f t="shared" si="5"/>
        <v>2361.6999999999998</v>
      </c>
      <c r="P39" s="77">
        <f t="shared" si="5"/>
        <v>0</v>
      </c>
      <c r="Q39" s="77">
        <f t="shared" si="10"/>
        <v>33.570624999999993</v>
      </c>
      <c r="R39" s="77">
        <f t="shared" si="11"/>
        <v>0</v>
      </c>
      <c r="S39" s="77">
        <f t="shared" si="11"/>
        <v>0.21631499999999998</v>
      </c>
      <c r="T39" s="77">
        <f t="shared" si="11"/>
        <v>0</v>
      </c>
      <c r="U39" s="77">
        <f t="shared" si="11"/>
        <v>0</v>
      </c>
      <c r="AB39" s="59"/>
      <c r="AC39" s="59"/>
      <c r="AD39" s="59"/>
      <c r="AE39" s="59"/>
      <c r="AF39" s="59"/>
      <c r="AG39" s="59"/>
      <c r="AH39" s="59"/>
      <c r="AI39" s="59"/>
    </row>
    <row r="40" spans="1:35" s="72" customFormat="1" ht="13" x14ac:dyDescent="0.35">
      <c r="A40" s="13" t="str">
        <f>L8</f>
        <v>Pencelli 3</v>
      </c>
      <c r="B40" s="15">
        <v>250</v>
      </c>
      <c r="C40" s="77">
        <f t="shared" si="6"/>
        <v>35.216499999999996</v>
      </c>
      <c r="D40" s="77">
        <f t="shared" si="7"/>
        <v>9.708055224999999</v>
      </c>
      <c r="E40" s="77">
        <f t="shared" si="8"/>
        <v>1.0514528749999999E-4</v>
      </c>
      <c r="F40" s="77">
        <f t="shared" si="9"/>
        <v>5.0765472999999997</v>
      </c>
      <c r="G40" s="77">
        <f t="shared" si="5"/>
        <v>0.13428249999999997</v>
      </c>
      <c r="H40" s="77">
        <f t="shared" si="5"/>
        <v>0.71060000000000001</v>
      </c>
      <c r="I40" s="77">
        <f t="shared" si="5"/>
        <v>5.0159999999999996E-2</v>
      </c>
      <c r="J40" s="77">
        <f t="shared" si="5"/>
        <v>2.4557499999999996E-3</v>
      </c>
      <c r="K40" s="77">
        <f t="shared" si="5"/>
        <v>5.068249999999999E-3</v>
      </c>
      <c r="L40" s="77">
        <f t="shared" si="5"/>
        <v>5.5907499999999992E-2</v>
      </c>
      <c r="M40" s="77">
        <f t="shared" si="5"/>
        <v>7.9419999999999991E-2</v>
      </c>
      <c r="N40" s="77">
        <f t="shared" si="5"/>
        <v>15.936249999999999</v>
      </c>
      <c r="O40" s="77">
        <f t="shared" si="5"/>
        <v>2361.6999999999998</v>
      </c>
      <c r="P40" s="77">
        <f t="shared" si="5"/>
        <v>0</v>
      </c>
      <c r="Q40" s="77">
        <f t="shared" si="10"/>
        <v>33.570624999999993</v>
      </c>
      <c r="R40" s="77">
        <f t="shared" si="11"/>
        <v>0</v>
      </c>
      <c r="S40" s="77">
        <f t="shared" si="11"/>
        <v>0.21631499999999998</v>
      </c>
      <c r="T40" s="77">
        <f t="shared" si="11"/>
        <v>0</v>
      </c>
      <c r="U40" s="77">
        <f t="shared" si="11"/>
        <v>0</v>
      </c>
      <c r="AB40" s="59"/>
      <c r="AC40" s="59"/>
      <c r="AD40" s="59"/>
      <c r="AE40" s="59"/>
      <c r="AF40" s="59"/>
      <c r="AG40" s="59"/>
      <c r="AH40" s="59"/>
      <c r="AI40" s="59"/>
    </row>
    <row r="41" spans="1:35" s="72" customFormat="1" ht="13" x14ac:dyDescent="0.35">
      <c r="A41" s="13" t="str">
        <f>M8</f>
        <v>Pencelli 4</v>
      </c>
      <c r="B41" s="15">
        <v>250</v>
      </c>
      <c r="C41" s="77">
        <f t="shared" si="6"/>
        <v>35.216499999999996</v>
      </c>
      <c r="D41" s="77">
        <f t="shared" si="7"/>
        <v>9.708055224999999</v>
      </c>
      <c r="E41" s="77">
        <f t="shared" si="8"/>
        <v>1.0514528749999999E-4</v>
      </c>
      <c r="F41" s="77">
        <f t="shared" si="9"/>
        <v>5.0765472999999997</v>
      </c>
      <c r="G41" s="77">
        <f t="shared" si="5"/>
        <v>0.13428249999999997</v>
      </c>
      <c r="H41" s="77">
        <f t="shared" si="5"/>
        <v>0.71060000000000001</v>
      </c>
      <c r="I41" s="77">
        <f t="shared" si="5"/>
        <v>5.0159999999999996E-2</v>
      </c>
      <c r="J41" s="77">
        <f t="shared" si="5"/>
        <v>2.4557499999999996E-3</v>
      </c>
      <c r="K41" s="77">
        <f t="shared" si="5"/>
        <v>5.068249999999999E-3</v>
      </c>
      <c r="L41" s="77">
        <f t="shared" si="5"/>
        <v>5.5907499999999992E-2</v>
      </c>
      <c r="M41" s="77">
        <f t="shared" si="5"/>
        <v>7.9419999999999991E-2</v>
      </c>
      <c r="N41" s="77">
        <f t="shared" si="5"/>
        <v>15.936249999999999</v>
      </c>
      <c r="O41" s="77">
        <f t="shared" si="5"/>
        <v>2361.6999999999998</v>
      </c>
      <c r="P41" s="77">
        <f t="shared" si="5"/>
        <v>0</v>
      </c>
      <c r="Q41" s="77">
        <f t="shared" si="10"/>
        <v>33.570624999999993</v>
      </c>
      <c r="R41" s="77">
        <f t="shared" si="11"/>
        <v>0</v>
      </c>
      <c r="S41" s="77">
        <f t="shared" si="11"/>
        <v>0.21631499999999998</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abSelected="1" zoomScale="90" zoomScaleNormal="90" workbookViewId="0">
      <selection activeCell="I54" sqref="I5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Cefn'!C1:D1</f>
        <v>PAN-023961</v>
      </c>
      <c r="D1" s="141"/>
      <c r="E1" s="93" t="s">
        <v>45</v>
      </c>
      <c r="F1" s="39">
        <f>'Field data and Cefn'!F1</f>
        <v>48.59</v>
      </c>
      <c r="G1" s="123" t="s">
        <v>43</v>
      </c>
      <c r="H1" s="124"/>
      <c r="I1" s="118">
        <v>8.1999999999999993</v>
      </c>
      <c r="J1" s="127" t="s">
        <v>153</v>
      </c>
      <c r="K1" s="127"/>
      <c r="L1" s="97">
        <v>3146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Cefn'!C2:D2</f>
        <v>GP3792SK</v>
      </c>
      <c r="D2" s="143"/>
      <c r="E2" s="93" t="s">
        <v>109</v>
      </c>
      <c r="F2" s="96">
        <v>190606</v>
      </c>
      <c r="G2" s="125" t="s">
        <v>110</v>
      </c>
      <c r="H2" s="126"/>
      <c r="I2" s="118"/>
      <c r="J2" s="127" t="s">
        <v>158</v>
      </c>
      <c r="K2" s="127"/>
      <c r="L2" s="97">
        <v>0.51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Cefn'!C3:D3</f>
        <v>ByProduct Recovery Limited</v>
      </c>
      <c r="D3" s="143"/>
      <c r="E3" s="93" t="s">
        <v>108</v>
      </c>
      <c r="F3" s="31" t="s">
        <v>77</v>
      </c>
      <c r="G3" s="127" t="s">
        <v>159</v>
      </c>
      <c r="H3" s="127"/>
      <c r="I3" s="118"/>
      <c r="J3" s="123" t="s">
        <v>154</v>
      </c>
      <c r="K3" s="124"/>
      <c r="L3" s="97">
        <f>(L1/(L2*10000))*100</f>
        <v>61.686274509803916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Cefn'!C4:D4</f>
        <v>Tylebrithos, Cantref, Brecon.LD3 8LR</v>
      </c>
      <c r="D4" s="141"/>
      <c r="E4" s="94" t="s">
        <v>1</v>
      </c>
      <c r="F4" s="96" t="s">
        <v>184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Cefn'!C5:D5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Cefn'!C8</f>
        <v>Tylibrithos 2</v>
      </c>
      <c r="D8" s="60" t="str">
        <f>'Field data and Cefn'!D8</f>
        <v>Tylibrithos 3</v>
      </c>
      <c r="E8" s="60" t="str">
        <f>'Field data and Cefn'!E8</f>
        <v>Tylibrithos 4</v>
      </c>
      <c r="F8" s="60" t="str">
        <f>'Field data and Cefn'!F8</f>
        <v>Aber 2</v>
      </c>
      <c r="G8" s="60" t="str">
        <f>'Field data and Cefn'!G8</f>
        <v>Pentwyn 2</v>
      </c>
      <c r="H8" s="60" t="str">
        <f>'Field data and Cefn'!H8</f>
        <v>Pentwyn 3</v>
      </c>
      <c r="I8" s="60" t="str">
        <f>'Field data and Cefn'!I8</f>
        <v>Pentwyn 4</v>
      </c>
      <c r="J8" s="60" t="str">
        <f>'Field data and Cefn'!J8</f>
        <v>Pencelli 1</v>
      </c>
      <c r="K8" s="60" t="str">
        <f>'Field data and Cefn'!K8</f>
        <v>Pencelli 2</v>
      </c>
      <c r="L8" s="60" t="str">
        <f>'Field data and Cefn'!L8</f>
        <v>Pencelli 3</v>
      </c>
      <c r="M8" s="60" t="str">
        <f>'Field data and Cefn'!M8</f>
        <v>Pencelli 4</v>
      </c>
      <c r="N8" s="60">
        <f>'Field data and Cefn'!N8</f>
        <v>0</v>
      </c>
      <c r="O8" s="60">
        <f>'Field data and Cefn'!O8</f>
        <v>0</v>
      </c>
      <c r="P8" s="60">
        <f>'Field data and Cefn'!P8</f>
        <v>0</v>
      </c>
      <c r="Q8" s="60">
        <f>'Field data and Cefn'!Q8</f>
        <v>0</v>
      </c>
      <c r="R8" s="60">
        <f>'Field data and Cefn'!R8</f>
        <v>0</v>
      </c>
      <c r="S8" s="60">
        <f>'Field data and Cefn'!S8</f>
        <v>0</v>
      </c>
      <c r="T8" s="60">
        <f>'Field data and Cefn'!T8</f>
        <v>0</v>
      </c>
      <c r="U8" s="60">
        <f>'Field data and Cefn'!U8</f>
        <v>0</v>
      </c>
      <c r="V8" s="60">
        <f>'Field data and Cefn'!V8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Cefn'!C9</f>
        <v xml:space="preserve">M </v>
      </c>
      <c r="D9" s="60" t="str">
        <f>'Field data and Cefn'!D9</f>
        <v xml:space="preserve">M </v>
      </c>
      <c r="E9" s="60" t="str">
        <f>'Field data and Cefn'!E9</f>
        <v xml:space="preserve">M </v>
      </c>
      <c r="F9" s="60" t="str">
        <f>'Field data and Cefn'!F9</f>
        <v xml:space="preserve">M </v>
      </c>
      <c r="G9" s="60" t="str">
        <f>'Field data and Cefn'!G9</f>
        <v xml:space="preserve">M </v>
      </c>
      <c r="H9" s="60" t="str">
        <f>'Field data and Cefn'!H9</f>
        <v xml:space="preserve">M </v>
      </c>
      <c r="I9" s="60" t="str">
        <f>'Field data and Cefn'!I9</f>
        <v xml:space="preserve">M </v>
      </c>
      <c r="J9" s="60" t="str">
        <f>'Field data and Cefn'!J9</f>
        <v xml:space="preserve">M </v>
      </c>
      <c r="K9" s="60" t="str">
        <f>'Field data and Cefn'!K9</f>
        <v xml:space="preserve">M </v>
      </c>
      <c r="L9" s="60" t="str">
        <f>'Field data and Cefn'!L9</f>
        <v xml:space="preserve">M </v>
      </c>
      <c r="M9" s="60" t="str">
        <f>'Field data and Cefn'!M9</f>
        <v xml:space="preserve">M </v>
      </c>
      <c r="N9" s="60">
        <f>'Field data and Cefn'!N9</f>
        <v>0</v>
      </c>
      <c r="O9" s="60">
        <f>'Field data and Cefn'!O9</f>
        <v>0</v>
      </c>
      <c r="P9" s="60">
        <f>'Field data and Cefn'!P9</f>
        <v>0</v>
      </c>
      <c r="Q9" s="60">
        <f>'Field data and Cefn'!Q9</f>
        <v>0</v>
      </c>
      <c r="R9" s="60">
        <f>'Field data and Cefn'!R9</f>
        <v>0</v>
      </c>
      <c r="S9" s="60">
        <f>'Field data and Cefn'!S9</f>
        <v>0</v>
      </c>
      <c r="T9" s="60">
        <f>'Field data and Cefn'!T9</f>
        <v>0</v>
      </c>
      <c r="U9" s="60">
        <f>'Field data and Cefn'!U9</f>
        <v>0</v>
      </c>
      <c r="V9" s="60">
        <f>'Field data and Cefn'!V9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Cefn'!C10</f>
        <v>6.1</v>
      </c>
      <c r="D10" s="60">
        <f>'Field data and Cefn'!D10</f>
        <v>6.2</v>
      </c>
      <c r="E10" s="60">
        <f>'Field data and Cefn'!E10</f>
        <v>6</v>
      </c>
      <c r="F10" s="60">
        <f>'Field data and Cefn'!F10</f>
        <v>6.2</v>
      </c>
      <c r="G10" s="60">
        <f>'Field data and Cefn'!G10</f>
        <v>6.6</v>
      </c>
      <c r="H10" s="60">
        <f>'Field data and Cefn'!H10</f>
        <v>6</v>
      </c>
      <c r="I10" s="60">
        <f>'Field data and Cefn'!I10</f>
        <v>6.1</v>
      </c>
      <c r="J10" s="60">
        <f>'Field data and Cefn'!J10</f>
        <v>6.7</v>
      </c>
      <c r="K10" s="60">
        <f>'Field data and Cefn'!K10</f>
        <v>6.7</v>
      </c>
      <c r="L10" s="60">
        <f>'Field data and Cefn'!L10</f>
        <v>6.7</v>
      </c>
      <c r="M10" s="60">
        <f>'Field data and Cefn'!M10</f>
        <v>6.5</v>
      </c>
      <c r="N10" s="60">
        <f>'Field data and Cefn'!N10</f>
        <v>0</v>
      </c>
      <c r="O10" s="60">
        <f>'Field data and Cefn'!O10</f>
        <v>0</v>
      </c>
      <c r="P10" s="60">
        <f>'Field data and Cefn'!P10</f>
        <v>0</v>
      </c>
      <c r="Q10" s="60">
        <f>'Field data and Cefn'!Q10</f>
        <v>0</v>
      </c>
      <c r="R10" s="60">
        <f>'Field data and Cefn'!R10</f>
        <v>0</v>
      </c>
      <c r="S10" s="60">
        <f>'Field data and Cefn'!S10</f>
        <v>0</v>
      </c>
      <c r="T10" s="60">
        <f>'Field data and Cefn'!T10</f>
        <v>0</v>
      </c>
      <c r="U10" s="60">
        <f>'Field data and Cefn'!U10</f>
        <v>0</v>
      </c>
      <c r="V10" s="60">
        <f>'Field data and Cefn'!V10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Cefn'!C11</f>
        <v>1</v>
      </c>
      <c r="D11" s="60">
        <f>'Field data and Cefn'!D11</f>
        <v>1</v>
      </c>
      <c r="E11" s="60">
        <f>'Field data and Cefn'!E11</f>
        <v>1</v>
      </c>
      <c r="F11" s="60">
        <f>'Field data and Cefn'!F11</f>
        <v>3</v>
      </c>
      <c r="G11" s="60">
        <f>'Field data and Cefn'!G11</f>
        <v>3</v>
      </c>
      <c r="H11" s="60">
        <f>'Field data and Cefn'!H11</f>
        <v>2</v>
      </c>
      <c r="I11" s="60">
        <f>'Field data and Cefn'!I11</f>
        <v>3</v>
      </c>
      <c r="J11" s="60">
        <f>'Field data and Cefn'!J11</f>
        <v>3</v>
      </c>
      <c r="K11" s="60">
        <f>'Field data and Cefn'!K11</f>
        <v>3</v>
      </c>
      <c r="L11" s="60">
        <f>'Field data and Cefn'!L11</f>
        <v>2</v>
      </c>
      <c r="M11" s="60">
        <f>'Field data and Cefn'!M11</f>
        <v>3</v>
      </c>
      <c r="N11" s="60">
        <f>'Field data and Cefn'!N11</f>
        <v>0</v>
      </c>
      <c r="O11" s="60">
        <f>'Field data and Cefn'!O11</f>
        <v>0</v>
      </c>
      <c r="P11" s="60">
        <f>'Field data and Cefn'!P11</f>
        <v>0</v>
      </c>
      <c r="Q11" s="60">
        <f>'Field data and Cefn'!Q11</f>
        <v>0</v>
      </c>
      <c r="R11" s="60">
        <f>'Field data and Cefn'!R11</f>
        <v>0</v>
      </c>
      <c r="S11" s="60">
        <f>'Field data and Cefn'!S11</f>
        <v>0</v>
      </c>
      <c r="T11" s="60">
        <f>'Field data and Cefn'!T11</f>
        <v>0</v>
      </c>
      <c r="U11" s="60">
        <f>'Field data and Cefn'!U11</f>
        <v>0</v>
      </c>
      <c r="V11" s="60">
        <f>'Field data and Cefn'!V11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Cefn'!C12</f>
        <v>1</v>
      </c>
      <c r="D12" s="60">
        <f>'Field data and Cefn'!D12</f>
        <v>1</v>
      </c>
      <c r="E12" s="60">
        <f>'Field data and Cefn'!E12</f>
        <v>1</v>
      </c>
      <c r="F12" s="60">
        <f>'Field data and Cefn'!F12</f>
        <v>2</v>
      </c>
      <c r="G12" s="60">
        <f>'Field data and Cefn'!G12</f>
        <v>2</v>
      </c>
      <c r="H12" s="60">
        <f>'Field data and Cefn'!H12</f>
        <v>1</v>
      </c>
      <c r="I12" s="60">
        <f>'Field data and Cefn'!I12</f>
        <v>3</v>
      </c>
      <c r="J12" s="60">
        <f>'Field data and Cefn'!J12</f>
        <v>0</v>
      </c>
      <c r="K12" s="60">
        <f>'Field data and Cefn'!K12</f>
        <v>0</v>
      </c>
      <c r="L12" s="60">
        <f>'Field data and Cefn'!L12</f>
        <v>0</v>
      </c>
      <c r="M12" s="60">
        <f>'Field data and Cefn'!M12</f>
        <v>0</v>
      </c>
      <c r="N12" s="60">
        <f>'Field data and Cefn'!N12</f>
        <v>0</v>
      </c>
      <c r="O12" s="60">
        <f>'Field data and Cefn'!O12</f>
        <v>0</v>
      </c>
      <c r="P12" s="60">
        <f>'Field data and Cefn'!P12</f>
        <v>0</v>
      </c>
      <c r="Q12" s="60">
        <f>'Field data and Cefn'!Q12</f>
        <v>0</v>
      </c>
      <c r="R12" s="60">
        <f>'Field data and Cefn'!R12</f>
        <v>0</v>
      </c>
      <c r="S12" s="60">
        <f>'Field data and Cefn'!S12</f>
        <v>0</v>
      </c>
      <c r="T12" s="60">
        <f>'Field data and Cefn'!T12</f>
        <v>0</v>
      </c>
      <c r="U12" s="60">
        <f>'Field data and Cefn'!U12</f>
        <v>0</v>
      </c>
      <c r="V12" s="60">
        <f>'Field data and Cefn'!V12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Cefn'!C13</f>
        <v>3</v>
      </c>
      <c r="D13" s="60">
        <f>'Field data and Cefn'!D13</f>
        <v>3</v>
      </c>
      <c r="E13" s="60">
        <f>'Field data and Cefn'!E13</f>
        <v>3</v>
      </c>
      <c r="F13" s="60">
        <f>'Field data and Cefn'!F13</f>
        <v>3</v>
      </c>
      <c r="G13" s="60">
        <f>'Field data and Cefn'!G13</f>
        <v>2</v>
      </c>
      <c r="H13" s="60">
        <f>'Field data and Cefn'!H13</f>
        <v>2</v>
      </c>
      <c r="I13" s="60">
        <f>'Field data and Cefn'!I13</f>
        <v>3</v>
      </c>
      <c r="J13" s="60">
        <f>'Field data and Cefn'!J13</f>
        <v>2</v>
      </c>
      <c r="K13" s="60">
        <f>'Field data and Cefn'!K13</f>
        <v>3</v>
      </c>
      <c r="L13" s="60">
        <f>'Field data and Cefn'!L13</f>
        <v>2</v>
      </c>
      <c r="M13" s="60">
        <f>'Field data and Cefn'!M13</f>
        <v>2</v>
      </c>
      <c r="N13" s="60">
        <f>'Field data and Cefn'!N13</f>
        <v>0</v>
      </c>
      <c r="O13" s="60">
        <f>'Field data and Cefn'!O13</f>
        <v>0</v>
      </c>
      <c r="P13" s="60">
        <f>'Field data and Cefn'!P13</f>
        <v>0</v>
      </c>
      <c r="Q13" s="60">
        <f>'Field data and Cefn'!Q13</f>
        <v>0</v>
      </c>
      <c r="R13" s="60">
        <f>'Field data and Cefn'!R13</f>
        <v>0</v>
      </c>
      <c r="S13" s="60">
        <f>'Field data and Cefn'!S13</f>
        <v>0</v>
      </c>
      <c r="T13" s="60">
        <f>'Field data and Cefn'!T13</f>
        <v>0</v>
      </c>
      <c r="U13" s="60">
        <f>'Field data and Cefn'!U13</f>
        <v>0</v>
      </c>
      <c r="V13" s="60">
        <f>'Field data and Cefn'!V13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Cefn'!C14</f>
        <v xml:space="preserve">Grass Silage (25% DM) </v>
      </c>
      <c r="D14" s="102" t="str">
        <f>'Field data and Cefn'!D14</f>
        <v xml:space="preserve">Grass Silage (25% DM) </v>
      </c>
      <c r="E14" s="102" t="str">
        <f>'Field data and Cefn'!E14</f>
        <v xml:space="preserve">Grass Silage (25% DM) </v>
      </c>
      <c r="F14" s="102" t="str">
        <f>'Field data and Cefn'!F14</f>
        <v xml:space="preserve">Grass Silage (25% DM) </v>
      </c>
      <c r="G14" s="102" t="str">
        <f>'Field data and Cefn'!G14</f>
        <v xml:space="preserve">Grass Silage (25% DM) </v>
      </c>
      <c r="H14" s="102" t="str">
        <f>'Field data and Cefn'!H14</f>
        <v xml:space="preserve">Grass Silage (25% DM) </v>
      </c>
      <c r="I14" s="102" t="str">
        <f>'Field data and Cefn'!I14</f>
        <v xml:space="preserve">Grass Silage (25% DM) </v>
      </c>
      <c r="J14" s="102" t="str">
        <f>'Field data and Cefn'!J14</f>
        <v xml:space="preserve">Grass Silage (25% DM) </v>
      </c>
      <c r="K14" s="102" t="str">
        <f>'Field data and Cefn'!K14</f>
        <v xml:space="preserve">Grass Silage (25% DM) </v>
      </c>
      <c r="L14" s="102" t="str">
        <f>'Field data and Cefn'!L14</f>
        <v xml:space="preserve">Grass Silage (25% DM) </v>
      </c>
      <c r="M14" s="102" t="str">
        <f>'Field data and Cefn'!M14</f>
        <v xml:space="preserve">Grass Silage (25% DM) </v>
      </c>
      <c r="N14" s="102">
        <f>'Field data and Cefn'!N14</f>
        <v>0</v>
      </c>
      <c r="O14" s="102">
        <f>'Field data and Cefn'!O14</f>
        <v>0</v>
      </c>
      <c r="P14" s="102">
        <f>'Field data and Cefn'!P14</f>
        <v>0</v>
      </c>
      <c r="Q14" s="102">
        <f>'Field data and Cefn'!Q14</f>
        <v>0</v>
      </c>
      <c r="R14" s="102">
        <f>'Field data and Cefn'!R14</f>
        <v>0</v>
      </c>
      <c r="S14" s="102">
        <f>'Field data and Cefn'!S14</f>
        <v>0</v>
      </c>
      <c r="T14" s="102">
        <f>'Field data and Cefn'!T14</f>
        <v>0</v>
      </c>
      <c r="U14" s="102">
        <f>'Field data and Cefn'!U14</f>
        <v>0</v>
      </c>
      <c r="V14" s="102">
        <f>'Field data and Cefn'!V14</f>
        <v>0</v>
      </c>
      <c r="AD14" s="30" t="s">
        <v>138</v>
      </c>
      <c r="AE14" s="30">
        <v>6</v>
      </c>
      <c r="AI14" s="53" t="s">
        <v>119</v>
      </c>
      <c r="AJ14" s="54">
        <v>0.8</v>
      </c>
      <c r="AK14" s="55">
        <v>1.7</v>
      </c>
      <c r="AL14" s="11">
        <v>12</v>
      </c>
      <c r="AM14" s="11">
        <v>6.7</v>
      </c>
      <c r="AN14" s="11" t="s">
        <v>135</v>
      </c>
    </row>
    <row r="15" spans="1:41" ht="13" x14ac:dyDescent="0.25">
      <c r="A15" s="135" t="s">
        <v>9</v>
      </c>
      <c r="B15" s="135"/>
      <c r="C15" s="60">
        <f>'Field data and Cefn'!C15</f>
        <v>23</v>
      </c>
      <c r="D15" s="60">
        <f>'Field data and Cefn'!D15</f>
        <v>23</v>
      </c>
      <c r="E15" s="60">
        <f>'Field data and Cefn'!E15</f>
        <v>23</v>
      </c>
      <c r="F15" s="60">
        <f>'Field data and Cefn'!F15</f>
        <v>23</v>
      </c>
      <c r="G15" s="60">
        <f>'Field data and Cefn'!G15</f>
        <v>23</v>
      </c>
      <c r="H15" s="60">
        <f>'Field data and Cefn'!H15</f>
        <v>23</v>
      </c>
      <c r="I15" s="60">
        <f>'Field data and Cefn'!I15</f>
        <v>23</v>
      </c>
      <c r="J15" s="60">
        <f>'Field data and Cefn'!J15</f>
        <v>23</v>
      </c>
      <c r="K15" s="60">
        <f>'Field data and Cefn'!K15</f>
        <v>23</v>
      </c>
      <c r="L15" s="60">
        <f>'Field data and Cefn'!L15</f>
        <v>23</v>
      </c>
      <c r="M15" s="60">
        <f>'Field data and Cefn'!M15</f>
        <v>23</v>
      </c>
      <c r="N15" s="60">
        <f>'Field data and Cefn'!N15</f>
        <v>0</v>
      </c>
      <c r="O15" s="60">
        <f>'Field data and Cefn'!O15</f>
        <v>0</v>
      </c>
      <c r="P15" s="60">
        <f>'Field data and Cefn'!P15</f>
        <v>0</v>
      </c>
      <c r="Q15" s="60">
        <f>'Field data and Cefn'!Q15</f>
        <v>0</v>
      </c>
      <c r="R15" s="60">
        <f>'Field data and Cefn'!R15</f>
        <v>0</v>
      </c>
      <c r="S15" s="60">
        <f>'Field data and Cefn'!S15</f>
        <v>0</v>
      </c>
      <c r="T15" s="60">
        <f>'Field data and Cefn'!T15</f>
        <v>0</v>
      </c>
      <c r="U15" s="60">
        <f>'Field data and Cefn'!U15</f>
        <v>0</v>
      </c>
      <c r="V15" s="60">
        <f>'Field data and Cefn'!V15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Cefn'!C16</f>
        <v>Medium/Clay</v>
      </c>
      <c r="D16" s="103" t="str">
        <f>'Field data and Cefn'!D16</f>
        <v>Medium/Clay</v>
      </c>
      <c r="E16" s="103" t="str">
        <f>'Field data and Cefn'!E16</f>
        <v>Medium/Clay</v>
      </c>
      <c r="F16" s="103" t="str">
        <f>'Field data and Cefn'!F16</f>
        <v>Medium/Clay</v>
      </c>
      <c r="G16" s="103" t="str">
        <f>'Field data and Cefn'!G16</f>
        <v>Medium/Clay</v>
      </c>
      <c r="H16" s="103" t="str">
        <f>'Field data and Cefn'!H16</f>
        <v>Medium/Clay</v>
      </c>
      <c r="I16" s="103" t="str">
        <f>'Field data and Cefn'!I16</f>
        <v>Medium/Clay</v>
      </c>
      <c r="J16" s="103" t="str">
        <f>'Field data and Cefn'!J16</f>
        <v>Medium/Clay</v>
      </c>
      <c r="K16" s="103" t="str">
        <f>'Field data and Cefn'!K16</f>
        <v>Medium/Clay</v>
      </c>
      <c r="L16" s="103" t="str">
        <f>'Field data and Cefn'!L16</f>
        <v>Medium/Clay</v>
      </c>
      <c r="M16" s="103" t="str">
        <f>'Field data and Cefn'!M16</f>
        <v>Medium/Clay</v>
      </c>
      <c r="N16" s="103">
        <f>'Field data and Cefn'!N16</f>
        <v>0</v>
      </c>
      <c r="O16" s="103">
        <f>'Field data and Cefn'!O16</f>
        <v>0</v>
      </c>
      <c r="P16" s="103">
        <f>'Field data and Cefn'!P16</f>
        <v>0</v>
      </c>
      <c r="Q16" s="103">
        <f>'Field data and Cefn'!Q16</f>
        <v>0</v>
      </c>
      <c r="R16" s="103">
        <f>'Field data and Cefn'!R16</f>
        <v>0</v>
      </c>
      <c r="S16" s="103">
        <f>'Field data and Cefn'!S16</f>
        <v>0</v>
      </c>
      <c r="T16" s="103">
        <f>'Field data and Cefn'!T16</f>
        <v>0</v>
      </c>
      <c r="U16" s="103">
        <f>'Field data and Cefn'!U16</f>
        <v>0</v>
      </c>
      <c r="V16" s="103">
        <f>'Field data and Cefn'!V16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39.1</v>
      </c>
      <c r="D17" s="28">
        <f t="shared" ref="D17:V17" si="0">(VLOOKUP(D$14,$AI2:$AK26,2,FALSE))*D$15</f>
        <v>39.1</v>
      </c>
      <c r="E17" s="28">
        <f t="shared" si="0"/>
        <v>39.1</v>
      </c>
      <c r="F17" s="28">
        <f t="shared" si="0"/>
        <v>39.1</v>
      </c>
      <c r="G17" s="28">
        <f t="shared" si="0"/>
        <v>39.1</v>
      </c>
      <c r="H17" s="28">
        <f t="shared" si="0"/>
        <v>39.1</v>
      </c>
      <c r="I17" s="28">
        <f t="shared" si="0"/>
        <v>39.1</v>
      </c>
      <c r="J17" s="28">
        <f t="shared" si="0"/>
        <v>39.1</v>
      </c>
      <c r="K17" s="28">
        <f t="shared" si="0"/>
        <v>39.1</v>
      </c>
      <c r="L17" s="28">
        <f t="shared" si="0"/>
        <v>39.1</v>
      </c>
      <c r="M17" s="28">
        <f t="shared" si="0"/>
        <v>39.1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49.057183000000002</v>
      </c>
      <c r="D18" s="16">
        <f>$D32</f>
        <v>49.057183000000002</v>
      </c>
      <c r="E18" s="16">
        <f>$D33</f>
        <v>49.057183000000002</v>
      </c>
      <c r="F18" s="16">
        <f>$D34</f>
        <v>21.024507</v>
      </c>
      <c r="G18" s="16">
        <f>$D35</f>
        <v>49.057183000000002</v>
      </c>
      <c r="H18" s="16">
        <f>$D36</f>
        <v>49.057183000000002</v>
      </c>
      <c r="I18" s="16">
        <f>$D37</f>
        <v>49.057183000000002</v>
      </c>
      <c r="J18" s="16">
        <f>$D38</f>
        <v>49.057183000000002</v>
      </c>
      <c r="K18" s="16">
        <f>$D39</f>
        <v>49.057183000000002</v>
      </c>
      <c r="L18" s="16">
        <f>$D40</f>
        <v>49.057183000000002</v>
      </c>
      <c r="M18" s="16">
        <f>$D41</f>
        <v>49.057183000000002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9.9571830000000006</v>
      </c>
      <c r="D19" s="16">
        <f t="shared" ref="D19:V19" si="1">D18-D17</f>
        <v>9.9571830000000006</v>
      </c>
      <c r="E19" s="16">
        <f t="shared" si="1"/>
        <v>9.9571830000000006</v>
      </c>
      <c r="F19" s="16">
        <f t="shared" si="1"/>
        <v>-18.075493000000002</v>
      </c>
      <c r="G19" s="16">
        <f t="shared" si="1"/>
        <v>9.9571830000000006</v>
      </c>
      <c r="H19" s="16">
        <f t="shared" si="1"/>
        <v>9.9571830000000006</v>
      </c>
      <c r="I19" s="16">
        <f t="shared" si="1"/>
        <v>9.9571830000000006</v>
      </c>
      <c r="J19" s="16">
        <f t="shared" si="1"/>
        <v>9.9571830000000006</v>
      </c>
      <c r="K19" s="16">
        <f t="shared" si="1"/>
        <v>9.9571830000000006</v>
      </c>
      <c r="L19" s="16">
        <f t="shared" si="1"/>
        <v>9.9571830000000006</v>
      </c>
      <c r="M19" s="16">
        <f t="shared" si="1"/>
        <v>9.9571830000000006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138</v>
      </c>
      <c r="D21" s="28">
        <f t="shared" ref="D21:V21" si="2">(VLOOKUP(D$14,$AI2:$AK26,3,FALSE))*D$15</f>
        <v>138</v>
      </c>
      <c r="E21" s="28">
        <f t="shared" si="2"/>
        <v>138</v>
      </c>
      <c r="F21" s="28">
        <f t="shared" si="2"/>
        <v>138</v>
      </c>
      <c r="G21" s="28">
        <f t="shared" si="2"/>
        <v>138</v>
      </c>
      <c r="H21" s="28">
        <f t="shared" si="2"/>
        <v>138</v>
      </c>
      <c r="I21" s="28">
        <f t="shared" si="2"/>
        <v>138</v>
      </c>
      <c r="J21" s="28">
        <f t="shared" si="2"/>
        <v>138</v>
      </c>
      <c r="K21" s="28">
        <f t="shared" si="2"/>
        <v>138</v>
      </c>
      <c r="L21" s="28">
        <f t="shared" si="2"/>
        <v>138</v>
      </c>
      <c r="M21" s="28">
        <f t="shared" si="2"/>
        <v>138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104.03729</v>
      </c>
      <c r="D22" s="16">
        <f>$E32</f>
        <v>104.03729</v>
      </c>
      <c r="E22" s="16">
        <f>$E33</f>
        <v>104.03729</v>
      </c>
      <c r="F22" s="16">
        <f>$E34</f>
        <v>44.587410000000006</v>
      </c>
      <c r="G22" s="16">
        <f>$E35</f>
        <v>104.03729</v>
      </c>
      <c r="H22" s="16">
        <f>$E36</f>
        <v>104.03729</v>
      </c>
      <c r="I22" s="16">
        <f>$E37</f>
        <v>104.03729</v>
      </c>
      <c r="J22" s="16">
        <f>$E38</f>
        <v>104.03729</v>
      </c>
      <c r="K22" s="16">
        <f>$E39</f>
        <v>104.03729</v>
      </c>
      <c r="L22" s="16">
        <f>$E40</f>
        <v>104.03729</v>
      </c>
      <c r="M22" s="16">
        <f>$E41</f>
        <v>104.03729</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-33.962710000000001</v>
      </c>
      <c r="D23" s="16">
        <f t="shared" ref="D23:V23" si="3">D22-D21</f>
        <v>-33.962710000000001</v>
      </c>
      <c r="E23" s="16">
        <f t="shared" si="3"/>
        <v>-33.962710000000001</v>
      </c>
      <c r="F23" s="16">
        <f t="shared" si="3"/>
        <v>-93.412589999999994</v>
      </c>
      <c r="G23" s="16">
        <f t="shared" si="3"/>
        <v>-33.962710000000001</v>
      </c>
      <c r="H23" s="16">
        <f t="shared" si="3"/>
        <v>-33.962710000000001</v>
      </c>
      <c r="I23" s="16">
        <f t="shared" si="3"/>
        <v>-33.962710000000001</v>
      </c>
      <c r="J23" s="16">
        <f t="shared" si="3"/>
        <v>-33.962710000000001</v>
      </c>
      <c r="K23" s="16">
        <f t="shared" si="3"/>
        <v>-33.962710000000001</v>
      </c>
      <c r="L23" s="16">
        <f t="shared" si="3"/>
        <v>-33.962710000000001</v>
      </c>
      <c r="M23" s="16">
        <f t="shared" si="3"/>
        <v>-33.962710000000001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c r="Q27" s="107"/>
      <c r="R27" s="107"/>
      <c r="S27" s="107"/>
      <c r="T27" s="107"/>
      <c r="U27" s="107"/>
    </row>
    <row r="28" spans="1:40" s="57" customFormat="1" x14ac:dyDescent="0.35">
      <c r="A28" s="108"/>
      <c r="B28" s="24">
        <v>3.64</v>
      </c>
      <c r="C28" s="15">
        <v>0.51</v>
      </c>
      <c r="D28" s="15">
        <v>437</v>
      </c>
      <c r="E28" s="15">
        <v>1762</v>
      </c>
      <c r="F28" s="15">
        <v>92.3</v>
      </c>
      <c r="G28" s="15">
        <v>1.05</v>
      </c>
      <c r="H28" s="15">
        <v>6.28</v>
      </c>
      <c r="I28" s="15">
        <v>0.5</v>
      </c>
      <c r="J28" s="15">
        <v>0.01</v>
      </c>
      <c r="K28" s="23">
        <v>0.05</v>
      </c>
      <c r="L28" s="15">
        <v>0.67</v>
      </c>
      <c r="M28" s="15">
        <v>0.32</v>
      </c>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Tylibrithos 2</v>
      </c>
      <c r="B31" s="15">
        <v>49</v>
      </c>
      <c r="C31" s="77">
        <f>IF(C$27="%w/w SAR",((C$28*10)*$B31),IF(C$27="%w/w DM",(((C$28*10)*($B$28/100))*$B31),IF(C$27="kg/t SAR",(C$28*$B31),IF(C$27="kg/t DM",((C$28*($B$28/100))*$B31),IF(C$27="mg/kg SAR",((C$28*0.001)*$B31),IF(C$27="mg/kg DM",(((C$28*0.001)*($B$28/100))*$B31),0))))))</f>
        <v>249.89999999999998</v>
      </c>
      <c r="D31" s="77">
        <f>(IF(D$27="%w/w SAR",((D$28*10)*$B31),IF(D$27="%w/w DM",(((D$28*10)*($B$28/100))*$B31),IF(D$27="kg/t SAR",(D$28*$B31),IF(D$27="kg/t DM",((D$28*($B$28/100))*$B31),IF(D$27="mg/kg SAR",((D$28*0.001)*$B31),IF(D$27="mg/kg DM",(((D$28*0.001)*($B$28/100))*$B31),"0")))))))*2.291</f>
        <v>49.057183000000002</v>
      </c>
      <c r="E31" s="77">
        <f>(IF(E$27="%w/w SAR",((E$28*10)*$B31),IF(E$27="%w/w DM",(((E$28*10)*($B$28/100))*$B31),IF(E$27="kg/t SAR",(E$28*$B31),IF(E$27="kg/t DM",((E$28*($B$28/100))*$B31),IF(E$27="mg/kg SAR",((E$28*0.001)*$B31),IF(E$27="mg/kg DM",(((E$28*0.001)*($B$28/100))*$B31),"0")))))))*1.205</f>
        <v>104.03729</v>
      </c>
      <c r="F31" s="77">
        <f>(IF(F$27="%w/w SAR",((F$28*10)*$B31),IF(F$27="%w/w DM",(((F$28*10)*($B$28/100))*$B31),IF(F$27="kg/t SAR",(F$28*$B31),IF(F$27="kg/t DM",((F$28*($B$28/100))*$B31),IF(F$27="mg/kg SAR",((F$28*0.001)*$B31),IF(F$27="mg/kg DM",(((F$28*0.001)*($B$28/100))*$B31),"0")))))))*1.658</f>
        <v>7.4986365999999984</v>
      </c>
      <c r="G31" s="77">
        <f t="shared" ref="G31:P46" si="5">IF(G$27="%w/w SAR",((G$28*10)*$B31),IF(G$27="%w/w DM",(((G$28*10)*($B$28/100))*$B31),IF(G$27="kg/t SAR",(G$28*$B31),IF(G$27="kg/t DM",((G$28*($B$28/100))*$B31),IF(G$27="mg/kg SAR",((G$28*0.001)*$B31),IF(G$27="mg/kg DM",(((G$28*0.001)*($B$28/100))*$B31),0))))))</f>
        <v>5.145000000000001E-2</v>
      </c>
      <c r="H31" s="77">
        <f t="shared" si="5"/>
        <v>0.30771999999999999</v>
      </c>
      <c r="I31" s="77">
        <f t="shared" si="5"/>
        <v>2.4500000000000001E-2</v>
      </c>
      <c r="J31" s="77">
        <f t="shared" si="5"/>
        <v>4.9000000000000009E-4</v>
      </c>
      <c r="K31" s="77">
        <f t="shared" si="5"/>
        <v>2.4499999999999999E-3</v>
      </c>
      <c r="L31" s="77">
        <f t="shared" si="5"/>
        <v>3.2829999999999998E-2</v>
      </c>
      <c r="M31" s="77">
        <f t="shared" si="5"/>
        <v>1.5680000000000003E-2</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Tylibrithos 3</v>
      </c>
      <c r="B32" s="15">
        <v>49</v>
      </c>
      <c r="C32" s="77">
        <f t="shared" ref="C32:C50" si="6">IF(C$27="%w/w SAR",((C$28*10)*$B32),IF(C$27="%w/w DM",(((C$28*10)*($B$28/100))*$B32),IF(C$27="kg/t SAR",(C$28*$B32),IF(C$27="kg/t DM",((C$28*($B$28/100))*$B32),IF(C$27="mg/kg SAR",((C$28*0.001)*$B32),IF(C$27="mg/kg DM",(((C$28*0.001)*($B$28/100))*$B32),0))))))</f>
        <v>249.89999999999998</v>
      </c>
      <c r="D32" s="77">
        <f t="shared" ref="D32:D50" si="7">(IF(D$27="%w/w SAR",((D$28*10)*$B32),IF(D$27="%w/w DM",(((D$28*10)*($B$28/100))*$B32),IF(D$27="kg/t SAR",(D$28*$B32),IF(D$27="kg/t DM",((D$28*($B$28/100))*$B32),IF(D$27="mg/kg SAR",((D$28*0.001)*$B32),IF(D$27="mg/kg DM",(((D$28*0.001)*($B$28/100))*$B32),"0")))))))*2.291</f>
        <v>49.057183000000002</v>
      </c>
      <c r="E32" s="77">
        <f t="shared" ref="E32:E50" si="8">(IF(E$27="%w/w SAR",((E$28*10)*$B32),IF(E$27="%w/w DM",(((E$28*10)*($B$28/100))*$B32),IF(E$27="kg/t SAR",(E$28*$B32),IF(E$27="kg/t DM",((E$28*($B$28/100))*$B32),IF(E$27="mg/kg SAR",((E$28*0.001)*$B32),IF(E$27="mg/kg DM",(((E$28*0.001)*($B$28/100))*$B32),"0")))))))*1.205</f>
        <v>104.03729</v>
      </c>
      <c r="F32" s="77">
        <f t="shared" ref="F32:F50" si="9">(IF(F$27="%w/w SAR",((F$28*10)*$B32),IF(F$27="%w/w DM",(((F$28*10)*($B$28/100))*$B32),IF(F$27="kg/t SAR",(F$28*$B32),IF(F$27="kg/t DM",((F$28*($B$28/100))*$B32),IF(F$27="mg/kg SAR",((F$28*0.001)*$B32),IF(F$27="mg/kg DM",(((F$28*0.001)*($B$28/100))*$B32),"0")))))))*1.658</f>
        <v>7.4986365999999984</v>
      </c>
      <c r="G32" s="77">
        <f t="shared" si="5"/>
        <v>5.145000000000001E-2</v>
      </c>
      <c r="H32" s="77">
        <f t="shared" si="5"/>
        <v>0.30771999999999999</v>
      </c>
      <c r="I32" s="77">
        <f t="shared" si="5"/>
        <v>2.4500000000000001E-2</v>
      </c>
      <c r="J32" s="77">
        <f t="shared" si="5"/>
        <v>4.9000000000000009E-4</v>
      </c>
      <c r="K32" s="77">
        <f t="shared" si="5"/>
        <v>2.4499999999999999E-3</v>
      </c>
      <c r="L32" s="77">
        <f t="shared" si="5"/>
        <v>3.2829999999999998E-2</v>
      </c>
      <c r="M32" s="77">
        <f t="shared" si="5"/>
        <v>1.5680000000000003E-2</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Tylibrithos 4</v>
      </c>
      <c r="B33" s="15">
        <v>49</v>
      </c>
      <c r="C33" s="77">
        <f t="shared" si="6"/>
        <v>249.89999999999998</v>
      </c>
      <c r="D33" s="77">
        <f t="shared" si="7"/>
        <v>49.057183000000002</v>
      </c>
      <c r="E33" s="77">
        <f t="shared" si="8"/>
        <v>104.03729</v>
      </c>
      <c r="F33" s="77">
        <f t="shared" si="9"/>
        <v>7.4986365999999984</v>
      </c>
      <c r="G33" s="77">
        <f t="shared" si="5"/>
        <v>5.145000000000001E-2</v>
      </c>
      <c r="H33" s="77">
        <f t="shared" si="5"/>
        <v>0.30771999999999999</v>
      </c>
      <c r="I33" s="77">
        <f t="shared" si="5"/>
        <v>2.4500000000000001E-2</v>
      </c>
      <c r="J33" s="77">
        <f t="shared" si="5"/>
        <v>4.9000000000000009E-4</v>
      </c>
      <c r="K33" s="77">
        <f t="shared" si="5"/>
        <v>2.4499999999999999E-3</v>
      </c>
      <c r="L33" s="77">
        <f t="shared" si="5"/>
        <v>3.2829999999999998E-2</v>
      </c>
      <c r="M33" s="77">
        <f t="shared" si="5"/>
        <v>1.5680000000000003E-2</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Aber 2</v>
      </c>
      <c r="B34" s="15">
        <v>21</v>
      </c>
      <c r="C34" s="77">
        <f t="shared" si="6"/>
        <v>107.1</v>
      </c>
      <c r="D34" s="77">
        <f t="shared" si="7"/>
        <v>21.024507</v>
      </c>
      <c r="E34" s="77">
        <f t="shared" si="8"/>
        <v>44.587410000000006</v>
      </c>
      <c r="F34" s="77">
        <f t="shared" si="9"/>
        <v>3.2137013999999997</v>
      </c>
      <c r="G34" s="77">
        <f t="shared" si="5"/>
        <v>2.2050000000000004E-2</v>
      </c>
      <c r="H34" s="77">
        <f t="shared" si="5"/>
        <v>0.13188</v>
      </c>
      <c r="I34" s="77">
        <f t="shared" si="5"/>
        <v>1.0500000000000001E-2</v>
      </c>
      <c r="J34" s="77">
        <f t="shared" si="5"/>
        <v>2.1000000000000001E-4</v>
      </c>
      <c r="K34" s="77">
        <f t="shared" si="5"/>
        <v>1.0500000000000002E-3</v>
      </c>
      <c r="L34" s="77">
        <f t="shared" si="5"/>
        <v>1.4070000000000001E-2</v>
      </c>
      <c r="M34" s="77">
        <f t="shared" si="5"/>
        <v>6.7200000000000003E-3</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Pentwyn 2</v>
      </c>
      <c r="B35" s="15">
        <v>49</v>
      </c>
      <c r="C35" s="77">
        <f t="shared" si="6"/>
        <v>249.89999999999998</v>
      </c>
      <c r="D35" s="77">
        <f t="shared" si="7"/>
        <v>49.057183000000002</v>
      </c>
      <c r="E35" s="77">
        <f t="shared" si="8"/>
        <v>104.03729</v>
      </c>
      <c r="F35" s="77">
        <f t="shared" si="9"/>
        <v>7.4986365999999984</v>
      </c>
      <c r="G35" s="77">
        <f t="shared" si="5"/>
        <v>5.145000000000001E-2</v>
      </c>
      <c r="H35" s="77">
        <f t="shared" si="5"/>
        <v>0.30771999999999999</v>
      </c>
      <c r="I35" s="77">
        <f t="shared" si="5"/>
        <v>2.4500000000000001E-2</v>
      </c>
      <c r="J35" s="77">
        <f t="shared" si="5"/>
        <v>4.9000000000000009E-4</v>
      </c>
      <c r="K35" s="77">
        <f t="shared" si="5"/>
        <v>2.4499999999999999E-3</v>
      </c>
      <c r="L35" s="77">
        <f t="shared" si="5"/>
        <v>3.2829999999999998E-2</v>
      </c>
      <c r="M35" s="77">
        <f t="shared" si="5"/>
        <v>1.5680000000000003E-2</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Pentwyn 3</v>
      </c>
      <c r="B36" s="15">
        <v>49</v>
      </c>
      <c r="C36" s="77">
        <f t="shared" si="6"/>
        <v>249.89999999999998</v>
      </c>
      <c r="D36" s="77">
        <f t="shared" si="7"/>
        <v>49.057183000000002</v>
      </c>
      <c r="E36" s="77">
        <f t="shared" si="8"/>
        <v>104.03729</v>
      </c>
      <c r="F36" s="77">
        <f t="shared" si="9"/>
        <v>7.4986365999999984</v>
      </c>
      <c r="G36" s="77">
        <f t="shared" si="5"/>
        <v>5.145000000000001E-2</v>
      </c>
      <c r="H36" s="77">
        <f t="shared" si="5"/>
        <v>0.30771999999999999</v>
      </c>
      <c r="I36" s="77">
        <f t="shared" si="5"/>
        <v>2.4500000000000001E-2</v>
      </c>
      <c r="J36" s="77">
        <f t="shared" si="5"/>
        <v>4.9000000000000009E-4</v>
      </c>
      <c r="K36" s="77">
        <f t="shared" si="5"/>
        <v>2.4499999999999999E-3</v>
      </c>
      <c r="L36" s="77">
        <f t="shared" si="5"/>
        <v>3.2829999999999998E-2</v>
      </c>
      <c r="M36" s="77">
        <f t="shared" si="5"/>
        <v>1.5680000000000003E-2</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Pentwyn 4</v>
      </c>
      <c r="B37" s="15">
        <v>49</v>
      </c>
      <c r="C37" s="77">
        <f t="shared" si="6"/>
        <v>249.89999999999998</v>
      </c>
      <c r="D37" s="77">
        <f t="shared" si="7"/>
        <v>49.057183000000002</v>
      </c>
      <c r="E37" s="77">
        <f t="shared" si="8"/>
        <v>104.03729</v>
      </c>
      <c r="F37" s="77">
        <f t="shared" si="9"/>
        <v>7.4986365999999984</v>
      </c>
      <c r="G37" s="77">
        <f t="shared" si="5"/>
        <v>5.145000000000001E-2</v>
      </c>
      <c r="H37" s="77">
        <f t="shared" si="5"/>
        <v>0.30771999999999999</v>
      </c>
      <c r="I37" s="77">
        <f t="shared" si="5"/>
        <v>2.4500000000000001E-2</v>
      </c>
      <c r="J37" s="77">
        <f t="shared" si="5"/>
        <v>4.9000000000000009E-4</v>
      </c>
      <c r="K37" s="77">
        <f t="shared" si="5"/>
        <v>2.4499999999999999E-3</v>
      </c>
      <c r="L37" s="77">
        <f t="shared" si="5"/>
        <v>3.2829999999999998E-2</v>
      </c>
      <c r="M37" s="77">
        <f t="shared" si="5"/>
        <v>1.5680000000000003E-2</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Pencelli 1</v>
      </c>
      <c r="B38" s="15">
        <v>49</v>
      </c>
      <c r="C38" s="77">
        <f t="shared" si="6"/>
        <v>249.89999999999998</v>
      </c>
      <c r="D38" s="77">
        <f t="shared" si="7"/>
        <v>49.057183000000002</v>
      </c>
      <c r="E38" s="77">
        <f t="shared" si="8"/>
        <v>104.03729</v>
      </c>
      <c r="F38" s="77">
        <f t="shared" si="9"/>
        <v>7.4986365999999984</v>
      </c>
      <c r="G38" s="77">
        <f t="shared" si="5"/>
        <v>5.145000000000001E-2</v>
      </c>
      <c r="H38" s="77">
        <f t="shared" si="5"/>
        <v>0.30771999999999999</v>
      </c>
      <c r="I38" s="77">
        <f t="shared" si="5"/>
        <v>2.4500000000000001E-2</v>
      </c>
      <c r="J38" s="77">
        <f t="shared" si="5"/>
        <v>4.9000000000000009E-4</v>
      </c>
      <c r="K38" s="77">
        <f t="shared" si="5"/>
        <v>2.4499999999999999E-3</v>
      </c>
      <c r="L38" s="77">
        <f t="shared" si="5"/>
        <v>3.2829999999999998E-2</v>
      </c>
      <c r="M38" s="77">
        <f t="shared" si="5"/>
        <v>1.5680000000000003E-2</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Pencelli 2</v>
      </c>
      <c r="B39" s="15">
        <v>49</v>
      </c>
      <c r="C39" s="77">
        <f t="shared" si="6"/>
        <v>249.89999999999998</v>
      </c>
      <c r="D39" s="77">
        <f t="shared" si="7"/>
        <v>49.057183000000002</v>
      </c>
      <c r="E39" s="77">
        <f t="shared" si="8"/>
        <v>104.03729</v>
      </c>
      <c r="F39" s="77">
        <f t="shared" si="9"/>
        <v>7.4986365999999984</v>
      </c>
      <c r="G39" s="77">
        <f t="shared" si="5"/>
        <v>5.145000000000001E-2</v>
      </c>
      <c r="H39" s="77">
        <f t="shared" si="5"/>
        <v>0.30771999999999999</v>
      </c>
      <c r="I39" s="77">
        <f t="shared" si="5"/>
        <v>2.4500000000000001E-2</v>
      </c>
      <c r="J39" s="77">
        <f t="shared" si="5"/>
        <v>4.9000000000000009E-4</v>
      </c>
      <c r="K39" s="77">
        <f t="shared" si="5"/>
        <v>2.4499999999999999E-3</v>
      </c>
      <c r="L39" s="77">
        <f t="shared" si="5"/>
        <v>3.2829999999999998E-2</v>
      </c>
      <c r="M39" s="77">
        <f t="shared" si="5"/>
        <v>1.5680000000000003E-2</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Pencelli 3</v>
      </c>
      <c r="B40" s="15">
        <v>49</v>
      </c>
      <c r="C40" s="77">
        <f t="shared" si="6"/>
        <v>249.89999999999998</v>
      </c>
      <c r="D40" s="77">
        <f t="shared" si="7"/>
        <v>49.057183000000002</v>
      </c>
      <c r="E40" s="77">
        <f t="shared" si="8"/>
        <v>104.03729</v>
      </c>
      <c r="F40" s="77">
        <f t="shared" si="9"/>
        <v>7.4986365999999984</v>
      </c>
      <c r="G40" s="77">
        <f t="shared" si="5"/>
        <v>5.145000000000001E-2</v>
      </c>
      <c r="H40" s="77">
        <f t="shared" si="5"/>
        <v>0.30771999999999999</v>
      </c>
      <c r="I40" s="77">
        <f t="shared" si="5"/>
        <v>2.4500000000000001E-2</v>
      </c>
      <c r="J40" s="77">
        <f t="shared" si="5"/>
        <v>4.9000000000000009E-4</v>
      </c>
      <c r="K40" s="77">
        <f t="shared" si="5"/>
        <v>2.4499999999999999E-3</v>
      </c>
      <c r="L40" s="77">
        <f t="shared" si="5"/>
        <v>3.2829999999999998E-2</v>
      </c>
      <c r="M40" s="77">
        <f t="shared" si="5"/>
        <v>1.5680000000000003E-2</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Pencelli 4</v>
      </c>
      <c r="B41" s="15">
        <v>49</v>
      </c>
      <c r="C41" s="77">
        <f t="shared" si="6"/>
        <v>249.89999999999998</v>
      </c>
      <c r="D41" s="77">
        <f t="shared" si="7"/>
        <v>49.057183000000002</v>
      </c>
      <c r="E41" s="77">
        <f t="shared" si="8"/>
        <v>104.03729</v>
      </c>
      <c r="F41" s="77">
        <f t="shared" si="9"/>
        <v>7.4986365999999984</v>
      </c>
      <c r="G41" s="77">
        <f t="shared" si="5"/>
        <v>5.145000000000001E-2</v>
      </c>
      <c r="H41" s="77">
        <f t="shared" si="5"/>
        <v>0.30771999999999999</v>
      </c>
      <c r="I41" s="77">
        <f t="shared" si="5"/>
        <v>2.4500000000000001E-2</v>
      </c>
      <c r="J41" s="77">
        <f t="shared" si="5"/>
        <v>4.9000000000000009E-4</v>
      </c>
      <c r="K41" s="77">
        <f t="shared" si="5"/>
        <v>2.4499999999999999E-3</v>
      </c>
      <c r="L41" s="77">
        <f t="shared" si="5"/>
        <v>3.2829999999999998E-2</v>
      </c>
      <c r="M41" s="77">
        <f t="shared" si="5"/>
        <v>1.5680000000000003E-2</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Tylibrithos 2</v>
      </c>
      <c r="C57" s="8" t="str">
        <f t="shared" ref="C57:U57" si="13">D8</f>
        <v>Tylibrithos 3</v>
      </c>
      <c r="D57" s="8" t="str">
        <f t="shared" si="13"/>
        <v>Tylibrithos 4</v>
      </c>
      <c r="E57" s="8" t="str">
        <f t="shared" si="13"/>
        <v>Aber 2</v>
      </c>
      <c r="F57" s="8" t="str">
        <f t="shared" si="13"/>
        <v>Pentwyn 2</v>
      </c>
      <c r="G57" s="8" t="str">
        <f t="shared" si="13"/>
        <v>Pentwyn 3</v>
      </c>
      <c r="H57" s="8" t="str">
        <f t="shared" si="13"/>
        <v>Pentwyn 4</v>
      </c>
      <c r="I57" s="8" t="str">
        <f t="shared" si="13"/>
        <v>Pencelli 1</v>
      </c>
      <c r="J57" s="8" t="str">
        <f t="shared" si="13"/>
        <v>Pencelli 2</v>
      </c>
      <c r="K57" s="8" t="str">
        <f t="shared" si="13"/>
        <v>Pencelli 3</v>
      </c>
      <c r="L57" s="8" t="str">
        <f t="shared" si="13"/>
        <v>Pencelli 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6.1</v>
      </c>
      <c r="C60" s="76">
        <f t="shared" ref="C60:U60" si="14">D10</f>
        <v>6.2</v>
      </c>
      <c r="D60" s="76">
        <f t="shared" si="14"/>
        <v>6</v>
      </c>
      <c r="E60" s="76">
        <f t="shared" si="14"/>
        <v>6.2</v>
      </c>
      <c r="F60" s="76">
        <f t="shared" si="14"/>
        <v>6.6</v>
      </c>
      <c r="G60" s="76">
        <f t="shared" si="14"/>
        <v>6</v>
      </c>
      <c r="H60" s="76">
        <f t="shared" si="14"/>
        <v>6.1</v>
      </c>
      <c r="I60" s="76">
        <f t="shared" si="14"/>
        <v>6.7</v>
      </c>
      <c r="J60" s="76">
        <f t="shared" si="14"/>
        <v>6.7</v>
      </c>
      <c r="K60" s="76">
        <f t="shared" si="14"/>
        <v>6.7</v>
      </c>
      <c r="L60" s="76">
        <f t="shared" si="14"/>
        <v>6.5</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49</v>
      </c>
      <c r="C62" s="77">
        <f>B32</f>
        <v>49</v>
      </c>
      <c r="D62" s="77">
        <f>B33</f>
        <v>49</v>
      </c>
      <c r="E62" s="77">
        <f>B34</f>
        <v>21</v>
      </c>
      <c r="F62" s="77">
        <f>B35</f>
        <v>49</v>
      </c>
      <c r="G62" s="77">
        <f>B36</f>
        <v>49</v>
      </c>
      <c r="H62" s="77">
        <f>B37</f>
        <v>49</v>
      </c>
      <c r="I62" s="77">
        <f>B38</f>
        <v>49</v>
      </c>
      <c r="J62" s="77">
        <f>B39</f>
        <v>49</v>
      </c>
      <c r="K62" s="77">
        <f>B40</f>
        <v>49</v>
      </c>
      <c r="L62" s="77">
        <f>B41</f>
        <v>49</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0</v>
      </c>
      <c r="D64" s="77">
        <f t="shared" si="17"/>
        <v>1.2000000000000011</v>
      </c>
      <c r="E64" s="77">
        <f t="shared" si="17"/>
        <v>0</v>
      </c>
      <c r="F64" s="77">
        <f t="shared" si="17"/>
        <v>-2.3999999999999968</v>
      </c>
      <c r="G64" s="77">
        <f t="shared" si="17"/>
        <v>1.2000000000000011</v>
      </c>
      <c r="H64" s="77">
        <f t="shared" si="17"/>
        <v>0.6000000000000032</v>
      </c>
      <c r="I64" s="77">
        <f t="shared" si="17"/>
        <v>-3</v>
      </c>
      <c r="J64" s="77">
        <f t="shared" si="17"/>
        <v>-3</v>
      </c>
      <c r="K64" s="77">
        <f t="shared" si="17"/>
        <v>-3</v>
      </c>
      <c r="L64" s="77">
        <f t="shared" si="17"/>
        <v>-1.7999999999999989</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0</v>
      </c>
      <c r="D65" s="77">
        <f t="shared" si="18"/>
        <v>-1.2000000000000011</v>
      </c>
      <c r="E65" s="77">
        <f t="shared" si="18"/>
        <v>0</v>
      </c>
      <c r="F65" s="77">
        <f t="shared" si="18"/>
        <v>2.3999999999999968</v>
      </c>
      <c r="G65" s="77">
        <f t="shared" si="18"/>
        <v>-1.2000000000000011</v>
      </c>
      <c r="H65" s="77">
        <f t="shared" si="18"/>
        <v>-0.6000000000000032</v>
      </c>
      <c r="I65" s="77">
        <f t="shared" si="18"/>
        <v>3</v>
      </c>
      <c r="J65" s="77">
        <f t="shared" si="18"/>
        <v>3</v>
      </c>
      <c r="K65" s="77">
        <f t="shared" si="18"/>
        <v>3</v>
      </c>
      <c r="L65" s="77">
        <f t="shared" si="18"/>
        <v>1.7999999999999989</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str">
        <f t="shared" si="19"/>
        <v>UNDER</v>
      </c>
      <c r="H66" s="78" t="str">
        <f t="shared" si="19"/>
        <v>UNDER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Cefn'!B29</f>
        <v>Application Rate</v>
      </c>
      <c r="C1" s="38" t="str">
        <f>'Field data and Cefn'!C29</f>
        <v>Nitrogen Addition</v>
      </c>
      <c r="D1" s="38" t="str">
        <f>'Field data and Cefn'!D29</f>
        <v>Phosphate Addition</v>
      </c>
      <c r="E1" s="38" t="str">
        <f>'Field data and Cefn'!E29</f>
        <v>Potash  Addition</v>
      </c>
      <c r="F1" s="38" t="str">
        <f>'Field data and Cefn'!F29</f>
        <v>Mg Oxide Addition</v>
      </c>
      <c r="G1" s="38" t="str">
        <f>'Field data and Cefn'!G29</f>
        <v>Copper Addition</v>
      </c>
      <c r="H1" s="38" t="str">
        <f>'Field data and Cefn'!H29</f>
        <v>Zinc Addition</v>
      </c>
      <c r="I1" s="38" t="str">
        <f>'Field data and Cefn'!I29</f>
        <v>Lead Addition</v>
      </c>
      <c r="J1" s="38" t="str">
        <f>'Field data and Cefn'!J29</f>
        <v>Cadmium Addition</v>
      </c>
      <c r="K1" s="38" t="str">
        <f>'Field data and Cefn'!K29</f>
        <v>Mercury Addition</v>
      </c>
      <c r="L1" s="38" t="str">
        <f>'Field data and Cefn'!L29</f>
        <v>Nickel Addition</v>
      </c>
      <c r="M1" s="38" t="str">
        <f>'Field data and Cefn'!M29</f>
        <v>Chromium Addition</v>
      </c>
      <c r="N1" s="38" t="str">
        <f>'Field data and Cefn'!N29</f>
        <v>Aluminium Addition</v>
      </c>
      <c r="O1" s="38" t="str">
        <f>'Field data and Cefn'!O29</f>
        <v>Iron Addition</v>
      </c>
      <c r="P1" s="38" t="str">
        <f>'Field data and Cefn'!P29</f>
        <v xml:space="preserve">Sodium Addition                 </v>
      </c>
      <c r="Q1" s="38" t="str">
        <f>'Field data and Cefn'!Q29</f>
        <v>SO3  Addition                             kg/ha</v>
      </c>
      <c r="R1" s="38" t="str">
        <f>'Field data and Cefn'!R29</f>
        <v xml:space="preserve">Selenium Addition </v>
      </c>
      <c r="S1" s="38" t="str">
        <f>'Field data and Cefn'!S29</f>
        <v xml:space="preserve">Arsenic  Addition  </v>
      </c>
      <c r="T1" s="38" t="str">
        <f>'Field data and Cefn'!T29</f>
        <v xml:space="preserve">Molybdenum Addition  </v>
      </c>
      <c r="U1" s="38" t="str">
        <f>'Field data and Cefn'!U29</f>
        <v xml:space="preserve">Fluoride Addition </v>
      </c>
    </row>
    <row r="2" spans="1:21" ht="25" x14ac:dyDescent="0.25">
      <c r="A2" s="144"/>
      <c r="B2" s="38" t="str">
        <f>'Field data and Cefn'!B30</f>
        <v>tonnes/ha</v>
      </c>
      <c r="C2" s="38" t="str">
        <f>'Field data and Cefn'!C30</f>
        <v>kg/ha</v>
      </c>
      <c r="D2" s="38" t="str">
        <f>'Field data and Cefn'!D30</f>
        <v>P2O5 
kg/ha</v>
      </c>
      <c r="E2" s="38" t="str">
        <f>'Field data and Cefn'!E30</f>
        <v>K2O 
kg/ha</v>
      </c>
      <c r="F2" s="38" t="str">
        <f>'Field data and Cefn'!F30</f>
        <v>MgO 
kg/ha</v>
      </c>
      <c r="G2" s="38" t="str">
        <f>'Field data and Cefn'!G30</f>
        <v>kg/ha</v>
      </c>
      <c r="H2" s="38" t="str">
        <f>'Field data and Cefn'!H30</f>
        <v>kg/ha</v>
      </c>
      <c r="I2" s="38" t="str">
        <f>'Field data and Cefn'!I30</f>
        <v>kg/ha</v>
      </c>
      <c r="J2" s="38" t="str">
        <f>'Field data and Cefn'!J30</f>
        <v>kg/ha</v>
      </c>
      <c r="K2" s="38" t="str">
        <f>'Field data and Cefn'!K30</f>
        <v>kg/ha</v>
      </c>
      <c r="L2" s="38" t="str">
        <f>'Field data and Cefn'!L30</f>
        <v>kg/ha</v>
      </c>
      <c r="M2" s="38" t="str">
        <f>'Field data and Cefn'!M30</f>
        <v>kg/ha</v>
      </c>
      <c r="N2" s="38" t="str">
        <f>'Field data and Cefn'!N30</f>
        <v>kg/ha</v>
      </c>
      <c r="O2" s="38" t="str">
        <f>'Field data and Cefn'!O30</f>
        <v>kg/ha</v>
      </c>
      <c r="P2" s="38" t="str">
        <f>'Field data and Cefn'!P30</f>
        <v>kg/ha</v>
      </c>
      <c r="Q2" s="38" t="str">
        <f>'Field data and Cefn'!Q30</f>
        <v>kg/ha</v>
      </c>
      <c r="R2" s="38" t="str">
        <f>'Field data and Cefn'!R30</f>
        <v>kg/ha</v>
      </c>
      <c r="S2" s="38" t="str">
        <f>'Field data and Cefn'!S30</f>
        <v>kg/ha</v>
      </c>
      <c r="T2" s="38" t="str">
        <f>'Field data and Cefn'!T30</f>
        <v>kg/ha</v>
      </c>
      <c r="U2" s="38" t="str">
        <f>'Field data and Cefn'!U30</f>
        <v>kg/ha</v>
      </c>
    </row>
    <row r="3" spans="1:21" x14ac:dyDescent="0.25">
      <c r="A3" s="36">
        <v>1</v>
      </c>
      <c r="B3" s="33">
        <f>'Field data and Cefn'!B31</f>
        <v>0</v>
      </c>
      <c r="C3" s="33">
        <f>'Field data and Cefn'!C31</f>
        <v>0</v>
      </c>
      <c r="D3" s="33">
        <f>'Field data and Cefn'!D31</f>
        <v>0</v>
      </c>
      <c r="E3" s="33">
        <f>'Field data and Cefn'!E31</f>
        <v>0</v>
      </c>
      <c r="F3" s="33">
        <f>'Field data and Cefn'!F31</f>
        <v>0</v>
      </c>
      <c r="G3" s="33">
        <f>'Field data and Cefn'!G31</f>
        <v>0</v>
      </c>
      <c r="H3" s="33">
        <f>'Field data and Cefn'!H31</f>
        <v>0</v>
      </c>
      <c r="I3" s="33">
        <f>'Field data and Cefn'!I31</f>
        <v>0</v>
      </c>
      <c r="J3" s="33">
        <f>'Field data and Cefn'!J31</f>
        <v>0</v>
      </c>
      <c r="K3" s="33">
        <f>'Field data and Cefn'!K31</f>
        <v>0</v>
      </c>
      <c r="L3" s="33">
        <f>'Field data and Cefn'!L31</f>
        <v>0</v>
      </c>
      <c r="M3" s="33">
        <f>'Field data and Cefn'!M31</f>
        <v>0</v>
      </c>
      <c r="N3" s="33">
        <f>'Field data and Cefn'!N31</f>
        <v>0</v>
      </c>
      <c r="O3" s="33">
        <f>'Field data and Cefn'!O31</f>
        <v>0</v>
      </c>
      <c r="P3" s="33">
        <f>'Field data and Cefn'!P31</f>
        <v>0</v>
      </c>
      <c r="Q3" s="33">
        <f>'Field data and Cefn'!Q31</f>
        <v>0</v>
      </c>
      <c r="R3" s="33">
        <f>'Field data and Cefn'!R31</f>
        <v>0</v>
      </c>
      <c r="S3" s="33">
        <f>'Field data and Cefn'!S31</f>
        <v>0</v>
      </c>
      <c r="T3" s="33">
        <f>'Field data and Cefn'!T31</f>
        <v>0</v>
      </c>
      <c r="U3" s="33">
        <f>'Field data and Cefn'!U31</f>
        <v>0</v>
      </c>
    </row>
    <row r="4" spans="1:21" x14ac:dyDescent="0.25">
      <c r="A4" s="36">
        <v>2</v>
      </c>
      <c r="B4" s="33">
        <f>Crai!B31</f>
        <v>250</v>
      </c>
      <c r="C4" s="33">
        <f>Crai!C31</f>
        <v>37.128</v>
      </c>
      <c r="D4" s="33">
        <f>Crai!D31</f>
        <v>9.9198009000000003</v>
      </c>
      <c r="E4" s="33">
        <f>Crai!E31</f>
        <v>9.7713450000000022E-5</v>
      </c>
      <c r="F4" s="33">
        <f>Crai!F31</f>
        <v>5.0312009999999994</v>
      </c>
      <c r="G4" s="33">
        <f>Crai!G31</f>
        <v>0.14331000000000005</v>
      </c>
      <c r="H4" s="33">
        <f>Crai!H31</f>
        <v>0.66300000000000003</v>
      </c>
      <c r="I4" s="33">
        <f>Crai!I31</f>
        <v>4.3860000000000003E-2</v>
      </c>
      <c r="J4" s="33">
        <f>Crai!J31</f>
        <v>3.1110000000000001E-3</v>
      </c>
      <c r="K4" s="33">
        <f>Crai!K31</f>
        <v>5.0490000000000005E-3</v>
      </c>
      <c r="L4" s="33">
        <f>Crai!L31</f>
        <v>4.8959999999999997E-2</v>
      </c>
      <c r="M4" s="33">
        <f>Crai!M31</f>
        <v>7.7010000000000009E-2</v>
      </c>
      <c r="N4" s="33">
        <f>Crai!N31</f>
        <v>15.555000000000003</v>
      </c>
      <c r="O4" s="33">
        <f>Crai!O31</f>
        <v>2300.1</v>
      </c>
      <c r="P4" s="33">
        <f>Crai!P31</f>
        <v>0</v>
      </c>
      <c r="Q4" s="33">
        <f>Crai!Q31</f>
        <v>33.532499999999999</v>
      </c>
      <c r="R4" s="33">
        <f>Crai!R31</f>
        <v>0</v>
      </c>
      <c r="S4" s="33">
        <f>Crai!S31</f>
        <v>0.19737000000000005</v>
      </c>
      <c r="T4" s="33">
        <f>Crai!T31</f>
        <v>0</v>
      </c>
      <c r="U4" s="33">
        <f>Crai!U31</f>
        <v>0</v>
      </c>
    </row>
    <row r="5" spans="1:21" x14ac:dyDescent="0.25">
      <c r="A5" s="36">
        <v>3</v>
      </c>
      <c r="B5" s="33">
        <f>Elan!B31</f>
        <v>250</v>
      </c>
      <c r="C5" s="33">
        <f>Elan!C31</f>
        <v>23.933499999999999</v>
      </c>
      <c r="D5" s="33">
        <f>Elan!D31</f>
        <v>2.3966151</v>
      </c>
      <c r="E5" s="33">
        <f>Elan!E31</f>
        <v>4.2782319999999999E-4</v>
      </c>
      <c r="F5" s="33">
        <f>Elan!F31</f>
        <v>9.6182237999999991</v>
      </c>
      <c r="G5" s="33">
        <f>Elan!G31</f>
        <v>6.1814999999999988E-2</v>
      </c>
      <c r="H5" s="33">
        <f>Elan!H31</f>
        <v>1.56915</v>
      </c>
      <c r="I5" s="33">
        <f>Elan!I31</f>
        <v>0.61181000000000008</v>
      </c>
      <c r="J5" s="33">
        <f>Elan!J31</f>
        <v>6.8154999999999995E-3</v>
      </c>
      <c r="K5" s="33">
        <f>Elan!K31</f>
        <v>5.0720000000000001E-3</v>
      </c>
      <c r="L5" s="33">
        <f>Elan!L31</f>
        <v>0.2734125</v>
      </c>
      <c r="M5" s="33">
        <f>Elan!M31</f>
        <v>1.7038750000000002E-2</v>
      </c>
      <c r="N5" s="33">
        <f>Elan!N31</f>
        <v>29.08475</v>
      </c>
      <c r="O5" s="33">
        <f>Elan!O31</f>
        <v>1973.325</v>
      </c>
      <c r="P5" s="33">
        <f>Elan!P31</f>
        <v>0</v>
      </c>
      <c r="Q5" s="33">
        <f>Elan!Q31</f>
        <v>31.105625</v>
      </c>
      <c r="R5" s="33">
        <f>Elan!R31</f>
        <v>0</v>
      </c>
      <c r="S5" s="33">
        <f>Elan!S31</f>
        <v>0</v>
      </c>
      <c r="T5" s="33">
        <f>Elan!T31</f>
        <v>0</v>
      </c>
      <c r="U5" s="33">
        <f>Elan!U31</f>
        <v>0</v>
      </c>
    </row>
    <row r="6" spans="1:21" x14ac:dyDescent="0.25">
      <c r="A6" s="36">
        <v>4</v>
      </c>
      <c r="B6" s="33">
        <f>Hirwaun!B31</f>
        <v>250</v>
      </c>
      <c r="C6" s="33">
        <f>Hirwaun!C31</f>
        <v>27.317250000000005</v>
      </c>
      <c r="D6" s="33">
        <f>Hirwaun!D31</f>
        <v>2.3603600249999999</v>
      </c>
      <c r="E6" s="33">
        <f>Hirwaun!E31</f>
        <v>2.6581095000000006E-4</v>
      </c>
      <c r="F6" s="33">
        <f>Hirwaun!F31</f>
        <v>6.4287706499999997</v>
      </c>
      <c r="G6" s="33">
        <f>Hirwaun!G31</f>
        <v>0.13124250000000001</v>
      </c>
      <c r="H6" s="33">
        <f>Hirwaun!H31</f>
        <v>0.80797500000000011</v>
      </c>
      <c r="I6" s="33">
        <f>Hirwaun!I31</f>
        <v>8.4645000000000012E-2</v>
      </c>
      <c r="J6" s="33">
        <f>Hirwaun!J31</f>
        <v>3.6765000000000001E-3</v>
      </c>
      <c r="K6" s="33">
        <f>Hirwaun!K31</f>
        <v>5.0017500000000001E-3</v>
      </c>
      <c r="L6" s="33">
        <f>Hirwaun!L31</f>
        <v>2.1802499999999999E-2</v>
      </c>
      <c r="M6" s="33">
        <f>Hirwaun!M31</f>
        <v>4.0014000000000001E-2</v>
      </c>
      <c r="N6" s="33">
        <f>Hirwaun!N31</f>
        <v>15.261750000000001</v>
      </c>
      <c r="O6" s="33">
        <f>Hirwaun!O31</f>
        <v>2017.8000000000002</v>
      </c>
      <c r="P6" s="33">
        <f>Hirwaun!P31</f>
        <v>0</v>
      </c>
      <c r="Q6" s="33">
        <f>Hirwaun!Q31</f>
        <v>50.979375000000012</v>
      </c>
      <c r="R6" s="33">
        <f>Hirwaun!R31</f>
        <v>0</v>
      </c>
      <c r="S6" s="33">
        <f>Hirwaun!S31</f>
        <v>0.1226925</v>
      </c>
      <c r="T6" s="33">
        <f>Hirwaun!T31</f>
        <v>0</v>
      </c>
      <c r="U6" s="33">
        <f>Hirwaun!U31</f>
        <v>0</v>
      </c>
    </row>
    <row r="7" spans="1:21" x14ac:dyDescent="0.25">
      <c r="A7" s="36">
        <v>5</v>
      </c>
      <c r="B7" s="33">
        <f>Llyswen!B31</f>
        <v>0</v>
      </c>
      <c r="C7" s="33">
        <f>Llyswen!C31</f>
        <v>0</v>
      </c>
      <c r="D7" s="33">
        <f>Llyswen!D31</f>
        <v>0</v>
      </c>
      <c r="E7" s="33">
        <f>Llyswen!E31</f>
        <v>0</v>
      </c>
      <c r="F7" s="33">
        <f>Llyswen!F31</f>
        <v>0</v>
      </c>
      <c r="G7" s="33">
        <f>Llyswen!G31</f>
        <v>0</v>
      </c>
      <c r="H7" s="33">
        <f>Llyswen!H31</f>
        <v>0</v>
      </c>
      <c r="I7" s="33">
        <f>Llyswen!I31</f>
        <v>0</v>
      </c>
      <c r="J7" s="33">
        <f>Llyswen!J31</f>
        <v>0</v>
      </c>
      <c r="K7" s="33">
        <f>Llyswen!K31</f>
        <v>0</v>
      </c>
      <c r="L7" s="33">
        <f>Llyswen!L31</f>
        <v>0</v>
      </c>
      <c r="M7" s="33">
        <f>Llyswen!M31</f>
        <v>0</v>
      </c>
      <c r="N7" s="33">
        <f>Llyswen!N31</f>
        <v>0</v>
      </c>
      <c r="O7" s="33">
        <f>Llyswen!O31</f>
        <v>0</v>
      </c>
      <c r="P7" s="33">
        <f>Llyswen!P31</f>
        <v>0</v>
      </c>
      <c r="Q7" s="33">
        <f>Llyswen!Q31</f>
        <v>0</v>
      </c>
      <c r="R7" s="33">
        <f>Llyswen!R31</f>
        <v>0</v>
      </c>
      <c r="S7" s="33">
        <f>Llyswen!S31</f>
        <v>0</v>
      </c>
      <c r="T7" s="33">
        <f>Llyswen!T31</f>
        <v>0</v>
      </c>
      <c r="U7" s="33">
        <f>Llyswen!U31</f>
        <v>0</v>
      </c>
    </row>
    <row r="8" spans="1:21" x14ac:dyDescent="0.25">
      <c r="A8" s="36">
        <v>6</v>
      </c>
      <c r="B8" s="33">
        <f>Pontsticill!B31</f>
        <v>0</v>
      </c>
      <c r="C8" s="33">
        <f>Pontsticill!C31</f>
        <v>0</v>
      </c>
      <c r="D8" s="33">
        <f>Pontsticill!D31</f>
        <v>0</v>
      </c>
      <c r="E8" s="33">
        <f>Pontsticill!E31</f>
        <v>0</v>
      </c>
      <c r="F8" s="33">
        <f>Pontsticill!F31</f>
        <v>0</v>
      </c>
      <c r="G8" s="33">
        <f>Pontsticill!G31</f>
        <v>0</v>
      </c>
      <c r="H8" s="33">
        <f>Pontsticill!H31</f>
        <v>0</v>
      </c>
      <c r="I8" s="33">
        <f>Pontsticill!I31</f>
        <v>0</v>
      </c>
      <c r="J8" s="33">
        <f>Pontsticill!J31</f>
        <v>0</v>
      </c>
      <c r="K8" s="33">
        <f>Pontsticill!K31</f>
        <v>0</v>
      </c>
      <c r="L8" s="33">
        <f>Pontsticill!L31</f>
        <v>0</v>
      </c>
      <c r="M8" s="33">
        <f>Pontsticill!M31</f>
        <v>0</v>
      </c>
      <c r="N8" s="33">
        <f>Pontsticill!N31</f>
        <v>0</v>
      </c>
      <c r="O8" s="33">
        <f>Pontsticill!O31</f>
        <v>0</v>
      </c>
      <c r="P8" s="33">
        <f>Pontsticill!P31</f>
        <v>0</v>
      </c>
      <c r="Q8" s="33">
        <f>Pontsticill!Q31</f>
        <v>0</v>
      </c>
      <c r="R8" s="33">
        <f>Pontsticill!R31</f>
        <v>0</v>
      </c>
      <c r="S8" s="33">
        <f>Pontsticill!S31</f>
        <v>0</v>
      </c>
      <c r="T8" s="33">
        <f>Pontsticill!T31</f>
        <v>0</v>
      </c>
      <c r="U8" s="33">
        <f>Pontsticill!U31</f>
        <v>0</v>
      </c>
    </row>
    <row r="9" spans="1:21" x14ac:dyDescent="0.25">
      <c r="A9" s="36">
        <v>7</v>
      </c>
      <c r="B9" s="33">
        <f>Talybont!B31</f>
        <v>0</v>
      </c>
      <c r="C9" s="33">
        <f>Talybont!C31</f>
        <v>0</v>
      </c>
      <c r="D9" s="33">
        <f>Talybont!D31</f>
        <v>0</v>
      </c>
      <c r="E9" s="33">
        <f>Talybont!E31</f>
        <v>0</v>
      </c>
      <c r="F9" s="33">
        <f>Talybont!F31</f>
        <v>0</v>
      </c>
      <c r="G9" s="33">
        <f>Talybont!G31</f>
        <v>0</v>
      </c>
      <c r="H9" s="33">
        <f>Talybont!H31</f>
        <v>0</v>
      </c>
      <c r="I9" s="33">
        <f>Talybont!I31</f>
        <v>0</v>
      </c>
      <c r="J9" s="33">
        <f>Talybont!J31</f>
        <v>0</v>
      </c>
      <c r="K9" s="33">
        <f>Talybont!K31</f>
        <v>0</v>
      </c>
      <c r="L9" s="33">
        <f>Talybont!L31</f>
        <v>0</v>
      </c>
      <c r="M9" s="33">
        <f>Talybont!M31</f>
        <v>0</v>
      </c>
      <c r="N9" s="33">
        <f>Talybont!N31</f>
        <v>0</v>
      </c>
      <c r="O9" s="33">
        <f>Talybont!O31</f>
        <v>0</v>
      </c>
      <c r="P9" s="33">
        <f>Talybont!P31</f>
        <v>0</v>
      </c>
      <c r="Q9" s="33">
        <f>Talybont!Q31</f>
        <v>0</v>
      </c>
      <c r="R9" s="33">
        <f>Talybont!R31</f>
        <v>0</v>
      </c>
      <c r="S9" s="33">
        <f>Talybont!S31</f>
        <v>0</v>
      </c>
      <c r="T9" s="33">
        <f>Talybont!T31</f>
        <v>0</v>
      </c>
      <c r="U9" s="33">
        <f>Talybont!U31</f>
        <v>0</v>
      </c>
    </row>
    <row r="10" spans="1:21" x14ac:dyDescent="0.25">
      <c r="A10" s="36">
        <v>8</v>
      </c>
      <c r="B10" s="33">
        <f>Whitbourne!B31</f>
        <v>250</v>
      </c>
      <c r="C10" s="33">
        <f>Whitbourne!C31</f>
        <v>35.216499999999996</v>
      </c>
      <c r="D10" s="33">
        <f>Whitbourne!D31</f>
        <v>9.708055224999999</v>
      </c>
      <c r="E10" s="33">
        <f>Whitbourne!E31</f>
        <v>1.0514528749999999E-4</v>
      </c>
      <c r="F10" s="33">
        <f>Whitbourne!F31</f>
        <v>5.0765472999999997</v>
      </c>
      <c r="G10" s="33">
        <f>Whitbourne!G31</f>
        <v>0.13428249999999997</v>
      </c>
      <c r="H10" s="33">
        <f>Whitbourne!H31</f>
        <v>0.71060000000000001</v>
      </c>
      <c r="I10" s="33">
        <f>Whitbourne!I31</f>
        <v>5.0159999999999996E-2</v>
      </c>
      <c r="J10" s="33">
        <f>Whitbourne!J31</f>
        <v>2.4557499999999996E-3</v>
      </c>
      <c r="K10" s="33">
        <f>Whitbourne!K31</f>
        <v>5.068249999999999E-3</v>
      </c>
      <c r="L10" s="33">
        <f>Whitbourne!L31</f>
        <v>5.5907499999999992E-2</v>
      </c>
      <c r="M10" s="33">
        <f>Whitbourne!M31</f>
        <v>7.9419999999999991E-2</v>
      </c>
      <c r="N10" s="33">
        <f>Whitbourne!N31</f>
        <v>15.936249999999999</v>
      </c>
      <c r="O10" s="33">
        <f>Whitbourne!O31</f>
        <v>2361.6999999999998</v>
      </c>
      <c r="P10" s="33">
        <f>Whitbourne!P31</f>
        <v>0</v>
      </c>
      <c r="Q10" s="33">
        <f>Whitbourne!Q31</f>
        <v>33.570624999999993</v>
      </c>
      <c r="R10" s="33">
        <f>Whitbourne!R31</f>
        <v>0</v>
      </c>
      <c r="S10" s="33">
        <f>Whitbourne!S31</f>
        <v>0.21631499999999998</v>
      </c>
      <c r="T10" s="33">
        <f>Whitbourne!T31</f>
        <v>0</v>
      </c>
      <c r="U10" s="33">
        <f>Whitbourne!U31</f>
        <v>0</v>
      </c>
    </row>
    <row r="11" spans="1:21" x14ac:dyDescent="0.25">
      <c r="A11" s="36">
        <v>9</v>
      </c>
      <c r="B11" s="33">
        <f>Andigestion!B31</f>
        <v>49</v>
      </c>
      <c r="C11" s="33">
        <f>Andigestion!C31</f>
        <v>249.89999999999998</v>
      </c>
      <c r="D11" s="33">
        <f>Andigestion!D31</f>
        <v>49.057183000000002</v>
      </c>
      <c r="E11" s="33">
        <f>Andigestion!E31</f>
        <v>104.03729</v>
      </c>
      <c r="F11" s="33">
        <f>Andigestion!F31</f>
        <v>7.4986365999999984</v>
      </c>
      <c r="G11" s="33">
        <f>Andigestion!G31</f>
        <v>5.145000000000001E-2</v>
      </c>
      <c r="H11" s="33">
        <f>Andigestion!H31</f>
        <v>0.30771999999999999</v>
      </c>
      <c r="I11" s="33">
        <f>Andigestion!I31</f>
        <v>2.4500000000000001E-2</v>
      </c>
      <c r="J11" s="33">
        <f>Andigestion!J31</f>
        <v>4.9000000000000009E-4</v>
      </c>
      <c r="K11" s="33">
        <f>Andigestion!K31</f>
        <v>2.4499999999999999E-3</v>
      </c>
      <c r="L11" s="33">
        <f>Andigestion!L31</f>
        <v>3.2829999999999998E-2</v>
      </c>
      <c r="M11" s="33">
        <f>Andigestion!M31</f>
        <v>1.5680000000000003E-2</v>
      </c>
      <c r="N11" s="33">
        <f>Andigestion!N31</f>
        <v>0</v>
      </c>
      <c r="O11" s="33">
        <f>Andigestion!O31</f>
        <v>0</v>
      </c>
      <c r="P11" s="33">
        <f>Andigestion!P31</f>
        <v>0</v>
      </c>
      <c r="Q11" s="33">
        <f>Andigestion!Q31</f>
        <v>0</v>
      </c>
      <c r="R11" s="33">
        <f>Andigestion!R31</f>
        <v>0</v>
      </c>
      <c r="S11" s="33">
        <f>Andigestion!S31</f>
        <v>0</v>
      </c>
      <c r="T11" s="33">
        <f>Andigestion!T31</f>
        <v>0</v>
      </c>
      <c r="U11" s="33">
        <f>Andigestion!U31</f>
        <v>0</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Cefn'!B29</f>
        <v>Application Rate</v>
      </c>
      <c r="D1" s="35" t="str">
        <f>'Field data and Cefn'!C29</f>
        <v>Nitrogen Addition</v>
      </c>
      <c r="E1" s="35" t="str">
        <f>'Field data and Cefn'!D29</f>
        <v>Phosphate Addition</v>
      </c>
      <c r="F1" s="35" t="str">
        <f>'Field data and Cefn'!E29</f>
        <v>Potash  Addition</v>
      </c>
      <c r="G1" s="35" t="str">
        <f>'Field data and Cefn'!F29</f>
        <v>Mg Oxide Addition</v>
      </c>
      <c r="H1" s="35" t="str">
        <f>'Field data and Cefn'!G29</f>
        <v>Copper Addition</v>
      </c>
      <c r="I1" s="35" t="str">
        <f>'Field data and Cefn'!H29</f>
        <v>Zinc Addition</v>
      </c>
      <c r="J1" s="35" t="str">
        <f>'Field data and Cefn'!I29</f>
        <v>Lead Addition</v>
      </c>
      <c r="K1" s="35" t="str">
        <f>'Field data and Cefn'!J29</f>
        <v>Cadmium Addition</v>
      </c>
      <c r="L1" s="35" t="str">
        <f>'Field data and Cefn'!K29</f>
        <v>Mercury Addition</v>
      </c>
      <c r="M1" s="35" t="str">
        <f>'Field data and Cefn'!L29</f>
        <v>Nickel Addition</v>
      </c>
      <c r="N1" s="35" t="str">
        <f>'Field data and Cefn'!M29</f>
        <v>Chromium Addition</v>
      </c>
      <c r="O1" s="35" t="str">
        <f>'Field data and Cefn'!N29</f>
        <v>Aluminium Addition</v>
      </c>
      <c r="P1" s="35" t="str">
        <f>'Field data and Cefn'!O29</f>
        <v>Iron Addition</v>
      </c>
      <c r="Q1" s="35" t="str">
        <f>'Field data and Cefn'!P29</f>
        <v xml:space="preserve">Sodium Addition                 </v>
      </c>
      <c r="R1" s="35" t="str">
        <f>'Field data and Cefn'!Q29</f>
        <v>SO3  Addition                             kg/ha</v>
      </c>
      <c r="S1" s="35" t="str">
        <f>'Field data and Cefn'!R29</f>
        <v xml:space="preserve">Selenium Addition </v>
      </c>
      <c r="T1" s="35" t="str">
        <f>'Field data and Cefn'!S29</f>
        <v xml:space="preserve">Arsenic  Addition  </v>
      </c>
      <c r="U1" s="35" t="str">
        <f>'Field data and Cefn'!T29</f>
        <v xml:space="preserve">Molybdenum Addition  </v>
      </c>
      <c r="V1" s="35" t="str">
        <f>'Field data and Cefn'!U29</f>
        <v xml:space="preserve">Fluoride Addition </v>
      </c>
    </row>
    <row r="2" spans="1:22" s="83" customFormat="1" ht="25" x14ac:dyDescent="0.35">
      <c r="A2" s="145"/>
      <c r="B2" s="32" t="s">
        <v>46</v>
      </c>
      <c r="C2" s="35" t="str">
        <f>'Field data and Cefn'!B30</f>
        <v>tonnes/ha</v>
      </c>
      <c r="D2" s="35" t="str">
        <f>'Field data and Cefn'!C30</f>
        <v>kg/ha</v>
      </c>
      <c r="E2" s="35" t="str">
        <f>'Field data and Cefn'!D30</f>
        <v>P2O5 
kg/ha</v>
      </c>
      <c r="F2" s="35" t="str">
        <f>'Field data and Cefn'!E30</f>
        <v>K2O 
kg/ha</v>
      </c>
      <c r="G2" s="35" t="str">
        <f>'Field data and Cefn'!F30</f>
        <v>MgO 
kg/ha</v>
      </c>
      <c r="H2" s="35" t="str">
        <f>'Field data and Cefn'!G30</f>
        <v>kg/ha</v>
      </c>
      <c r="I2" s="35" t="str">
        <f>'Field data and Cefn'!H30</f>
        <v>kg/ha</v>
      </c>
      <c r="J2" s="35" t="str">
        <f>'Field data and Cefn'!I30</f>
        <v>kg/ha</v>
      </c>
      <c r="K2" s="35" t="str">
        <f>'Field data and Cefn'!J30</f>
        <v>kg/ha</v>
      </c>
      <c r="L2" s="35" t="str">
        <f>'Field data and Cefn'!K30</f>
        <v>kg/ha</v>
      </c>
      <c r="M2" s="35" t="str">
        <f>'Field data and Cefn'!L30</f>
        <v>kg/ha</v>
      </c>
      <c r="N2" s="35" t="str">
        <f>'Field data and Cefn'!M30</f>
        <v>kg/ha</v>
      </c>
      <c r="O2" s="35" t="str">
        <f>'Field data and Cefn'!N30</f>
        <v>kg/ha</v>
      </c>
      <c r="P2" s="35" t="str">
        <f>'Field data and Cefn'!O30</f>
        <v>kg/ha</v>
      </c>
      <c r="Q2" s="35" t="str">
        <f>'Field data and Cefn'!P30</f>
        <v>kg/ha</v>
      </c>
      <c r="R2" s="35" t="str">
        <f>'Field data and Cefn'!Q30</f>
        <v>kg/ha</v>
      </c>
      <c r="S2" s="35" t="str">
        <f>'Field data and Cefn'!R30</f>
        <v>kg/ha</v>
      </c>
      <c r="T2" s="35" t="str">
        <f>'Field data and Cefn'!S30</f>
        <v>kg/ha</v>
      </c>
      <c r="U2" s="35" t="str">
        <f>'Field data and Cefn'!T30</f>
        <v>kg/ha</v>
      </c>
      <c r="V2" s="35" t="str">
        <f>'Field data and Cefn'!U30</f>
        <v>kg/ha</v>
      </c>
    </row>
    <row r="3" spans="1:22" x14ac:dyDescent="0.25">
      <c r="A3" s="36">
        <v>1</v>
      </c>
      <c r="B3" s="91"/>
      <c r="C3" s="33">
        <f>'Field data and Cefn'!B31</f>
        <v>0</v>
      </c>
      <c r="D3" s="33">
        <f>'Field data and Cefn'!C31</f>
        <v>0</v>
      </c>
      <c r="E3" s="33">
        <f>'Field data and Cefn'!D31</f>
        <v>0</v>
      </c>
      <c r="F3" s="33">
        <f>'Field data and Cefn'!E31</f>
        <v>0</v>
      </c>
      <c r="G3" s="33">
        <f>'Field data and Cefn'!F31</f>
        <v>0</v>
      </c>
      <c r="H3" s="33">
        <f>'Field data and Cefn'!G31</f>
        <v>0</v>
      </c>
      <c r="I3" s="33">
        <f>'Field data and Cefn'!H31</f>
        <v>0</v>
      </c>
      <c r="J3" s="33">
        <f>'Field data and Cefn'!I31</f>
        <v>0</v>
      </c>
      <c r="K3" s="33">
        <f>'Field data and Cefn'!J31</f>
        <v>0</v>
      </c>
      <c r="L3" s="33">
        <f>'Field data and Cefn'!K31</f>
        <v>0</v>
      </c>
      <c r="M3" s="33">
        <f>'Field data and Cefn'!L31</f>
        <v>0</v>
      </c>
      <c r="N3" s="33">
        <f>'Field data and Cefn'!M31</f>
        <v>0</v>
      </c>
      <c r="O3" s="33">
        <f>'Field data and Cefn'!N31</f>
        <v>0</v>
      </c>
      <c r="P3" s="33">
        <f>'Field data and Cefn'!O31</f>
        <v>0</v>
      </c>
      <c r="Q3" s="33">
        <f>'Field data and Cefn'!P31</f>
        <v>0</v>
      </c>
      <c r="R3" s="33">
        <f>'Field data and Cefn'!Q31</f>
        <v>0</v>
      </c>
      <c r="S3" s="33">
        <f>'Field data and Cefn'!R31</f>
        <v>0</v>
      </c>
      <c r="T3" s="33">
        <f>'Field data and Cefn'!S31</f>
        <v>0</v>
      </c>
      <c r="U3" s="33">
        <f>'Field data and Cefn'!T31</f>
        <v>0</v>
      </c>
      <c r="V3" s="33">
        <f>'Field data and Cefn'!U31</f>
        <v>0</v>
      </c>
    </row>
    <row r="4" spans="1:22" x14ac:dyDescent="0.25">
      <c r="A4" s="36">
        <v>2</v>
      </c>
      <c r="B4" s="91"/>
      <c r="C4" s="33">
        <f>Crai!B31</f>
        <v>250</v>
      </c>
      <c r="D4" s="33">
        <f>Crai!C31</f>
        <v>37.128</v>
      </c>
      <c r="E4" s="33">
        <f>Crai!D31</f>
        <v>9.9198009000000003</v>
      </c>
      <c r="F4" s="33">
        <f>Crai!E31</f>
        <v>9.7713450000000022E-5</v>
      </c>
      <c r="G4" s="33">
        <f>Crai!F31</f>
        <v>5.0312009999999994</v>
      </c>
      <c r="H4" s="33">
        <f>Crai!G31</f>
        <v>0.14331000000000005</v>
      </c>
      <c r="I4" s="33">
        <f>Crai!H31</f>
        <v>0.66300000000000003</v>
      </c>
      <c r="J4" s="33">
        <f>Crai!I31</f>
        <v>4.3860000000000003E-2</v>
      </c>
      <c r="K4" s="33">
        <f>Crai!J31</f>
        <v>3.1110000000000001E-3</v>
      </c>
      <c r="L4" s="33">
        <f>Crai!K31</f>
        <v>5.0490000000000005E-3</v>
      </c>
      <c r="M4" s="33">
        <f>Crai!L31</f>
        <v>4.8959999999999997E-2</v>
      </c>
      <c r="N4" s="33">
        <f>Crai!M31</f>
        <v>7.7010000000000009E-2</v>
      </c>
      <c r="O4" s="33">
        <f>Crai!N31</f>
        <v>15.555000000000003</v>
      </c>
      <c r="P4" s="33">
        <f>Crai!O31</f>
        <v>2300.1</v>
      </c>
      <c r="Q4" s="33">
        <f>Crai!P31</f>
        <v>0</v>
      </c>
      <c r="R4" s="33">
        <f>Crai!Q31</f>
        <v>33.532499999999999</v>
      </c>
      <c r="S4" s="33">
        <f>Crai!R31</f>
        <v>0</v>
      </c>
      <c r="T4" s="33">
        <f>Crai!S31</f>
        <v>0.19737000000000005</v>
      </c>
      <c r="U4" s="33">
        <f>Crai!T31</f>
        <v>0</v>
      </c>
      <c r="V4" s="33">
        <f>Crai!U31</f>
        <v>0</v>
      </c>
    </row>
    <row r="5" spans="1:22" x14ac:dyDescent="0.25">
      <c r="A5" s="36">
        <v>3</v>
      </c>
      <c r="B5" s="91"/>
      <c r="C5" s="33">
        <f>Elan!B31</f>
        <v>250</v>
      </c>
      <c r="D5" s="33">
        <f>Elan!C31</f>
        <v>23.933499999999999</v>
      </c>
      <c r="E5" s="33">
        <f>Elan!D31</f>
        <v>2.3966151</v>
      </c>
      <c r="F5" s="33">
        <f>Elan!E31</f>
        <v>4.2782319999999999E-4</v>
      </c>
      <c r="G5" s="33">
        <f>Elan!F31</f>
        <v>9.6182237999999991</v>
      </c>
      <c r="H5" s="33">
        <f>Elan!G31</f>
        <v>6.1814999999999988E-2</v>
      </c>
      <c r="I5" s="33">
        <f>Elan!H31</f>
        <v>1.56915</v>
      </c>
      <c r="J5" s="33">
        <f>Elan!I31</f>
        <v>0.61181000000000008</v>
      </c>
      <c r="K5" s="33">
        <f>Elan!J31</f>
        <v>6.8154999999999995E-3</v>
      </c>
      <c r="L5" s="33">
        <f>Elan!K31</f>
        <v>5.0720000000000001E-3</v>
      </c>
      <c r="M5" s="33">
        <f>Elan!L31</f>
        <v>0.2734125</v>
      </c>
      <c r="N5" s="33">
        <f>Elan!M31</f>
        <v>1.7038750000000002E-2</v>
      </c>
      <c r="O5" s="33">
        <f>Elan!N31</f>
        <v>29.08475</v>
      </c>
      <c r="P5" s="33">
        <f>Elan!O31</f>
        <v>1973.325</v>
      </c>
      <c r="Q5" s="33">
        <f>Elan!P31</f>
        <v>0</v>
      </c>
      <c r="R5" s="33">
        <f>Elan!Q31</f>
        <v>31.105625</v>
      </c>
      <c r="S5" s="33">
        <f>Elan!R31</f>
        <v>0</v>
      </c>
      <c r="T5" s="33">
        <f>Elan!S31</f>
        <v>0</v>
      </c>
      <c r="U5" s="33">
        <f>Elan!T31</f>
        <v>0</v>
      </c>
      <c r="V5" s="33">
        <f>Elan!U31</f>
        <v>0</v>
      </c>
    </row>
    <row r="6" spans="1:22" x14ac:dyDescent="0.25">
      <c r="A6" s="36">
        <v>4</v>
      </c>
      <c r="B6" s="91"/>
      <c r="C6" s="33">
        <f>Hirwaun!B31</f>
        <v>250</v>
      </c>
      <c r="D6" s="33">
        <f>Hirwaun!C31</f>
        <v>27.317250000000005</v>
      </c>
      <c r="E6" s="33">
        <f>Hirwaun!D31</f>
        <v>2.3603600249999999</v>
      </c>
      <c r="F6" s="33">
        <f>Hirwaun!E31</f>
        <v>2.6581095000000006E-4</v>
      </c>
      <c r="G6" s="33">
        <f>Hirwaun!F31</f>
        <v>6.4287706499999997</v>
      </c>
      <c r="H6" s="33">
        <f>Hirwaun!G31</f>
        <v>0.13124250000000001</v>
      </c>
      <c r="I6" s="33">
        <f>Hirwaun!H31</f>
        <v>0.80797500000000011</v>
      </c>
      <c r="J6" s="33">
        <f>Hirwaun!I31</f>
        <v>8.4645000000000012E-2</v>
      </c>
      <c r="K6" s="33">
        <f>Hirwaun!J31</f>
        <v>3.6765000000000001E-3</v>
      </c>
      <c r="L6" s="33">
        <f>Hirwaun!K31</f>
        <v>5.0017500000000001E-3</v>
      </c>
      <c r="M6" s="33">
        <f>Hirwaun!L31</f>
        <v>2.1802499999999999E-2</v>
      </c>
      <c r="N6" s="33">
        <f>Hirwaun!M31</f>
        <v>4.0014000000000001E-2</v>
      </c>
      <c r="O6" s="33">
        <f>Hirwaun!N31</f>
        <v>15.261750000000001</v>
      </c>
      <c r="P6" s="33">
        <f>Hirwaun!O31</f>
        <v>2017.8000000000002</v>
      </c>
      <c r="Q6" s="33">
        <f>Hirwaun!P31</f>
        <v>0</v>
      </c>
      <c r="R6" s="33">
        <f>Hirwaun!Q31</f>
        <v>50.979375000000012</v>
      </c>
      <c r="S6" s="33">
        <f>Hirwaun!R31</f>
        <v>0</v>
      </c>
      <c r="T6" s="33">
        <f>Hirwaun!S31</f>
        <v>0.1226925</v>
      </c>
      <c r="U6" s="33">
        <f>Hirwaun!T31</f>
        <v>0</v>
      </c>
      <c r="V6" s="33">
        <f>Hirwaun!U31</f>
        <v>0</v>
      </c>
    </row>
    <row r="7" spans="1:22" x14ac:dyDescent="0.25">
      <c r="A7" s="36">
        <v>5</v>
      </c>
      <c r="B7" s="91"/>
      <c r="C7" s="33">
        <f>Llyswen!B31</f>
        <v>0</v>
      </c>
      <c r="D7" s="33">
        <f>Llyswen!C31</f>
        <v>0</v>
      </c>
      <c r="E7" s="33">
        <f>Llyswen!D31</f>
        <v>0</v>
      </c>
      <c r="F7" s="33">
        <f>Llyswen!E31</f>
        <v>0</v>
      </c>
      <c r="G7" s="33">
        <f>Llyswen!F31</f>
        <v>0</v>
      </c>
      <c r="H7" s="33">
        <f>Llyswen!G31</f>
        <v>0</v>
      </c>
      <c r="I7" s="33">
        <f>Llyswen!H31</f>
        <v>0</v>
      </c>
      <c r="J7" s="33">
        <f>Llyswen!I31</f>
        <v>0</v>
      </c>
      <c r="K7" s="33">
        <f>Llyswen!J31</f>
        <v>0</v>
      </c>
      <c r="L7" s="33">
        <f>Llyswen!K31</f>
        <v>0</v>
      </c>
      <c r="M7" s="33">
        <f>Llyswen!L31</f>
        <v>0</v>
      </c>
      <c r="N7" s="33">
        <f>Llyswen!M31</f>
        <v>0</v>
      </c>
      <c r="O7" s="33">
        <f>Llyswen!N31</f>
        <v>0</v>
      </c>
      <c r="P7" s="33">
        <f>Llyswen!O31</f>
        <v>0</v>
      </c>
      <c r="Q7" s="33">
        <f>Llyswen!P31</f>
        <v>0</v>
      </c>
      <c r="R7" s="33">
        <f>Llyswen!Q31</f>
        <v>0</v>
      </c>
      <c r="S7" s="33">
        <f>Llyswen!R31</f>
        <v>0</v>
      </c>
      <c r="T7" s="33">
        <f>Llyswen!S31</f>
        <v>0</v>
      </c>
      <c r="U7" s="33">
        <f>Llyswen!T31</f>
        <v>0</v>
      </c>
      <c r="V7" s="33">
        <f>Llyswen!U31</f>
        <v>0</v>
      </c>
    </row>
    <row r="8" spans="1:22" x14ac:dyDescent="0.25">
      <c r="A8" s="36">
        <v>6</v>
      </c>
      <c r="B8" s="91"/>
      <c r="C8" s="33">
        <f>Pontsticill!B31</f>
        <v>0</v>
      </c>
      <c r="D8" s="33">
        <f>Pontsticill!C31</f>
        <v>0</v>
      </c>
      <c r="E8" s="33">
        <f>Pontsticill!D31</f>
        <v>0</v>
      </c>
      <c r="F8" s="33">
        <f>Pontsticill!E31</f>
        <v>0</v>
      </c>
      <c r="G8" s="33">
        <f>Pontsticill!F31</f>
        <v>0</v>
      </c>
      <c r="H8" s="33">
        <f>Pontsticill!G31</f>
        <v>0</v>
      </c>
      <c r="I8" s="33">
        <f>Pontsticill!H31</f>
        <v>0</v>
      </c>
      <c r="J8" s="33">
        <f>Pontsticill!I31</f>
        <v>0</v>
      </c>
      <c r="K8" s="33">
        <f>Pontsticill!J31</f>
        <v>0</v>
      </c>
      <c r="L8" s="33">
        <f>Pontsticill!K31</f>
        <v>0</v>
      </c>
      <c r="M8" s="33">
        <f>Pontsticill!L31</f>
        <v>0</v>
      </c>
      <c r="N8" s="33">
        <f>Pontsticill!M31</f>
        <v>0</v>
      </c>
      <c r="O8" s="33">
        <f>Pontsticill!N31</f>
        <v>0</v>
      </c>
      <c r="P8" s="33">
        <f>Pontsticill!O31</f>
        <v>0</v>
      </c>
      <c r="Q8" s="33">
        <f>Pontsticill!P31</f>
        <v>0</v>
      </c>
      <c r="R8" s="33">
        <f>Pontsticill!Q31</f>
        <v>0</v>
      </c>
      <c r="S8" s="33">
        <f>Pontsticill!R31</f>
        <v>0</v>
      </c>
      <c r="T8" s="33">
        <f>Pontsticill!S31</f>
        <v>0</v>
      </c>
      <c r="U8" s="33">
        <f>Pontsticill!T31</f>
        <v>0</v>
      </c>
      <c r="V8" s="33">
        <f>Pontsticill!U31</f>
        <v>0</v>
      </c>
    </row>
    <row r="9" spans="1:22" x14ac:dyDescent="0.25">
      <c r="A9" s="36">
        <v>7</v>
      </c>
      <c r="B9" s="91"/>
      <c r="C9" s="33">
        <f>Talybont!B31</f>
        <v>0</v>
      </c>
      <c r="D9" s="33">
        <f>Talybont!C31</f>
        <v>0</v>
      </c>
      <c r="E9" s="33">
        <f>Talybont!D31</f>
        <v>0</v>
      </c>
      <c r="F9" s="33">
        <f>Talybont!E31</f>
        <v>0</v>
      </c>
      <c r="G9" s="33">
        <f>Talybont!F31</f>
        <v>0</v>
      </c>
      <c r="H9" s="33">
        <f>Talybont!G31</f>
        <v>0</v>
      </c>
      <c r="I9" s="33">
        <f>Talybont!H31</f>
        <v>0</v>
      </c>
      <c r="J9" s="33">
        <f>Talybont!I31</f>
        <v>0</v>
      </c>
      <c r="K9" s="33">
        <f>Talybont!J31</f>
        <v>0</v>
      </c>
      <c r="L9" s="33">
        <f>Talybont!K31</f>
        <v>0</v>
      </c>
      <c r="M9" s="33">
        <f>Talybont!L31</f>
        <v>0</v>
      </c>
      <c r="N9" s="33">
        <f>Talybont!M31</f>
        <v>0</v>
      </c>
      <c r="O9" s="33">
        <f>Talybont!N31</f>
        <v>0</v>
      </c>
      <c r="P9" s="33">
        <f>Talybont!O31</f>
        <v>0</v>
      </c>
      <c r="Q9" s="33">
        <f>Talybont!P31</f>
        <v>0</v>
      </c>
      <c r="R9" s="33">
        <f>Talybont!Q31</f>
        <v>0</v>
      </c>
      <c r="S9" s="33">
        <f>Talybont!R31</f>
        <v>0</v>
      </c>
      <c r="T9" s="33">
        <f>Talybont!S31</f>
        <v>0</v>
      </c>
      <c r="U9" s="33">
        <f>Talybont!T31</f>
        <v>0</v>
      </c>
      <c r="V9" s="33">
        <f>Talybont!U31</f>
        <v>0</v>
      </c>
    </row>
    <row r="10" spans="1:22" x14ac:dyDescent="0.25">
      <c r="A10" s="36">
        <v>8</v>
      </c>
      <c r="B10" s="91"/>
      <c r="C10" s="33">
        <f>Whitbourne!B31</f>
        <v>250</v>
      </c>
      <c r="D10" s="33">
        <f>Whitbourne!C31</f>
        <v>35.216499999999996</v>
      </c>
      <c r="E10" s="33">
        <f>Whitbourne!D31</f>
        <v>9.708055224999999</v>
      </c>
      <c r="F10" s="33">
        <f>Whitbourne!E31</f>
        <v>1.0514528749999999E-4</v>
      </c>
      <c r="G10" s="33">
        <f>Whitbourne!F31</f>
        <v>5.0765472999999997</v>
      </c>
      <c r="H10" s="33">
        <f>Whitbourne!G31</f>
        <v>0.13428249999999997</v>
      </c>
      <c r="I10" s="33">
        <f>Whitbourne!H31</f>
        <v>0.71060000000000001</v>
      </c>
      <c r="J10" s="33">
        <f>Whitbourne!I31</f>
        <v>5.0159999999999996E-2</v>
      </c>
      <c r="K10" s="33">
        <f>Whitbourne!J31</f>
        <v>2.4557499999999996E-3</v>
      </c>
      <c r="L10" s="33">
        <f>Whitbourne!K31</f>
        <v>5.068249999999999E-3</v>
      </c>
      <c r="M10" s="33">
        <f>Whitbourne!L31</f>
        <v>5.5907499999999992E-2</v>
      </c>
      <c r="N10" s="33">
        <f>Whitbourne!M31</f>
        <v>7.9419999999999991E-2</v>
      </c>
      <c r="O10" s="33">
        <f>Whitbourne!N31</f>
        <v>15.936249999999999</v>
      </c>
      <c r="P10" s="33">
        <f>Whitbourne!O31</f>
        <v>2361.6999999999998</v>
      </c>
      <c r="Q10" s="33">
        <f>Whitbourne!P31</f>
        <v>0</v>
      </c>
      <c r="R10" s="33">
        <f>Whitbourne!Q31</f>
        <v>33.570624999999993</v>
      </c>
      <c r="S10" s="33">
        <f>Whitbourne!R31</f>
        <v>0</v>
      </c>
      <c r="T10" s="33">
        <f>Whitbourne!S31</f>
        <v>0.21631499999999998</v>
      </c>
      <c r="U10" s="33">
        <f>Whitbourne!T31</f>
        <v>0</v>
      </c>
      <c r="V10" s="33">
        <f>Whitbourne!U31</f>
        <v>0</v>
      </c>
    </row>
    <row r="11" spans="1:22" x14ac:dyDescent="0.25">
      <c r="A11" s="36">
        <v>9</v>
      </c>
      <c r="B11" s="91"/>
      <c r="C11" s="33">
        <f>Andigestion!B31</f>
        <v>49</v>
      </c>
      <c r="D11" s="33">
        <f>Andigestion!C31</f>
        <v>249.89999999999998</v>
      </c>
      <c r="E11" s="33">
        <f>Andigestion!D31</f>
        <v>49.057183000000002</v>
      </c>
      <c r="F11" s="33">
        <f>Andigestion!E31</f>
        <v>104.03729</v>
      </c>
      <c r="G11" s="33">
        <f>Andigestion!F31</f>
        <v>7.4986365999999984</v>
      </c>
      <c r="H11" s="33">
        <f>Andigestion!G31</f>
        <v>5.145000000000001E-2</v>
      </c>
      <c r="I11" s="33">
        <f>Andigestion!H31</f>
        <v>0.30771999999999999</v>
      </c>
      <c r="J11" s="33">
        <f>Andigestion!I31</f>
        <v>2.4500000000000001E-2</v>
      </c>
      <c r="K11" s="33">
        <f>Andigestion!J31</f>
        <v>4.9000000000000009E-4</v>
      </c>
      <c r="L11" s="33">
        <f>Andigestion!K31</f>
        <v>2.4499999999999999E-3</v>
      </c>
      <c r="M11" s="33">
        <f>Andigestion!L31</f>
        <v>3.2829999999999998E-2</v>
      </c>
      <c r="N11" s="33">
        <f>Andigestion!M31</f>
        <v>1.5680000000000003E-2</v>
      </c>
      <c r="O11" s="33">
        <f>Andigestion!N31</f>
        <v>0</v>
      </c>
      <c r="P11" s="33">
        <f>Andigestion!O31</f>
        <v>0</v>
      </c>
      <c r="Q11" s="33">
        <f>Andigestion!P31</f>
        <v>0</v>
      </c>
      <c r="R11" s="33">
        <f>Andigestion!Q31</f>
        <v>0</v>
      </c>
      <c r="S11" s="33">
        <f>Andigestion!R31</f>
        <v>0</v>
      </c>
      <c r="T11" s="33">
        <f>Andigestion!S31</f>
        <v>0</v>
      </c>
      <c r="U11" s="33">
        <f>Andigestion!T31</f>
        <v>0</v>
      </c>
      <c r="V11" s="33">
        <f>Andigestion!U31</f>
        <v>0</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Cefn'!B43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Cefn'!B44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49</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REGU-415-1631556</_dlc_DocId>
    <_dlc_DocIdUrl xmlns="9be56660-2c31-41ef-bc00-23e72f632f2a">
      <Url>https://cyfoethnaturiolcymru.sharepoint.com/teams/Regulatory/Permitting/_layouts/15/DocIdRedir.aspx?ID=REGU-415-1631556</Url>
      <Description>REGU-415-1631556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2024-02-22T00:00:00+00:00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2D27FE-E177-4650-BC99-D7381C704B55}"/>
</file>

<file path=customXml/itemProps2.xml><?xml version="1.0" encoding="utf-8"?>
<ds:datastoreItem xmlns:ds="http://schemas.openxmlformats.org/officeDocument/2006/customXml" ds:itemID="{24F765CD-1AE5-4EE7-9CE3-3A93D73488F7}"/>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Field data and Cefn</vt:lpstr>
      <vt:lpstr>Crai</vt:lpstr>
      <vt:lpstr>Elan</vt:lpstr>
      <vt:lpstr>Hirwaun</vt:lpstr>
      <vt:lpstr>Llyswen</vt:lpstr>
      <vt:lpstr>Pontsticill</vt:lpstr>
      <vt:lpstr>Talybont</vt:lpstr>
      <vt:lpstr>Whitbourne</vt:lpstr>
      <vt:lpstr>Andigestion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 Burn</dc:creator>
  <cp:keywords>NRW Nutrient Calculator</cp:keywords>
  <cp:lastModifiedBy>Burn, Bryan</cp:lastModifiedBy>
  <dcterms:created xsi:type="dcterms:W3CDTF">2016-09-26T10:07:59Z</dcterms:created>
  <dcterms:modified xsi:type="dcterms:W3CDTF">2024-02-22T14:26:18Z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67187027-b198-422f-8d11-ae51b6d757f8</vt:lpwstr>
  </property>
  <property fmtid="{D5CDD505-2E9C-101B-9397-08002B2CF9AE}" pid="4" name="MediaServiceImageTags">
    <vt:lpwstr/>
  </property>
</Properties>
</file>