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24286/"/>
    </mc:Choice>
  </mc:AlternateContent>
  <xr:revisionPtr revIDLastSave="0" documentId="13_ncr:1_{C703066C-9DA2-4226-89AE-AC79385687D8}" xr6:coauthVersionLast="47" xr6:coauthVersionMax="47" xr10:uidLastSave="{00000000-0000-0000-0000-000000000000}"/>
  <bookViews>
    <workbookView xWindow="-28920" yWindow="-120" windowWidth="29040" windowHeight="15840" tabRatio="870" activeTab="4"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M65" i="1" l="1"/>
  <c r="N65" i="1"/>
  <c r="O65" i="1"/>
  <c r="P65" i="1"/>
  <c r="Q65" i="1"/>
  <c r="R65" i="1"/>
  <c r="S65" i="1"/>
  <c r="T65" i="1"/>
  <c r="U65" i="1"/>
  <c r="M65" i="21"/>
  <c r="N65" i="21"/>
  <c r="O65" i="21"/>
  <c r="P65" i="21"/>
  <c r="Q65" i="21"/>
  <c r="R65" i="21"/>
  <c r="S65" i="21"/>
  <c r="T65" i="21"/>
  <c r="U65" i="21"/>
  <c r="M65" i="27"/>
  <c r="N65" i="27"/>
  <c r="O65" i="27"/>
  <c r="P65" i="27"/>
  <c r="Q65" i="27"/>
  <c r="R65" i="27"/>
  <c r="S65" i="27"/>
  <c r="T65" i="27"/>
  <c r="U65" i="27"/>
  <c r="M65" i="28"/>
  <c r="N65" i="28"/>
  <c r="O65" i="28"/>
  <c r="P65" i="28"/>
  <c r="Q65" i="28"/>
  <c r="R65" i="28"/>
  <c r="S65" i="28"/>
  <c r="T65" i="28"/>
  <c r="U65" i="28"/>
  <c r="M65" i="30"/>
  <c r="N65" i="30"/>
  <c r="O65" i="30"/>
  <c r="P65" i="30"/>
  <c r="Q65" i="30"/>
  <c r="R65" i="30"/>
  <c r="S65" i="30"/>
  <c r="T65" i="30"/>
  <c r="U65" i="30"/>
  <c r="M65" i="26"/>
  <c r="N65" i="26"/>
  <c r="O65" i="26"/>
  <c r="P65" i="26"/>
  <c r="Q65" i="26"/>
  <c r="R65" i="26"/>
  <c r="S65" i="26"/>
  <c r="T65" i="26"/>
  <c r="U65" i="26"/>
  <c r="M65" i="24"/>
  <c r="N65" i="24"/>
  <c r="O65" i="24"/>
  <c r="P65" i="24"/>
  <c r="Q65" i="24"/>
  <c r="R65" i="24"/>
  <c r="S65" i="24"/>
  <c r="T65" i="24"/>
  <c r="U65" i="24"/>
  <c r="M65" i="29"/>
  <c r="N65" i="29"/>
  <c r="O65" i="29"/>
  <c r="P65" i="29"/>
  <c r="Q65" i="29"/>
  <c r="R65" i="29"/>
  <c r="S65" i="29"/>
  <c r="T65" i="29"/>
  <c r="U65" i="29"/>
  <c r="M65" i="23"/>
  <c r="N65" i="23"/>
  <c r="O65" i="23"/>
  <c r="P65" i="23"/>
  <c r="Q65" i="23"/>
  <c r="R65" i="23"/>
  <c r="S65" i="23"/>
  <c r="T65" i="23"/>
  <c r="U65" i="23"/>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U22" i="30"/>
  <c r="Q22" i="30"/>
  <c r="I22" i="30"/>
  <c r="V20" i="30"/>
  <c r="U20" i="30"/>
  <c r="T20" i="30"/>
  <c r="S20" i="30"/>
  <c r="R20" i="30"/>
  <c r="Q20" i="30"/>
  <c r="P20" i="30"/>
  <c r="O20" i="30"/>
  <c r="N20" i="30"/>
  <c r="V18" i="30"/>
  <c r="T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M22" i="28"/>
  <c r="V20" i="28"/>
  <c r="U20" i="28"/>
  <c r="T20" i="28"/>
  <c r="S20" i="28"/>
  <c r="R20" i="28"/>
  <c r="Q20" i="28"/>
  <c r="P20" i="28"/>
  <c r="O20" i="28"/>
  <c r="N20" i="28"/>
  <c r="U18" i="28"/>
  <c r="M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O22" i="27"/>
  <c r="G22" i="27"/>
  <c r="V20" i="27"/>
  <c r="U20" i="27"/>
  <c r="T20" i="27"/>
  <c r="S20" i="27"/>
  <c r="R20" i="27"/>
  <c r="Q20" i="27"/>
  <c r="P20" i="27"/>
  <c r="O20" i="27"/>
  <c r="N20" i="27"/>
  <c r="U18" i="27"/>
  <c r="T18" i="27"/>
  <c r="S18" i="27"/>
  <c r="R18" i="27"/>
  <c r="O18" i="27"/>
  <c r="L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V18" i="21"/>
  <c r="T6" i="19" l="1"/>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L64" i="28" s="1"/>
  <c r="L65" i="28" s="1"/>
  <c r="M17" i="28"/>
  <c r="M21" i="28"/>
  <c r="T59" i="28"/>
  <c r="U17" i="28"/>
  <c r="U21" i="28"/>
  <c r="U23" i="28" s="1"/>
  <c r="U24" i="28" s="1"/>
  <c r="I4" i="20"/>
  <c r="J4" i="19"/>
  <c r="J18" i="19" s="1"/>
  <c r="I59" i="21"/>
  <c r="J17" i="21"/>
  <c r="J19" i="21" s="1"/>
  <c r="J20"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L59" i="22"/>
  <c r="M21" i="22"/>
  <c r="M23" i="22" s="1"/>
  <c r="M17" i="22"/>
  <c r="T59" i="22"/>
  <c r="U21" i="22"/>
  <c r="U17" i="22"/>
  <c r="U19" i="22" s="1"/>
  <c r="D59" i="27"/>
  <c r="E17" i="27"/>
  <c r="E19" i="27" s="1"/>
  <c r="E20" i="27" s="1"/>
  <c r="L59" i="27"/>
  <c r="M17" i="27"/>
  <c r="M19" i="27" s="1"/>
  <c r="M20" i="27" s="1"/>
  <c r="T59" i="27"/>
  <c r="U17" i="27"/>
  <c r="S59" i="22"/>
  <c r="T21" i="22"/>
  <c r="T17" i="22"/>
  <c r="G21" i="23"/>
  <c r="G23" i="23" s="1"/>
  <c r="G17" i="23"/>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21" i="23"/>
  <c r="L59" i="23"/>
  <c r="M17" i="23"/>
  <c r="M21" i="23"/>
  <c r="T59" i="23"/>
  <c r="U17" i="23"/>
  <c r="U19" i="23" s="1"/>
  <c r="U21" i="23"/>
  <c r="U23" i="23" s="1"/>
  <c r="H21" i="24"/>
  <c r="H17" i="24"/>
  <c r="H19" i="24" s="1"/>
  <c r="P17" i="24"/>
  <c r="P21" i="24"/>
  <c r="C59" i="26"/>
  <c r="D21" i="26"/>
  <c r="D23" i="26" s="1"/>
  <c r="D17" i="26"/>
  <c r="D19" i="26" s="1"/>
  <c r="K59" i="26"/>
  <c r="L21" i="26"/>
  <c r="L17" i="26"/>
  <c r="S59" i="26"/>
  <c r="T21" i="26"/>
  <c r="T17" i="26"/>
  <c r="N63" i="26"/>
  <c r="J59" i="27"/>
  <c r="K17" i="27"/>
  <c r="K19" i="27" s="1"/>
  <c r="K20" i="27" s="1"/>
  <c r="R59" i="27"/>
  <c r="S17" i="27"/>
  <c r="S19" i="27" s="1"/>
  <c r="J59" i="28"/>
  <c r="K17" i="28"/>
  <c r="K21" i="28"/>
  <c r="R59" i="28"/>
  <c r="S17" i="28"/>
  <c r="S21" i="28"/>
  <c r="S23" i="28" s="1"/>
  <c r="S24" i="28" s="1"/>
  <c r="I59" i="29"/>
  <c r="J17" i="29"/>
  <c r="J21" i="29"/>
  <c r="Q59" i="29"/>
  <c r="R21" i="29"/>
  <c r="R23" i="29" s="1"/>
  <c r="R17" i="29"/>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17" i="23"/>
  <c r="I17" i="24"/>
  <c r="I19" i="24" s="1"/>
  <c r="I21" i="24"/>
  <c r="Q17" i="24"/>
  <c r="Q19" i="24" s="1"/>
  <c r="Q21" i="24"/>
  <c r="Q23" i="24" s="1"/>
  <c r="D59" i="26"/>
  <c r="E21" i="26"/>
  <c r="E17" i="26"/>
  <c r="E19" i="26" s="1"/>
  <c r="L59" i="26"/>
  <c r="M21" i="26"/>
  <c r="M17" i="26"/>
  <c r="T59" i="26"/>
  <c r="U21" i="26"/>
  <c r="U23" i="26" s="1"/>
  <c r="U17" i="26"/>
  <c r="U19" i="26" s="1"/>
  <c r="C59" i="27"/>
  <c r="D17" i="27"/>
  <c r="D19" i="27" s="1"/>
  <c r="D20" i="27" s="1"/>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O64" i="21" s="1"/>
  <c r="P21" i="21"/>
  <c r="P23" i="21" s="1"/>
  <c r="P24" i="21" s="1"/>
  <c r="P17" i="21"/>
  <c r="H21" i="21"/>
  <c r="H17" i="21"/>
  <c r="H19" i="21" s="1"/>
  <c r="H20" i="21" s="1"/>
  <c r="E59" i="22"/>
  <c r="F21" i="22"/>
  <c r="F23" i="22" s="1"/>
  <c r="F17" i="22"/>
  <c r="F19" i="22" s="1"/>
  <c r="M59" i="22"/>
  <c r="N21" i="22"/>
  <c r="N23" i="22" s="1"/>
  <c r="N17" i="22"/>
  <c r="U59" i="22"/>
  <c r="V17" i="22"/>
  <c r="V21" i="22"/>
  <c r="C18" i="22"/>
  <c r="H21" i="23"/>
  <c r="H23" i="23" s="1"/>
  <c r="H17" i="23"/>
  <c r="P17" i="23"/>
  <c r="P19" i="23" s="1"/>
  <c r="P21" i="23"/>
  <c r="J59" i="24"/>
  <c r="K21" i="24"/>
  <c r="K17" i="24"/>
  <c r="R59" i="24"/>
  <c r="S21" i="24"/>
  <c r="S23" i="24" s="1"/>
  <c r="S17" i="24"/>
  <c r="G21" i="26"/>
  <c r="G17" i="26"/>
  <c r="O17" i="26"/>
  <c r="O21" i="26"/>
  <c r="E59" i="27"/>
  <c r="F17" i="27"/>
  <c r="F19" i="27" s="1"/>
  <c r="F20" i="27" s="1"/>
  <c r="M59" i="27"/>
  <c r="N17" i="27"/>
  <c r="U59" i="27"/>
  <c r="V17" i="27"/>
  <c r="E59" i="28"/>
  <c r="F17" i="28"/>
  <c r="F21" i="28"/>
  <c r="M59" i="28"/>
  <c r="N17" i="28"/>
  <c r="N19" i="28" s="1"/>
  <c r="N21" i="28"/>
  <c r="U59" i="28"/>
  <c r="V17" i="28"/>
  <c r="V21" i="28"/>
  <c r="D59" i="29"/>
  <c r="E17" i="29"/>
  <c r="E21" i="29"/>
  <c r="L59" i="29"/>
  <c r="M17" i="29"/>
  <c r="M21" i="29"/>
  <c r="T59" i="29"/>
  <c r="U17" i="29"/>
  <c r="U21" i="29"/>
  <c r="C59" i="30"/>
  <c r="D17" i="30"/>
  <c r="D19" i="30" s="1"/>
  <c r="D20" i="30" s="1"/>
  <c r="D21" i="30"/>
  <c r="D23" i="30" s="1"/>
  <c r="D24" i="30" s="1"/>
  <c r="K59" i="30"/>
  <c r="L17" i="30"/>
  <c r="L19" i="30" s="1"/>
  <c r="L20"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21" i="22"/>
  <c r="O17" i="22"/>
  <c r="O19" i="22" s="1"/>
  <c r="O21" i="22"/>
  <c r="O23" i="22" s="1"/>
  <c r="H59" i="23"/>
  <c r="I21" i="23"/>
  <c r="I23" i="23" s="1"/>
  <c r="I17" i="23"/>
  <c r="P59" i="23"/>
  <c r="Q17" i="23"/>
  <c r="Q21" i="23"/>
  <c r="Q23" i="23" s="1"/>
  <c r="C59" i="24"/>
  <c r="D17" i="24"/>
  <c r="D19" i="24" s="1"/>
  <c r="D21" i="24"/>
  <c r="K59" i="24"/>
  <c r="L21" i="24"/>
  <c r="L17" i="24"/>
  <c r="L19" i="24" s="1"/>
  <c r="S59" i="24"/>
  <c r="T21" i="24"/>
  <c r="T17" i="24"/>
  <c r="T19" i="24" s="1"/>
  <c r="H21" i="26"/>
  <c r="H23" i="26" s="1"/>
  <c r="H17" i="26"/>
  <c r="P21" i="26"/>
  <c r="P17" i="26"/>
  <c r="F59" i="28"/>
  <c r="G17" i="28"/>
  <c r="G19" i="28" s="1"/>
  <c r="G20" i="28" s="1"/>
  <c r="G21" i="28"/>
  <c r="G23" i="28" s="1"/>
  <c r="G24" i="28" s="1"/>
  <c r="N59" i="28"/>
  <c r="O17" i="28"/>
  <c r="O19" i="28" s="1"/>
  <c r="O21" i="28"/>
  <c r="E59" i="29"/>
  <c r="F17" i="29"/>
  <c r="F21" i="29"/>
  <c r="M59" i="29"/>
  <c r="N17" i="29"/>
  <c r="N21" i="29"/>
  <c r="U59" i="29"/>
  <c r="V17" i="29"/>
  <c r="V21" i="29"/>
  <c r="V23" i="29" s="1"/>
  <c r="D59" i="30"/>
  <c r="E17" i="30"/>
  <c r="E21" i="30"/>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I59" i="23"/>
  <c r="J21" i="23"/>
  <c r="J17" i="23"/>
  <c r="J19" i="23" s="1"/>
  <c r="Q59" i="23"/>
  <c r="R21" i="23"/>
  <c r="R17" i="23"/>
  <c r="D59" i="24"/>
  <c r="E17" i="24"/>
  <c r="E21" i="24"/>
  <c r="L59" i="24"/>
  <c r="M17" i="24"/>
  <c r="M19" i="24" s="1"/>
  <c r="M21" i="24"/>
  <c r="M23" i="24" s="1"/>
  <c r="T59" i="24"/>
  <c r="U21" i="24"/>
  <c r="U17" i="24"/>
  <c r="H59" i="26"/>
  <c r="I17" i="26"/>
  <c r="I21" i="26"/>
  <c r="I23" i="26" s="1"/>
  <c r="P59" i="26"/>
  <c r="Q17" i="26"/>
  <c r="Q19" i="26" s="1"/>
  <c r="Q21" i="26"/>
  <c r="E63" i="26"/>
  <c r="H17" i="27"/>
  <c r="P17" i="27"/>
  <c r="P19" i="27" s="1"/>
  <c r="H21" i="28"/>
  <c r="H23" i="28" s="1"/>
  <c r="H24" i="28" s="1"/>
  <c r="H17" i="28"/>
  <c r="P21" i="28"/>
  <c r="P17" i="28"/>
  <c r="P19" i="28" s="1"/>
  <c r="G17" i="29"/>
  <c r="G21" i="29"/>
  <c r="G23" i="29" s="1"/>
  <c r="O17" i="29"/>
  <c r="O21" i="29"/>
  <c r="E59" i="30"/>
  <c r="F21" i="30"/>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19" i="21" s="1"/>
  <c r="E20" i="21" s="1"/>
  <c r="E21" i="21"/>
  <c r="E23" i="21" s="1"/>
  <c r="E24" i="21" s="1"/>
  <c r="H59" i="22"/>
  <c r="I17" i="22"/>
  <c r="I19" i="22" s="1"/>
  <c r="I21" i="22"/>
  <c r="I23" i="22" s="1"/>
  <c r="P59" i="22"/>
  <c r="Q17" i="22"/>
  <c r="Q19" i="22" s="1"/>
  <c r="Q21" i="22"/>
  <c r="J59" i="23"/>
  <c r="K17" i="23"/>
  <c r="K21" i="23"/>
  <c r="K23" i="23" s="1"/>
  <c r="R59" i="23"/>
  <c r="S17" i="23"/>
  <c r="S19" i="23" s="1"/>
  <c r="S21" i="23"/>
  <c r="E59" i="24"/>
  <c r="F21" i="24"/>
  <c r="F17" i="24"/>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I20" i="27" s="1"/>
  <c r="Q17" i="27"/>
  <c r="I21" i="28"/>
  <c r="I23" i="28" s="1"/>
  <c r="I24" i="28" s="1"/>
  <c r="I17" i="28"/>
  <c r="Q21" i="28"/>
  <c r="Q23" i="28" s="1"/>
  <c r="Q24" i="28" s="1"/>
  <c r="Q17" i="28"/>
  <c r="Q19" i="28" s="1"/>
  <c r="H21" i="29"/>
  <c r="H23" i="29" s="1"/>
  <c r="H17" i="29"/>
  <c r="P21" i="29"/>
  <c r="P23" i="29" s="1"/>
  <c r="P17" i="29"/>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S59" i="23"/>
  <c r="T17" i="23"/>
  <c r="T21" i="23"/>
  <c r="G17" i="24"/>
  <c r="G19" i="24" s="1"/>
  <c r="G21" i="24"/>
  <c r="G23" i="24" s="1"/>
  <c r="O17" i="24"/>
  <c r="O21" i="24"/>
  <c r="J59" i="26"/>
  <c r="K17" i="26"/>
  <c r="K19" i="26" s="1"/>
  <c r="K21" i="26"/>
  <c r="R59" i="26"/>
  <c r="S17" i="26"/>
  <c r="S19" i="26" s="1"/>
  <c r="S21" i="26"/>
  <c r="S23" i="26" s="1"/>
  <c r="M63" i="26"/>
  <c r="I59" i="27"/>
  <c r="J17" i="27"/>
  <c r="Q59" i="27"/>
  <c r="R17" i="27"/>
  <c r="I59" i="28"/>
  <c r="J17" i="28"/>
  <c r="J19" i="28" s="1"/>
  <c r="J20" i="28" s="1"/>
  <c r="J21" i="28"/>
  <c r="J23" i="28" s="1"/>
  <c r="J24" i="28" s="1"/>
  <c r="Q59" i="28"/>
  <c r="R21" i="28"/>
  <c r="R23" i="28" s="1"/>
  <c r="R24" i="28" s="1"/>
  <c r="R17" i="28"/>
  <c r="I21" i="29"/>
  <c r="I23" i="29" s="1"/>
  <c r="I17" i="29"/>
  <c r="I19" i="29" s="1"/>
  <c r="Q21" i="29"/>
  <c r="Q17" i="29"/>
  <c r="Q19" i="29" s="1"/>
  <c r="H17" i="30"/>
  <c r="H19" i="30" s="1"/>
  <c r="H20" i="30" s="1"/>
  <c r="H21" i="30"/>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23" i="21" s="1"/>
  <c r="C24" i="21" s="1"/>
  <c r="C17" i="21"/>
  <c r="C19" i="21" s="1"/>
  <c r="C20" i="21" s="1"/>
  <c r="D23" i="21"/>
  <c r="D24" i="21" s="1"/>
  <c r="S58" i="21"/>
  <c r="S61" i="21" s="1"/>
  <c r="C58" i="21"/>
  <c r="C61" i="21" s="1"/>
  <c r="G23" i="22"/>
  <c r="K58" i="21"/>
  <c r="K61" i="21" s="1"/>
  <c r="K64" i="21" s="1"/>
  <c r="K65" i="21" s="1"/>
  <c r="R19" i="24"/>
  <c r="I21" i="27"/>
  <c r="I23" i="27" s="1"/>
  <c r="I24" i="27" s="1"/>
  <c r="Q21" i="27"/>
  <c r="R58" i="21"/>
  <c r="R61" i="21" s="1"/>
  <c r="R64" i="21" s="1"/>
  <c r="O57" i="21"/>
  <c r="A43" i="21"/>
  <c r="J58" i="21"/>
  <c r="J61" i="21" s="1"/>
  <c r="G23" i="26"/>
  <c r="D58" i="29"/>
  <c r="D61" i="29" s="1"/>
  <c r="P23" i="26"/>
  <c r="G21" i="27"/>
  <c r="G23" i="27" s="1"/>
  <c r="G24" i="27" s="1"/>
  <c r="O21" i="27"/>
  <c r="O23" i="27" s="1"/>
  <c r="O24" i="27" s="1"/>
  <c r="D58" i="30"/>
  <c r="D61" i="30" s="1"/>
  <c r="L58" i="30"/>
  <c r="L61" i="30" s="1"/>
  <c r="L64" i="30" s="1"/>
  <c r="R58" i="23"/>
  <c r="R61" i="23" s="1"/>
  <c r="H21" i="27"/>
  <c r="H23" i="27" s="1"/>
  <c r="H24" i="27" s="1"/>
  <c r="P21" i="27"/>
  <c r="J58" i="22"/>
  <c r="J61" i="22" s="1"/>
  <c r="J58" i="26"/>
  <c r="J61" i="26" s="1"/>
  <c r="J23" i="23"/>
  <c r="R19" i="23"/>
  <c r="J58" i="27"/>
  <c r="J61" i="27" s="1"/>
  <c r="J64" i="27" s="1"/>
  <c r="J65" i="27" s="1"/>
  <c r="R58" i="27"/>
  <c r="R61" i="27" s="1"/>
  <c r="R64" i="27" s="1"/>
  <c r="R58" i="28"/>
  <c r="R61" i="28" s="1"/>
  <c r="R64" i="28" s="1"/>
  <c r="F58" i="22"/>
  <c r="F61" i="22" s="1"/>
  <c r="N58" i="22"/>
  <c r="N61" i="22" s="1"/>
  <c r="N64" i="22" s="1"/>
  <c r="F58" i="23"/>
  <c r="F61" i="23" s="1"/>
  <c r="N58" i="23"/>
  <c r="N61" i="23" s="1"/>
  <c r="L21" i="27"/>
  <c r="L23" i="27" s="1"/>
  <c r="L24" i="27" s="1"/>
  <c r="T21" i="27"/>
  <c r="H57" i="29"/>
  <c r="P58" i="21"/>
  <c r="P61" i="21" s="1"/>
  <c r="H58" i="21"/>
  <c r="H61" i="21" s="1"/>
  <c r="N59" i="23"/>
  <c r="R58" i="26"/>
  <c r="R61" i="26" s="1"/>
  <c r="R57" i="21"/>
  <c r="H58" i="22"/>
  <c r="H61" i="22" s="1"/>
  <c r="H64" i="22" s="1"/>
  <c r="H65" i="22" s="1"/>
  <c r="P58" i="22"/>
  <c r="P61" i="22" s="1"/>
  <c r="P64" i="22" s="1"/>
  <c r="F59" i="22"/>
  <c r="K58" i="29"/>
  <c r="K61" i="29" s="1"/>
  <c r="F19" i="23"/>
  <c r="I58" i="23"/>
  <c r="I61" i="23" s="1"/>
  <c r="I64" i="23" s="1"/>
  <c r="I65" i="23" s="1"/>
  <c r="Q58" i="23"/>
  <c r="Q61" i="23" s="1"/>
  <c r="L58" i="29"/>
  <c r="L61" i="29" s="1"/>
  <c r="T58" i="29"/>
  <c r="T61" i="29" s="1"/>
  <c r="T64" i="29" s="1"/>
  <c r="I23" i="30"/>
  <c r="I24" i="30" s="1"/>
  <c r="Q23" i="30"/>
  <c r="Q24" i="30" s="1"/>
  <c r="E23" i="30"/>
  <c r="E24" i="30" s="1"/>
  <c r="U23" i="30"/>
  <c r="U24" i="30" s="1"/>
  <c r="J58" i="28"/>
  <c r="J61" i="28" s="1"/>
  <c r="J64" i="28" s="1"/>
  <c r="R58" i="22"/>
  <c r="R61" i="22" s="1"/>
  <c r="R64" i="22" s="1"/>
  <c r="J58" i="23"/>
  <c r="J61" i="23" s="1"/>
  <c r="J58" i="24"/>
  <c r="J61" i="24" s="1"/>
  <c r="J64" i="24" s="1"/>
  <c r="J65" i="24" s="1"/>
  <c r="R58" i="24"/>
  <c r="R61" i="24" s="1"/>
  <c r="F57" i="24"/>
  <c r="T58" i="30"/>
  <c r="T61" i="30" s="1"/>
  <c r="T64" i="30" s="1"/>
  <c r="C58" i="23"/>
  <c r="C61" i="23" s="1"/>
  <c r="C64" i="23" s="1"/>
  <c r="C65" i="23" s="1"/>
  <c r="K58" i="23"/>
  <c r="K61" i="23" s="1"/>
  <c r="S58" i="23"/>
  <c r="S61" i="23" s="1"/>
  <c r="F58" i="26"/>
  <c r="F61" i="26" s="1"/>
  <c r="D58" i="27"/>
  <c r="D61" i="27" s="1"/>
  <c r="D64" i="27" s="1"/>
  <c r="L58" i="27"/>
  <c r="L61" i="27" s="1"/>
  <c r="T58" i="27"/>
  <c r="T61" i="27" s="1"/>
  <c r="T64" i="27" s="1"/>
  <c r="J58" i="30"/>
  <c r="J61" i="30" s="1"/>
  <c r="J64" i="30" s="1"/>
  <c r="J65" i="30" s="1"/>
  <c r="R58" i="30"/>
  <c r="R61" i="30" s="1"/>
  <c r="R64" i="30" s="1"/>
  <c r="P57" i="30"/>
  <c r="J57" i="21"/>
  <c r="H59" i="21"/>
  <c r="Q23" i="22"/>
  <c r="J19" i="27"/>
  <c r="J20" i="27" s="1"/>
  <c r="R21" i="27"/>
  <c r="R23" i="27" s="1"/>
  <c r="R24" i="27" s="1"/>
  <c r="E58" i="27"/>
  <c r="E61" i="27" s="1"/>
  <c r="E64" i="27" s="1"/>
  <c r="E65" i="27" s="1"/>
  <c r="M58" i="27"/>
  <c r="M61" i="27" s="1"/>
  <c r="U58" i="27"/>
  <c r="U61" i="27" s="1"/>
  <c r="I58" i="29"/>
  <c r="I61" i="29" s="1"/>
  <c r="I64" i="29" s="1"/>
  <c r="I65"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C64" i="29" s="1"/>
  <c r="C65" i="29" s="1"/>
  <c r="H58" i="30"/>
  <c r="H61" i="30" s="1"/>
  <c r="N59" i="30"/>
  <c r="K19" i="21"/>
  <c r="K20" i="21" s="1"/>
  <c r="Q57" i="21"/>
  <c r="B58" i="21"/>
  <c r="B61" i="21" s="1"/>
  <c r="I58" i="22"/>
  <c r="I61" i="22" s="1"/>
  <c r="I64" i="22" s="1"/>
  <c r="I65" i="22" s="1"/>
  <c r="Q58" i="22"/>
  <c r="Q61" i="22" s="1"/>
  <c r="D58" i="23"/>
  <c r="D61" i="23" s="1"/>
  <c r="L58" i="23"/>
  <c r="L61" i="23" s="1"/>
  <c r="L64" i="23" s="1"/>
  <c r="L65"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L64" i="24" s="1"/>
  <c r="L65" i="24" s="1"/>
  <c r="P58" i="26"/>
  <c r="P61" i="26" s="1"/>
  <c r="F59" i="26"/>
  <c r="F64" i="26" s="1"/>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I64" i="27" s="1"/>
  <c r="I65"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H64" i="26" s="1"/>
  <c r="H65" i="26" s="1"/>
  <c r="L58" i="28"/>
  <c r="L61" i="28" s="1"/>
  <c r="S58" i="29"/>
  <c r="S61" i="29" s="1"/>
  <c r="S64" i="29" s="1"/>
  <c r="P19" i="21"/>
  <c r="H23" i="22"/>
  <c r="P23" i="22"/>
  <c r="C58" i="22"/>
  <c r="C61" i="22" s="1"/>
  <c r="C64" i="22" s="1"/>
  <c r="C65" i="22" s="1"/>
  <c r="K58" i="22"/>
  <c r="K61" i="22" s="1"/>
  <c r="K64" i="22" s="1"/>
  <c r="K65" i="22" s="1"/>
  <c r="S58" i="22"/>
  <c r="S61" i="22" s="1"/>
  <c r="S64" i="22" s="1"/>
  <c r="F57" i="23"/>
  <c r="D23" i="24"/>
  <c r="L23" i="24"/>
  <c r="T23" i="24"/>
  <c r="G58" i="24"/>
  <c r="G61" i="24" s="1"/>
  <c r="O58" i="24"/>
  <c r="O61" i="24" s="1"/>
  <c r="N59" i="24"/>
  <c r="C58" i="26"/>
  <c r="C61" i="26" s="1"/>
  <c r="C64" i="26" s="1"/>
  <c r="C65"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C65" i="30" s="1"/>
  <c r="K58" i="30"/>
  <c r="K61" i="30" s="1"/>
  <c r="K64" i="30" s="1"/>
  <c r="S58" i="30"/>
  <c r="S61" i="30" s="1"/>
  <c r="H57" i="30"/>
  <c r="D58" i="24"/>
  <c r="D61" i="24" s="1"/>
  <c r="D64" i="24" s="1"/>
  <c r="D65"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L64" i="26" s="1"/>
  <c r="L65" i="26" s="1"/>
  <c r="T58" i="26"/>
  <c r="T61" i="26" s="1"/>
  <c r="F57" i="26"/>
  <c r="C58" i="27"/>
  <c r="C61" i="27" s="1"/>
  <c r="C64" i="27" s="1"/>
  <c r="C65" i="27" s="1"/>
  <c r="K58" i="27"/>
  <c r="K61" i="27" s="1"/>
  <c r="K64" i="27" s="1"/>
  <c r="S58" i="27"/>
  <c r="S61" i="27" s="1"/>
  <c r="S64" i="27" s="1"/>
  <c r="P57" i="27"/>
  <c r="N59" i="27"/>
  <c r="H58" i="28"/>
  <c r="H61" i="28" s="1"/>
  <c r="P58" i="28"/>
  <c r="P61" i="28" s="1"/>
  <c r="N57" i="28"/>
  <c r="D23" i="29"/>
  <c r="L23" i="29"/>
  <c r="T23" i="29"/>
  <c r="G58" i="29"/>
  <c r="G61" i="29" s="1"/>
  <c r="O58" i="29"/>
  <c r="O61" i="29" s="1"/>
  <c r="P59" i="29"/>
  <c r="D64" i="30"/>
  <c r="I57" i="30"/>
  <c r="M19" i="21"/>
  <c r="M20" i="21" s="1"/>
  <c r="G57" i="21"/>
  <c r="J19" i="22"/>
  <c r="E58" i="22"/>
  <c r="E61" i="22" s="1"/>
  <c r="E64" i="22" s="1"/>
  <c r="E65" i="22" s="1"/>
  <c r="M58" i="22"/>
  <c r="M61" i="22" s="1"/>
  <c r="M64" i="22" s="1"/>
  <c r="U58" i="22"/>
  <c r="U61" i="22" s="1"/>
  <c r="A45" i="22"/>
  <c r="O57" i="22"/>
  <c r="H58" i="23"/>
  <c r="H61" i="23" s="1"/>
  <c r="H64" i="23" s="1"/>
  <c r="H65" i="23" s="1"/>
  <c r="P58" i="23"/>
  <c r="P61" i="23" s="1"/>
  <c r="P64" i="23" s="1"/>
  <c r="I58" i="24"/>
  <c r="I61" i="24" s="1"/>
  <c r="Q58" i="24"/>
  <c r="Q61" i="24" s="1"/>
  <c r="Q64" i="24" s="1"/>
  <c r="E58" i="26"/>
  <c r="E61" i="26" s="1"/>
  <c r="M58" i="26"/>
  <c r="M61" i="26" s="1"/>
  <c r="M64" i="26" s="1"/>
  <c r="M66" i="26" s="1"/>
  <c r="U58" i="26"/>
  <c r="U61" i="26" s="1"/>
  <c r="N57" i="26"/>
  <c r="P59" i="27"/>
  <c r="I58" i="28"/>
  <c r="I61" i="28" s="1"/>
  <c r="I64" i="28" s="1"/>
  <c r="Q58" i="28"/>
  <c r="Q61" i="28" s="1"/>
  <c r="Q64" i="28" s="1"/>
  <c r="P23" i="28"/>
  <c r="P24" i="28" s="1"/>
  <c r="H58" i="29"/>
  <c r="H61" i="29" s="1"/>
  <c r="P58" i="29"/>
  <c r="P61" i="29" s="1"/>
  <c r="E58" i="30"/>
  <c r="E61" i="30" s="1"/>
  <c r="E64" i="30" s="1"/>
  <c r="M58" i="30"/>
  <c r="M61" i="30" s="1"/>
  <c r="U58" i="30"/>
  <c r="U61" i="30" s="1"/>
  <c r="U64" i="30" s="1"/>
  <c r="U66" i="30" s="1"/>
  <c r="N57" i="30"/>
  <c r="F59" i="30"/>
  <c r="B58" i="30"/>
  <c r="B61" i="30" s="1"/>
  <c r="B64"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O23" i="30"/>
  <c r="O24" i="30" s="1"/>
  <c r="H23" i="30"/>
  <c r="H24" i="30" s="1"/>
  <c r="G23" i="30"/>
  <c r="G24" i="30" s="1"/>
  <c r="R19" i="30"/>
  <c r="F63" i="30"/>
  <c r="N63" i="30"/>
  <c r="K19" i="30"/>
  <c r="K20" i="30" s="1"/>
  <c r="S19" i="30"/>
  <c r="S23" i="30"/>
  <c r="S24" i="30" s="1"/>
  <c r="A31" i="30"/>
  <c r="A33" i="30"/>
  <c r="A39" i="30"/>
  <c r="A41" i="30"/>
  <c r="A47" i="30"/>
  <c r="A49" i="30"/>
  <c r="G57" i="30"/>
  <c r="O57" i="30"/>
  <c r="G59" i="30"/>
  <c r="G64" i="30" s="1"/>
  <c r="O59" i="30"/>
  <c r="G63" i="30"/>
  <c r="O63" i="30"/>
  <c r="P63" i="30"/>
  <c r="I63" i="30"/>
  <c r="Q63" i="30"/>
  <c r="T19" i="30"/>
  <c r="E19" i="30"/>
  <c r="E20" i="30" s="1"/>
  <c r="N19" i="30"/>
  <c r="V19" i="30"/>
  <c r="F23" i="30"/>
  <c r="F24" i="30" s="1"/>
  <c r="N23" i="30"/>
  <c r="N24" i="30" s="1"/>
  <c r="B63" i="30"/>
  <c r="J63" i="30"/>
  <c r="R63" i="30"/>
  <c r="M19" i="30"/>
  <c r="M20" i="30" s="1"/>
  <c r="G19" i="30"/>
  <c r="G20" i="30" s="1"/>
  <c r="A32" i="30"/>
  <c r="A34" i="30"/>
  <c r="A40" i="30"/>
  <c r="A42" i="30"/>
  <c r="A48" i="30"/>
  <c r="A50" i="30"/>
  <c r="C63" i="30"/>
  <c r="K63" i="30"/>
  <c r="S63" i="30"/>
  <c r="P19" i="30"/>
  <c r="D63" i="30"/>
  <c r="L63" i="30"/>
  <c r="T63" i="30"/>
  <c r="H63" i="30"/>
  <c r="Q19" i="30"/>
  <c r="E63" i="30"/>
  <c r="M63" i="30"/>
  <c r="Q23" i="29"/>
  <c r="O23" i="29"/>
  <c r="T19" i="29"/>
  <c r="P63" i="29"/>
  <c r="J19"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E19" i="29"/>
  <c r="M19" i="29"/>
  <c r="U19" i="29"/>
  <c r="E23" i="29"/>
  <c r="M23" i="29"/>
  <c r="U23" i="29"/>
  <c r="I57" i="29"/>
  <c r="Q57" i="29"/>
  <c r="I63" i="29"/>
  <c r="Q63" i="29"/>
  <c r="F19" i="29"/>
  <c r="N19" i="29"/>
  <c r="V19" i="29"/>
  <c r="F23" i="29"/>
  <c r="N23" i="29"/>
  <c r="B63" i="29"/>
  <c r="J63" i="29"/>
  <c r="R63" i="29"/>
  <c r="L19" i="29"/>
  <c r="G19" i="29"/>
  <c r="O19" i="29"/>
  <c r="A32" i="29"/>
  <c r="A34" i="29"/>
  <c r="A40" i="29"/>
  <c r="A42" i="29"/>
  <c r="A48" i="29"/>
  <c r="A50" i="29"/>
  <c r="C63" i="29"/>
  <c r="K63" i="29"/>
  <c r="S63" i="29"/>
  <c r="H19" i="29"/>
  <c r="P19" i="29"/>
  <c r="D63" i="29"/>
  <c r="L63" i="29"/>
  <c r="T63" i="29"/>
  <c r="E63" i="29"/>
  <c r="M63" i="29"/>
  <c r="K19" i="28"/>
  <c r="K20" i="28" s="1"/>
  <c r="S19" i="28"/>
  <c r="K23" i="28"/>
  <c r="K24" i="28" s="1"/>
  <c r="A31" i="28"/>
  <c r="A33" i="28"/>
  <c r="A37" i="28"/>
  <c r="A39" i="28"/>
  <c r="A41" i="28"/>
  <c r="A45" i="28"/>
  <c r="A47" i="28"/>
  <c r="A49" i="28"/>
  <c r="G57" i="28"/>
  <c r="O57" i="28"/>
  <c r="G59" i="28"/>
  <c r="O59" i="28"/>
  <c r="G63" i="28"/>
  <c r="O63" i="28"/>
  <c r="D19" i="28"/>
  <c r="D20" i="28" s="1"/>
  <c r="L19" i="28"/>
  <c r="L20" i="28" s="1"/>
  <c r="L23" i="28"/>
  <c r="L24" i="28" s="1"/>
  <c r="T23" i="28"/>
  <c r="T24" i="28" s="1"/>
  <c r="H59" i="28"/>
  <c r="P59" i="28"/>
  <c r="H63" i="28"/>
  <c r="P63" i="28"/>
  <c r="E19" i="28"/>
  <c r="E20" i="28" s="1"/>
  <c r="M19" i="28"/>
  <c r="M20" i="28" s="1"/>
  <c r="U19" i="28"/>
  <c r="M23" i="28"/>
  <c r="M24" i="28" s="1"/>
  <c r="I57" i="28"/>
  <c r="Q57" i="28"/>
  <c r="I63" i="28"/>
  <c r="Q63" i="28"/>
  <c r="R19" i="28"/>
  <c r="F19" i="28"/>
  <c r="F20" i="28" s="1"/>
  <c r="V19" i="28"/>
  <c r="F23" i="28"/>
  <c r="F24" i="28" s="1"/>
  <c r="N23" i="28"/>
  <c r="N24" i="28" s="1"/>
  <c r="V23" i="28"/>
  <c r="V24" i="28" s="1"/>
  <c r="B63" i="28"/>
  <c r="J63" i="28"/>
  <c r="R63" i="28"/>
  <c r="A32" i="28"/>
  <c r="A34" i="28"/>
  <c r="A40" i="28"/>
  <c r="A42" i="28"/>
  <c r="A48" i="28"/>
  <c r="A50" i="28"/>
  <c r="C63" i="28"/>
  <c r="K63" i="28"/>
  <c r="S63" i="28"/>
  <c r="H19" i="28"/>
  <c r="H20" i="28" s="1"/>
  <c r="D63" i="28"/>
  <c r="L63" i="28"/>
  <c r="T63" i="28"/>
  <c r="I19" i="28"/>
  <c r="I20" i="28" s="1"/>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L20" i="27" s="1"/>
  <c r="H19" i="27"/>
  <c r="H20" i="27" s="1"/>
  <c r="D63" i="27"/>
  <c r="L63" i="27"/>
  <c r="T63" i="27"/>
  <c r="H63" i="27"/>
  <c r="Q19" i="27"/>
  <c r="E63" i="27"/>
  <c r="M63" i="27"/>
  <c r="U64" i="26"/>
  <c r="U66" i="26" s="1"/>
  <c r="O23" i="26"/>
  <c r="J23" i="26"/>
  <c r="K23" i="26"/>
  <c r="A31" i="26"/>
  <c r="A33" i="26"/>
  <c r="A37" i="26"/>
  <c r="A39" i="26"/>
  <c r="A41" i="26"/>
  <c r="A45" i="26"/>
  <c r="A47" i="26"/>
  <c r="A49" i="26"/>
  <c r="G57" i="26"/>
  <c r="O57" i="26"/>
  <c r="G59" i="26"/>
  <c r="O59" i="26"/>
  <c r="G63" i="26"/>
  <c r="O63" i="26"/>
  <c r="L19" i="26"/>
  <c r="T19" i="26"/>
  <c r="L23" i="26"/>
  <c r="T23" i="26"/>
  <c r="H63" i="26"/>
  <c r="P63" i="26"/>
  <c r="M19" i="26"/>
  <c r="E23" i="26"/>
  <c r="M23" i="26"/>
  <c r="I57" i="26"/>
  <c r="Q57" i="26"/>
  <c r="I59" i="26"/>
  <c r="I64" i="26" s="1"/>
  <c r="I65" i="26" s="1"/>
  <c r="Q59" i="26"/>
  <c r="Q64" i="26" s="1"/>
  <c r="I63" i="26"/>
  <c r="Q63" i="26"/>
  <c r="N19" i="26"/>
  <c r="N23" i="26"/>
  <c r="V23" i="26"/>
  <c r="B63" i="26"/>
  <c r="J63" i="26"/>
  <c r="R63" i="26"/>
  <c r="G19" i="26"/>
  <c r="O19" i="26"/>
  <c r="A32" i="26"/>
  <c r="A34" i="26"/>
  <c r="A40" i="26"/>
  <c r="A42" i="26"/>
  <c r="A48" i="26"/>
  <c r="A50" i="26"/>
  <c r="C63" i="26"/>
  <c r="K63" i="26"/>
  <c r="S63" i="26"/>
  <c r="H19" i="26"/>
  <c r="P19" i="26"/>
  <c r="D63" i="26"/>
  <c r="L63" i="26"/>
  <c r="I19" i="26"/>
  <c r="J23" i="24"/>
  <c r="H23" i="24"/>
  <c r="P23" i="24"/>
  <c r="K19" i="24"/>
  <c r="S19" i="24"/>
  <c r="K23" i="24"/>
  <c r="A31" i="24"/>
  <c r="A33" i="24"/>
  <c r="A37" i="24"/>
  <c r="A39" i="24"/>
  <c r="A41" i="24"/>
  <c r="A45" i="24"/>
  <c r="A47" i="24"/>
  <c r="A49" i="24"/>
  <c r="G57" i="24"/>
  <c r="O57" i="24"/>
  <c r="G59" i="24"/>
  <c r="O59" i="24"/>
  <c r="G63" i="24"/>
  <c r="O63" i="24"/>
  <c r="H59" i="24"/>
  <c r="P59" i="24"/>
  <c r="H63" i="24"/>
  <c r="P63" i="24"/>
  <c r="E19" i="24"/>
  <c r="U19" i="24"/>
  <c r="E23" i="24"/>
  <c r="U23" i="24"/>
  <c r="I57" i="24"/>
  <c r="Q57" i="24"/>
  <c r="I63" i="24"/>
  <c r="Q63" i="24"/>
  <c r="F19" i="24"/>
  <c r="F2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D23" i="23"/>
  <c r="L23" i="23"/>
  <c r="T23" i="23"/>
  <c r="E19" i="23"/>
  <c r="M19" i="23"/>
  <c r="E23" i="23"/>
  <c r="M23" i="23"/>
  <c r="I57" i="23"/>
  <c r="Q57" i="23"/>
  <c r="F23" i="23"/>
  <c r="N23" i="23"/>
  <c r="G19"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D19" i="22"/>
  <c r="L19" i="22"/>
  <c r="T19" i="22"/>
  <c r="L23" i="22"/>
  <c r="T23" i="22"/>
  <c r="K23" i="22"/>
  <c r="A31" i="22"/>
  <c r="A33" i="22"/>
  <c r="A41" i="22"/>
  <c r="A47" i="22"/>
  <c r="E19" i="22"/>
  <c r="M19" i="22"/>
  <c r="E23" i="22"/>
  <c r="U23" i="22"/>
  <c r="I57" i="22"/>
  <c r="Q57" i="22"/>
  <c r="K19" i="22"/>
  <c r="A39" i="22"/>
  <c r="A49" i="22"/>
  <c r="N19" i="22"/>
  <c r="V19" i="22"/>
  <c r="V23" i="22"/>
  <c r="G19" i="22"/>
  <c r="A32" i="22"/>
  <c r="A34" i="22"/>
  <c r="A40" i="22"/>
  <c r="A42" i="22"/>
  <c r="A48" i="22"/>
  <c r="A50" i="22"/>
  <c r="P19" i="22"/>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J23" i="21"/>
  <c r="J24" i="21" s="1"/>
  <c r="R23" i="21"/>
  <c r="R24" i="21" s="1"/>
  <c r="I19" i="21"/>
  <c r="I20" i="21" s="1"/>
  <c r="L19" i="21"/>
  <c r="L20" i="21" s="1"/>
  <c r="R19" i="2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L65" i="30" l="1"/>
  <c r="K65" i="30"/>
  <c r="H65" i="30"/>
  <c r="G65" i="30"/>
  <c r="E65" i="30"/>
  <c r="D65" i="30"/>
  <c r="B65" i="30"/>
  <c r="K65" i="28"/>
  <c r="J65" i="28"/>
  <c r="I65" i="28"/>
  <c r="D65" i="28"/>
  <c r="D65" i="27"/>
  <c r="K65" i="27"/>
  <c r="L65" i="21"/>
  <c r="D65" i="21"/>
  <c r="J64" i="23"/>
  <c r="J65" i="23" s="1"/>
  <c r="C64" i="21"/>
  <c r="C65" i="21" s="1"/>
  <c r="F66" i="26"/>
  <c r="F65" i="26"/>
  <c r="L64" i="22"/>
  <c r="L65" i="22" s="1"/>
  <c r="D64" i="22"/>
  <c r="D65" i="22" s="1"/>
  <c r="Q64" i="22"/>
  <c r="U64" i="22"/>
  <c r="U66" i="22" s="1"/>
  <c r="S64" i="23"/>
  <c r="M64" i="23"/>
  <c r="M66" i="23" s="1"/>
  <c r="R64" i="23"/>
  <c r="R66" i="23" s="1"/>
  <c r="M64" i="29"/>
  <c r="D64" i="29"/>
  <c r="D65" i="29" s="1"/>
  <c r="O64" i="24"/>
  <c r="O66" i="24" s="1"/>
  <c r="I64" i="24"/>
  <c r="I65" i="24" s="1"/>
  <c r="M64" i="24"/>
  <c r="S64" i="24"/>
  <c r="T64" i="26"/>
  <c r="T66" i="26" s="1"/>
  <c r="E64" i="26"/>
  <c r="M64" i="28"/>
  <c r="S64" i="28"/>
  <c r="P64" i="27"/>
  <c r="G64" i="21"/>
  <c r="S64" i="21"/>
  <c r="S66" i="21" s="1"/>
  <c r="E64" i="21"/>
  <c r="F64" i="21"/>
  <c r="N64" i="28"/>
  <c r="N66" i="28" s="1"/>
  <c r="J64" i="21"/>
  <c r="F64" i="24"/>
  <c r="F64" i="28"/>
  <c r="D64" i="26"/>
  <c r="D65" i="26" s="1"/>
  <c r="H64" i="29"/>
  <c r="S64" i="30"/>
  <c r="S66" i="30" s="1"/>
  <c r="Q64" i="23"/>
  <c r="Q66" i="23" s="1"/>
  <c r="F64" i="30"/>
  <c r="K64" i="23"/>
  <c r="R64" i="26"/>
  <c r="E64" i="24"/>
  <c r="J64" i="22"/>
  <c r="H64" i="21"/>
  <c r="H65" i="21" s="1"/>
  <c r="H64" i="28"/>
  <c r="G64" i="28"/>
  <c r="P64" i="26"/>
  <c r="E64" i="28"/>
  <c r="N64" i="23"/>
  <c r="J64" i="26"/>
  <c r="J65" i="26" s="1"/>
  <c r="B64" i="23"/>
  <c r="M64" i="27"/>
  <c r="M66" i="27" s="1"/>
  <c r="H64" i="27"/>
  <c r="G64" i="22"/>
  <c r="L64" i="29"/>
  <c r="L65" i="29" s="1"/>
  <c r="G64" i="24"/>
  <c r="H64" i="24"/>
  <c r="D64" i="23"/>
  <c r="D65" i="23" s="1"/>
  <c r="K64" i="24"/>
  <c r="K65" i="24" s="1"/>
  <c r="P64" i="24"/>
  <c r="U64" i="29"/>
  <c r="U66" i="29" s="1"/>
  <c r="O66" i="21"/>
  <c r="M64" i="30"/>
  <c r="M66" i="30" s="1"/>
  <c r="K64" i="26"/>
  <c r="C64" i="28"/>
  <c r="C64" i="24"/>
  <c r="L64" i="27"/>
  <c r="R64" i="24"/>
  <c r="R66" i="24" s="1"/>
  <c r="K64" i="29"/>
  <c r="J64" i="29"/>
  <c r="E64" i="29"/>
  <c r="M64" i="2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6" i="27" s="1"/>
  <c r="O64" i="28"/>
  <c r="O66" i="28" s="1"/>
  <c r="N64" i="27"/>
  <c r="N66" i="27" s="1"/>
  <c r="N64" i="30"/>
  <c r="N66" i="30" s="1"/>
  <c r="L66" i="30"/>
  <c r="J66" i="28"/>
  <c r="G64" i="26"/>
  <c r="G64" i="29"/>
  <c r="F64" i="22"/>
  <c r="O64" i="26"/>
  <c r="O66" i="26" s="1"/>
  <c r="R66" i="22"/>
  <c r="L66" i="22"/>
  <c r="T66" i="24"/>
  <c r="U66" i="23"/>
  <c r="P64" i="30"/>
  <c r="P66" i="30" s="1"/>
  <c r="C66" i="23"/>
  <c r="P66" i="23"/>
  <c r="E66" i="22"/>
  <c r="T66" i="23"/>
  <c r="Q66" i="21"/>
  <c r="P66" i="21"/>
  <c r="K66" i="27"/>
  <c r="G64" i="23"/>
  <c r="Q66" i="24"/>
  <c r="R66" i="27"/>
  <c r="C66" i="27"/>
  <c r="H66" i="23"/>
  <c r="J66" i="27"/>
  <c r="G64" i="27"/>
  <c r="G66" i="30"/>
  <c r="J66" i="30"/>
  <c r="F64" i="27"/>
  <c r="T66" i="27"/>
  <c r="Q66" i="22"/>
  <c r="J66" i="26"/>
  <c r="C66" i="22"/>
  <c r="T66" i="21"/>
  <c r="S66" i="23"/>
  <c r="H66" i="30"/>
  <c r="E66" i="30"/>
  <c r="S66" i="24"/>
  <c r="L66" i="21"/>
  <c r="S66" i="26"/>
  <c r="L66" i="28"/>
  <c r="L66" i="26"/>
  <c r="T66" i="30"/>
  <c r="C66" i="29"/>
  <c r="H66" i="22"/>
  <c r="R66" i="28"/>
  <c r="N64" i="26"/>
  <c r="N66" i="26" s="1"/>
  <c r="O64" i="29"/>
  <c r="O66" i="29" s="1"/>
  <c r="P64" i="29"/>
  <c r="P66" i="29" s="1"/>
  <c r="S64" i="1"/>
  <c r="R66" i="26"/>
  <c r="D66" i="27"/>
  <c r="N64" i="29"/>
  <c r="N66" i="29" s="1"/>
  <c r="R66" i="30"/>
  <c r="L66" i="23"/>
  <c r="O66" i="22"/>
  <c r="R64" i="1"/>
  <c r="Q64" i="1"/>
  <c r="U64" i="1"/>
  <c r="P64" i="1"/>
  <c r="E66" i="27"/>
  <c r="J66" i="24"/>
  <c r="Q66" i="29"/>
  <c r="F64" i="29"/>
  <c r="O64" i="23"/>
  <c r="O66" i="23" s="1"/>
  <c r="O64" i="30"/>
  <c r="O66" i="30" s="1"/>
  <c r="N64" i="24"/>
  <c r="N66" i="24" s="1"/>
  <c r="B66" i="30"/>
  <c r="B66" i="24"/>
  <c r="K66" i="30"/>
  <c r="C66" i="30"/>
  <c r="I66" i="30"/>
  <c r="R66" i="29"/>
  <c r="M66" i="29"/>
  <c r="I66" i="29"/>
  <c r="S66" i="29"/>
  <c r="T66" i="28"/>
  <c r="D66" i="28"/>
  <c r="M66" i="28"/>
  <c r="Q66" i="28"/>
  <c r="I66" i="28"/>
  <c r="S66" i="28"/>
  <c r="K66" i="28"/>
  <c r="Q66" i="27"/>
  <c r="I66" i="27"/>
  <c r="P66" i="27"/>
  <c r="Q66" i="26"/>
  <c r="P66" i="26"/>
  <c r="C66" i="26"/>
  <c r="I66" i="26"/>
  <c r="H66" i="26"/>
  <c r="L66" i="24"/>
  <c r="I66" i="24"/>
  <c r="P66" i="24"/>
  <c r="D66" i="24"/>
  <c r="K66" i="24"/>
  <c r="M66" i="24"/>
  <c r="I66" i="23"/>
  <c r="N66" i="23"/>
  <c r="E66" i="23"/>
  <c r="I66" i="22"/>
  <c r="M66" i="22"/>
  <c r="S66" i="22"/>
  <c r="K66" i="22"/>
  <c r="T66" i="22"/>
  <c r="M66" i="21"/>
  <c r="K66" i="21"/>
  <c r="D66" i="21"/>
  <c r="R66" i="21"/>
  <c r="N64" i="1"/>
  <c r="M64" i="1"/>
  <c r="T64" i="1"/>
  <c r="L64" i="1"/>
  <c r="L65" i="1" s="1"/>
  <c r="J64" i="1"/>
  <c r="K64" i="1"/>
  <c r="O64" i="1"/>
  <c r="C64" i="1"/>
  <c r="I64" i="1"/>
  <c r="I65" i="1" s="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K65" i="1" l="1"/>
  <c r="J65" i="1"/>
  <c r="H65" i="1"/>
  <c r="G65" i="1"/>
  <c r="F65" i="1"/>
  <c r="E65" i="1"/>
  <c r="D65" i="1"/>
  <c r="C65" i="1"/>
  <c r="B65" i="1"/>
  <c r="C66" i="21"/>
  <c r="J66" i="23"/>
  <c r="L66" i="29"/>
  <c r="L66" i="27"/>
  <c r="L65" i="27"/>
  <c r="K66" i="26"/>
  <c r="K65" i="26"/>
  <c r="K66" i="29"/>
  <c r="K65" i="29"/>
  <c r="K66" i="23"/>
  <c r="K65" i="23"/>
  <c r="J66" i="29"/>
  <c r="J65" i="29"/>
  <c r="J66" i="22"/>
  <c r="J65" i="22"/>
  <c r="J66" i="21"/>
  <c r="J65" i="21"/>
  <c r="I66" i="21"/>
  <c r="I65" i="21"/>
  <c r="H66" i="27"/>
  <c r="H65" i="27"/>
  <c r="H66" i="28"/>
  <c r="H65" i="28"/>
  <c r="H66" i="29"/>
  <c r="H65" i="29"/>
  <c r="H66" i="21"/>
  <c r="H66" i="24"/>
  <c r="H65" i="24"/>
  <c r="G66" i="24"/>
  <c r="G65" i="24"/>
  <c r="G66" i="22"/>
  <c r="G65" i="22"/>
  <c r="G66" i="28"/>
  <c r="G65" i="28"/>
  <c r="G66" i="27"/>
  <c r="G65" i="27"/>
  <c r="G66" i="29"/>
  <c r="G65" i="29"/>
  <c r="G66" i="21"/>
  <c r="G65" i="21"/>
  <c r="G66" i="23"/>
  <c r="G65" i="23"/>
  <c r="G66" i="26"/>
  <c r="G65" i="26"/>
  <c r="F66" i="22"/>
  <c r="F65" i="22"/>
  <c r="F66" i="29"/>
  <c r="F65" i="29"/>
  <c r="F66" i="21"/>
  <c r="F65" i="21"/>
  <c r="F66" i="27"/>
  <c r="F65" i="27"/>
  <c r="F66" i="24"/>
  <c r="F65" i="24"/>
  <c r="F66" i="30"/>
  <c r="F65" i="30"/>
  <c r="F66" i="23"/>
  <c r="F65" i="23"/>
  <c r="F66" i="28"/>
  <c r="F65" i="28"/>
  <c r="E66" i="28"/>
  <c r="E65" i="28"/>
  <c r="E66" i="29"/>
  <c r="E65" i="29"/>
  <c r="E66" i="26"/>
  <c r="E65" i="26"/>
  <c r="E66" i="24"/>
  <c r="E65" i="24"/>
  <c r="E66" i="21"/>
  <c r="E65" i="21"/>
  <c r="D66" i="23"/>
  <c r="D66" i="26"/>
  <c r="D66" i="22"/>
  <c r="D66" i="29"/>
  <c r="C66" i="28"/>
  <c r="C65" i="28"/>
  <c r="C66" i="24"/>
  <c r="C65" i="24"/>
  <c r="B66" i="28"/>
  <c r="B65" i="28"/>
  <c r="B66" i="29"/>
  <c r="B65" i="29"/>
  <c r="B66" i="26"/>
  <c r="B65" i="26"/>
  <c r="B66" i="22"/>
  <c r="B65" i="22"/>
  <c r="B66" i="23"/>
  <c r="B65" i="23"/>
  <c r="B66" i="27"/>
  <c r="B65" i="27"/>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<sst xmlns="http://schemas.openxmlformats.org/spreadsheetml/2006/main" count="2178" uniqueCount="172">
  <si>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</si>
  <si>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</si>
  <si>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</si>
  <si>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</si>
  <si>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</si>
  <si>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</si>
  <si>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</si>
  <si>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</si>
  <si>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</si>
  <si>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</si>
  <si>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</si>
  <si>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</si>
  <si>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</si>
  <si>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</si>
  <si>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</si>
  <si>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</si>
  <si>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</si>
  <si>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</si>
  <si>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</si>
  <si>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</si>
  <si>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</si>
  <si>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</si>
  <si>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</si>
  <si>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</si>
  <si>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</si>
  <si>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</si>
  <si>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</si>
  <si>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</si>
  <si>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</si>
  <si>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</si>
  <si>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</si>
  <si>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</si>
  <si>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</si>
  <si>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</si>
  <si>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</si>
  <si>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</si>
  <si>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</si>
  <si>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</si>
  <si>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</si>
  <si>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</si>
  <si>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</si>
  <si>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</si>
  <si>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</si>
  <si>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</si>
  <si>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</si>
  <si>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</si>
  <si>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</si>
  <si>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</si>
  <si>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</si>
  <si>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</si>
  <si>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</si>
  <si>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</si>
  <si>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</si>
  <si>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</si>
  <si>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</si>
  <si>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</si>
  <si>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</si>
  <si>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</si>
  <si>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</si>
  <si>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</si>
  <si>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</si>
  <si>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</si>
  <si>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</si>
  <si>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</si>
  <si>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</si>
  <si>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</si>
  <si>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</si>
  <si>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</si>
  <si>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</si>
  <si>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</si>
  <si>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</si>
  <si>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</si>
  <si>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</si>
  <si>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</si>
  <si>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</si>
  <si>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</si>
  <si>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</si>
  <si>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</si>
  <si>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</si>
  <si>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</si>
  <si>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</si>
  <si>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</si>
  <si>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</si>
  <si>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</si>
  <si>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</si>
  <si>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</si>
  <si>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</si>
  <si>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</si>
  <si>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</si>
  <si>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</si>
  <si>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</si>
  <si>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</si>
  <si>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</si>
  <si>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</si>
  <si>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</si>
  <si>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</si>
  <si>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</si>
  <si>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</si>
  <si>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</si>
  <si>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</si>
  <si>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</si>
  <si>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</si>
  <si>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</si>
  <si>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</si>
  <si>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</si>
  <si>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</si>
  <si>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</si>
  <si>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</si>
  <si>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</si>
  <si>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</si>
  <si>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</si>
  <si>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</si>
  <si>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</si>
  <si>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</si>
  <si>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</si>
  <si>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</si>
  <si>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</si>
  <si>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</si>
  <si>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</si>
  <si>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</si>
  <si>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</si>
  <si>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</si>
  <si>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</si>
  <si>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</si>
  <si>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</si>
  <si>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</si>
  <si>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</si>
  <si>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</si>
  <si>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</si>
  <si>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</si>
  <si>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</si>
  <si>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</si>
  <si>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</si>
  <si>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</si>
  <si>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</si>
  <si>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</si>
  <si>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</si>
  <si>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</si>
  <si>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</si>
  <si>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</si>
  <si>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</si>
  <si>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</si>
  <si>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</si>
  <si>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</si>
  <si>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</si>
  <si>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</si>
  <si>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</si>
  <si>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</si>
  <si>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</si>
  <si>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</si>
  <si>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</si>
  <si>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</si>
  <si>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</si>
  <si>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</si>
  <si>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</si>
  <si>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</si>
  <si>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</si>
  <si>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</si>
  <si>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</si>
  <si>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</si>
  <si>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 xml:space="preserve">PAN-024286 </t>
  </si>
  <si>
    <t>GP3792SK</t>
  </si>
  <si>
    <t>Byproduct recovery limited</t>
  </si>
  <si>
    <t>Bailea Farm, Sennybridge, Brecon, LD3 8ST</t>
  </si>
  <si>
    <t>Ethan Banfield</t>
  </si>
  <si>
    <t>19 09 02</t>
  </si>
  <si>
    <t>moderate</t>
  </si>
  <si>
    <t xml:space="preserve">Cefn Dryscoed </t>
  </si>
  <si>
    <t>Crai</t>
  </si>
  <si>
    <t xml:space="preserve">Hirwaun </t>
  </si>
  <si>
    <t xml:space="preserve">Llyswen </t>
  </si>
  <si>
    <t>Talybont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</si>
</sst>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C34" sqref="C3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7" t="s">
        <v>41</v>
      </c>
      <c r="B1" s="127"/>
      <c r="C1" s="121" t="s">
        <v>160</v>
      </c>
      <c r="D1" s="122"/>
      <c r="E1" s="93" t="s">
        <v>45</v>
      </c>
      <c r="F1" s="96">
        <v>47.9</v>
      </c>
      <c r="G1" s="123" t="s">
        <v>43</v>
      </c>
      <c r="H1" s="124"/>
      <c r="I1" s="96">
        <v>6.3</v>
      </c>
      <c r="J1" s="127" t="s">
        <v>153</v>
      </c>
      <c r="K1" s="127"/>
      <c r="L1" s="96">
        <v>364</v>
      </c>
      <c r="AB1" s="18"/>
      <c r="AC1" s="18"/>
      <c r="AD1" s="30" t="s">
        <v>126</v>
      </c>
      <c r="AE1" s="17"/>
      <c r="AF1" s="17"/>
      <c r="AG1" s="18"/>
      <c r="AH1" s="18"/>
      <c r="AI1" s="40" t="s">
        <v>79</v>
      </c>
      <c r="AJ1" s="41" t="s">
        <v>94</v>
      </c>
      <c r="AK1" s="42" t="s">
        <v>95</v>
      </c>
      <c r="AL1" s="43" t="s">
        <v>125</v>
      </c>
      <c r="AM1" s="43" t="s">
        <v>131</v>
      </c>
      <c r="AN1" s="43" t="s">
        <v>111</v>
      </c>
    </row>
    <row r="2" spans="1:40" ht="13" x14ac:dyDescent="0.3">
      <c r="A2" s="127" t="s">
        <v>87</v>
      </c>
      <c r="B2" s="127"/>
      <c r="C2" s="119" t="s">
        <v>161</v>
      </c>
      <c r="D2" s="120"/>
      <c r="E2" s="93" t="s">
        <v>109</v>
      </c>
      <c r="F2" s="96" t="s">
        <v>165</v>
      </c>
      <c r="G2" s="125" t="s">
        <v>110</v>
      </c>
      <c r="H2" s="126"/>
      <c r="I2" s="96"/>
      <c r="J2" s="127" t="s">
        <v>158</v>
      </c>
      <c r="K2" s="127"/>
      <c r="L2" s="96">
        <v>0.96099999999999997</v>
      </c>
      <c r="AB2" s="30" t="s">
        <v>56</v>
      </c>
      <c r="AC2" s="17"/>
      <c r="AD2" s="30" t="s">
        <v>70</v>
      </c>
      <c r="AE2" s="17"/>
      <c r="AF2" s="17"/>
      <c r="AG2" s="44" t="s">
        <v>76</v>
      </c>
      <c r="AH2" s="18"/>
      <c r="AI2" s="45" t="s">
        <v>126</v>
      </c>
      <c r="AJ2" s="46">
        <v>0</v>
      </c>
      <c r="AK2" s="47">
        <v>0</v>
      </c>
      <c r="AL2" s="10">
        <v>0</v>
      </c>
      <c r="AM2" s="11">
        <v>0</v>
      </c>
      <c r="AN2" s="11">
        <v>0</v>
      </c>
    </row>
    <row r="3" spans="1:40" ht="13" x14ac:dyDescent="0.25">
      <c r="A3" s="123" t="s">
        <v>42</v>
      </c>
      <c r="B3" s="124"/>
      <c r="C3" s="119" t="s">
        <v>162</v>
      </c>
      <c r="D3" s="120"/>
      <c r="E3" s="93" t="s">
        <v>108</v>
      </c>
      <c r="F3" s="31" t="s">
        <v>78</v>
      </c>
      <c r="G3" s="127" t="s">
        <v>159</v>
      </c>
      <c r="H3" s="127"/>
      <c r="I3" s="96"/>
      <c r="J3" s="123" t="s">
        <v>154</v>
      </c>
      <c r="K3" s="124"/>
      <c r="L3" s="96">
        <f>(L1/(L2*10000))*100</f>
        <v>3.787721123829344</v>
      </c>
      <c r="AB3" s="30" t="s">
        <v>57</v>
      </c>
      <c r="AC3" s="17"/>
      <c r="AD3" s="30" t="s">
        <v>71</v>
      </c>
      <c r="AE3" s="17"/>
      <c r="AF3" s="17"/>
      <c r="AG3" s="44" t="s">
        <v>77</v>
      </c>
      <c r="AH3" s="18"/>
      <c r="AI3" s="48" t="s">
        <v>113</v>
      </c>
      <c r="AJ3" s="49">
        <v>1.7</v>
      </c>
      <c r="AK3" s="50">
        <v>6</v>
      </c>
      <c r="AL3" s="51">
        <v>1</v>
      </c>
      <c r="AM3" s="11">
        <v>6.2</v>
      </c>
      <c r="AN3" s="11" t="s">
        <v>112</v>
      </c>
    </row>
    <row r="4" spans="1:40" ht="13" x14ac:dyDescent="0.25">
      <c r="A4" s="127" t="s">
        <v>0</v>
      </c>
      <c r="B4" s="127"/>
      <c r="C4" s="121" t="s">
        <v>163</v>
      </c>
      <c r="D4" s="122"/>
      <c r="E4" s="94" t="s">
        <v>1</v>
      </c>
      <c r="F4" s="95" t="s">
        <v>167</v>
      </c>
      <c r="G4" s="127"/>
      <c r="H4" s="127"/>
      <c r="I4" s="96"/>
      <c r="J4" s="123"/>
      <c r="K4" s="124"/>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27" t="s">
        <v>47</v>
      </c>
      <c r="B5" s="127"/>
      <c r="C5" s="128" t="s">
        <v>164</v>
      </c>
      <c r="D5" s="128"/>
      <c r="E5" s="94"/>
      <c r="F5" s="95"/>
      <c r="G5" s="127"/>
      <c r="H5" s="127"/>
      <c r="I5" s="96"/>
      <c r="J5" s="123"/>
      <c r="K5" s="124"/>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27" t="s">
        <v>2</v>
      </c>
      <c r="B8" s="127"/>
      <c r="C8" s="15">
        <v>7</v>
      </c>
      <c r="D8" s="15">
        <v>9</v>
      </c>
      <c r="E8" s="15">
        <v>10</v>
      </c>
      <c r="F8" s="15">
        <v>11</v>
      </c>
      <c r="G8" s="15">
        <v>12</v>
      </c>
      <c r="H8" s="15">
        <v>13</v>
      </c>
      <c r="I8" s="15">
        <v>15</v>
      </c>
      <c r="J8" s="15">
        <v>16</v>
      </c>
      <c r="K8" s="15">
        <v>20</v>
      </c>
      <c r="L8" s="15">
        <v>21</v>
      </c>
      <c r="M8" s="15">
        <v>22</v>
      </c>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27" t="s">
        <v>3</v>
      </c>
      <c r="B9" s="127"/>
      <c r="C9" s="15" t="s">
        <v>166</v>
      </c>
      <c r="D9" s="15" t="s">
        <v>166</v>
      </c>
      <c r="E9" s="15" t="s">
        <v>166</v>
      </c>
      <c r="F9" s="15" t="s">
        <v>166</v>
      </c>
      <c r="G9" s="15" t="s">
        <v>166</v>
      </c>
      <c r="H9" s="15" t="s">
        <v>166</v>
      </c>
      <c r="I9" s="15" t="s">
        <v>166</v>
      </c>
      <c r="J9" s="15" t="s">
        <v>166</v>
      </c>
      <c r="K9" s="15" t="s">
        <v>166</v>
      </c>
      <c r="L9" s="15" t="s">
        <v>166</v>
      </c>
      <c r="M9" s="15" t="s">
        <v>166</v>
      </c>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27" t="s">
        <v>4</v>
      </c>
      <c r="B10" s="127"/>
      <c r="C10" s="15">
        <v>5.9</v>
      </c>
      <c r="D10" s="15">
        <v>5.7</v>
      </c>
      <c r="E10" s="15">
        <v>5.8</v>
      </c>
      <c r="F10" s="15">
        <v>6</v>
      </c>
      <c r="G10" s="15">
        <v>5.8</v>
      </c>
      <c r="H10" s="15">
        <v>5.8</v>
      </c>
      <c r="I10" s="15">
        <v>6</v>
      </c>
      <c r="J10" s="15">
        <v>5.9</v>
      </c>
      <c r="K10" s="15">
        <v>5.8</v>
      </c>
      <c r="L10" s="15">
        <v>5.9</v>
      </c>
      <c r="M10" s="15">
        <v>6.1</v>
      </c>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27" t="s">
        <v>5</v>
      </c>
      <c r="B11" s="127"/>
      <c r="C11" s="15">
        <v>0</v>
      </c>
      <c r="D11" s="15">
        <v>0</v>
      </c>
      <c r="E11" s="15">
        <v>0</v>
      </c>
      <c r="F11" s="15">
        <v>1</v>
      </c>
      <c r="G11" s="15">
        <v>1</v>
      </c>
      <c r="H11" s="15">
        <v>1</v>
      </c>
      <c r="I11" s="15">
        <v>1</v>
      </c>
      <c r="J11" s="15">
        <v>1</v>
      </c>
      <c r="K11" s="15">
        <v>1</v>
      </c>
      <c r="L11" s="15">
        <v>1</v>
      </c>
      <c r="M11" s="15">
        <v>1</v>
      </c>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27" t="s">
        <v>6</v>
      </c>
      <c r="B12" s="127"/>
      <c r="C12" s="15">
        <v>1</v>
      </c>
      <c r="D12" s="15">
        <v>1</v>
      </c>
      <c r="E12" s="15">
        <v>1</v>
      </c>
      <c r="F12" s="15">
        <v>0</v>
      </c>
      <c r="G12" s="15">
        <v>1</v>
      </c>
      <c r="H12" s="15">
        <v>0</v>
      </c>
      <c r="I12" s="15">
        <v>0</v>
      </c>
      <c r="J12" s="15">
        <v>0</v>
      </c>
      <c r="K12" s="15">
        <v>0</v>
      </c>
      <c r="L12" s="15">
        <v>0</v>
      </c>
      <c r="M12" s="15">
        <v>0</v>
      </c>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27" t="s">
        <v>7</v>
      </c>
      <c r="B13" s="127"/>
      <c r="C13" s="15">
        <v>3</v>
      </c>
      <c r="D13" s="15">
        <v>3</v>
      </c>
      <c r="E13" s="15">
        <v>3</v>
      </c>
      <c r="F13" s="15">
        <v>3</v>
      </c>
      <c r="G13" s="15">
        <v>3</v>
      </c>
      <c r="H13" s="15">
        <v>3</v>
      </c>
      <c r="I13" s="15">
        <v>3</v>
      </c>
      <c r="J13" s="15">
        <v>3</v>
      </c>
      <c r="K13" s="15">
        <v>3</v>
      </c>
      <c r="L13" s="15">
        <v>3</v>
      </c>
      <c r="M13" s="15">
        <v>3</v>
      </c>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6" t="s">
        <v>8</v>
      </c>
      <c r="B14" s="136"/>
      <c r="C14" s="100" t="s">
        <v>113</v>
      </c>
      <c r="D14" s="100" t="s">
        <v>113</v>
      </c>
      <c r="E14" s="100" t="s">
        <v>113</v>
      </c>
      <c r="F14" s="100" t="s">
        <v>113</v>
      </c>
      <c r="G14" s="100" t="s">
        <v>113</v>
      </c>
      <c r="H14" s="100" t="s">
        <v>113</v>
      </c>
      <c r="I14" s="100" t="s">
        <v>113</v>
      </c>
      <c r="J14" s="100" t="s">
        <v>113</v>
      </c>
      <c r="K14" s="100" t="s">
        <v>113</v>
      </c>
      <c r="L14" s="100" t="s">
        <v>113</v>
      </c>
      <c r="M14" s="100" t="s">
        <v>113</v>
      </c>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5" t="s">
        <v>9</v>
      </c>
      <c r="B15" s="135"/>
      <c r="C15" s="15">
        <v>38</v>
      </c>
      <c r="D15" s="15">
        <v>38</v>
      </c>
      <c r="E15" s="15">
        <v>38</v>
      </c>
      <c r="F15" s="15">
        <v>38</v>
      </c>
      <c r="G15" s="15">
        <v>38</v>
      </c>
      <c r="H15" s="15">
        <v>38</v>
      </c>
      <c r="I15" s="15">
        <v>38</v>
      </c>
      <c r="J15" s="15">
        <v>38</v>
      </c>
      <c r="K15" s="15">
        <v>38</v>
      </c>
      <c r="L15" s="15">
        <v>38</v>
      </c>
      <c r="M15" s="15">
        <v>38</v>
      </c>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7" t="s">
        <v>44</v>
      </c>
      <c r="B16" s="137"/>
      <c r="C16" s="101" t="s">
        <v>72</v>
      </c>
      <c r="D16" s="101" t="s">
        <v>72</v>
      </c>
      <c r="E16" s="101" t="s">
        <v>72</v>
      </c>
      <c r="F16" s="101" t="s">
        <v>72</v>
      </c>
      <c r="G16" s="101" t="s">
        <v>72</v>
      </c>
      <c r="H16" s="101" t="s">
        <v>72</v>
      </c>
      <c r="I16" s="101" t="s">
        <v>72</v>
      </c>
      <c r="J16" s="101" t="s">
        <v>72</v>
      </c>
      <c r="K16" s="101" t="s">
        <v>72</v>
      </c>
      <c r="L16" s="101" t="s">
        <v>72</v>
      </c>
      <c r="M16" s="101" t="s">
        <v>72</v>
      </c>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4.2818789999999991</v>
      </c>
      <c r="G18" s="16">
        <f>$D35</f>
        <v>0</v>
      </c>
      <c r="H18" s="16">
        <f>$D36</f>
        <v>0</v>
      </c>
      <c r="I18" s="16">
        <f>$D37</f>
        <v>4.2818789999999991</v>
      </c>
      <c r="J18" s="16">
        <f>$D38</f>
        <v>0</v>
      </c>
      <c r="K18" s="16">
        <f>$D39</f>
        <v>0</v>
      </c>
      <c r="L18" s="16">
        <f>$D40</f>
        <v>0</v>
      </c>
      <c r="M18" s="16">
        <f>$D41</f>
        <v>4.2818789999999991</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-64.599999999999994</v>
      </c>
      <c r="E19" s="16">
        <f t="shared" si="1"/>
        <v>-64.599999999999994</v>
      </c>
      <c r="F19" s="16">
        <f t="shared" si="1"/>
        <v>-60.318120999999998</v>
      </c>
      <c r="G19" s="16">
        <f t="shared" si="1"/>
        <v>-64.599999999999994</v>
      </c>
      <c r="H19" s="16">
        <f t="shared" si="1"/>
        <v>-64.599999999999994</v>
      </c>
      <c r="I19" s="16">
        <f t="shared" si="1"/>
        <v>-60.318120999999998</v>
      </c>
      <c r="J19" s="16">
        <f t="shared" si="1"/>
        <v>-64.599999999999994</v>
      </c>
      <c r="K19" s="16">
        <f t="shared" si="1"/>
        <v>-64.599999999999994</v>
      </c>
      <c r="L19" s="16">
        <f t="shared" si="1"/>
        <v>-64.599999999999994</v>
      </c>
      <c r="M19" s="16">
        <f t="shared" si="1"/>
        <v>-60.318120999999998</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0.44030699999999995</v>
      </c>
      <c r="G22" s="16">
        <f>$E35</f>
        <v>0</v>
      </c>
      <c r="H22" s="16">
        <f>$E36</f>
        <v>0</v>
      </c>
      <c r="I22" s="16">
        <f>$E37</f>
        <v>0.44030699999999995</v>
      </c>
      <c r="J22" s="16">
        <f>$E38</f>
        <v>0</v>
      </c>
      <c r="K22" s="16">
        <f>$E39</f>
        <v>0</v>
      </c>
      <c r="L22" s="16">
        <f>$E40</f>
        <v>0</v>
      </c>
      <c r="M22" s="16">
        <f>$E41</f>
        <v>0.44030699999999995</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-228</v>
      </c>
      <c r="E23" s="16">
        <f t="shared" si="3"/>
        <v>-228</v>
      </c>
      <c r="F23" s="16">
        <f t="shared" si="3"/>
        <v>-227.55969300000001</v>
      </c>
      <c r="G23" s="16">
        <f t="shared" si="3"/>
        <v>-228</v>
      </c>
      <c r="H23" s="16">
        <f t="shared" si="3"/>
        <v>-228</v>
      </c>
      <c r="I23" s="16">
        <f t="shared" si="3"/>
        <v>-227.55969300000001</v>
      </c>
      <c r="J23" s="16">
        <f t="shared" si="3"/>
        <v>-228</v>
      </c>
      <c r="K23" s="16">
        <f t="shared" si="3"/>
        <v>-228</v>
      </c>
      <c r="L23" s="16">
        <f t="shared" si="3"/>
        <v>-228</v>
      </c>
      <c r="M23" s="16">
        <f t="shared" si="3"/>
        <v>-227.55969300000001</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1.68</v>
      </c>
      <c r="C28" s="15">
        <v>0.96099999999999997</v>
      </c>
      <c r="D28" s="15">
        <v>4.4499999999999998E-2</v>
      </c>
      <c r="E28" s="15">
        <v>8.6999999999999994E-3</v>
      </c>
      <c r="F28" s="15">
        <v>220</v>
      </c>
      <c r="G28" s="15">
        <v>45.2</v>
      </c>
      <c r="H28" s="15">
        <v>106</v>
      </c>
      <c r="I28" s="15">
        <v>7.67</v>
      </c>
      <c r="J28" s="15">
        <v>0.67</v>
      </c>
      <c r="K28" s="23">
        <v>1.18</v>
      </c>
      <c r="L28" s="15">
        <v>5.07</v>
      </c>
      <c r="M28" s="15">
        <v>4.01</v>
      </c>
      <c r="N28" s="15">
        <v>183000</v>
      </c>
      <c r="O28" s="15">
        <v>5020</v>
      </c>
      <c r="P28" s="15"/>
      <c r="Q28" s="15">
        <v>8990</v>
      </c>
      <c r="R28" s="15"/>
      <c r="S28" s="15">
        <v>40.4</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7</v>
      </c>
      <c r="B31" s="15">
        <v>0</v>
      </c>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31"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9</v>
      </c>
      <c r="B32" s="15">
        <v>0</v>
      </c>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ref="G32:P50" si="10">IF(G$27="%w/w SAR",((G$28*10)*$B32),IF(G$27="%w/w DM",(((G$28*10)*($B$28/100))*$B32),IF(G$27="kg/t SAR",(G$28*$B32),IF(G$27="kg/t DM",((G$28*($B$28/100))*$B32),IF(G$27="mg/kg SAR",((G$28*0.001)*$B32),IF(G$27="mg/kg DM",(((G$28*0.001)*($B$28/100))*$B32),0))))))</f>
        <v>0</v>
      </c>
      <c r="H32" s="77">
        <f t="shared" si="10"/>
        <v>0</v>
      </c>
      <c r="I32" s="77">
        <f t="shared" si="10"/>
        <v>0</v>
      </c>
      <c r="J32" s="77">
        <f t="shared" si="10"/>
        <v>0</v>
      </c>
      <c r="K32" s="77">
        <f t="shared" si="10"/>
        <v>0</v>
      </c>
      <c r="L32" s="77">
        <f t="shared" si="10"/>
        <v>0</v>
      </c>
      <c r="M32" s="77">
        <f t="shared" si="10"/>
        <v>0</v>
      </c>
      <c r="N32" s="77">
        <f t="shared" si="10"/>
        <v>0</v>
      </c>
      <c r="O32" s="77">
        <f t="shared" si="10"/>
        <v>0</v>
      </c>
      <c r="P32" s="77">
        <f t="shared" si="10"/>
        <v>0</v>
      </c>
      <c r="Q32" s="77">
        <f t="shared" ref="Q32:Q50" si="11">(IF(Q$27="%w/w SAR",((Q$28*10)*$B32),IF(Q$27="%w/w DM",(((Q$28*10)*($B$28/100))*$B32),IF(Q$27="kg/t SAR",(Q$28*$B32),IF(Q$27="kg/t DM",((Q$28*($B$28/100))*$B32),IF(Q$27="mg/kg SAR",((Q$28*0.001)*$B32),IF(Q$27="mg/kg DM",(((Q$28*0.001)*($B$28/100))*$B32),0)))))))*2.5</f>
        <v>0</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f>E8</f>
        <v>10</v>
      </c>
      <c r="B33" s="15">
        <v>0</v>
      </c>
      <c r="C33" s="77">
        <f t="shared" si="6"/>
        <v>0</v>
      </c>
      <c r="D33" s="77">
        <f t="shared" si="7"/>
        <v>0</v>
      </c>
      <c r="E33" s="77">
        <f t="shared" si="8"/>
        <v>0</v>
      </c>
      <c r="F33" s="77">
        <f t="shared" si="9"/>
        <v>0</v>
      </c>
      <c r="G33" s="77">
        <f t="shared" si="10"/>
        <v>0</v>
      </c>
      <c r="H33" s="77">
        <f t="shared" si="10"/>
        <v>0</v>
      </c>
      <c r="I33" s="77">
        <f t="shared" si="10"/>
        <v>0</v>
      </c>
      <c r="J33" s="77">
        <f t="shared" si="10"/>
        <v>0</v>
      </c>
      <c r="K33" s="77">
        <f t="shared" si="10"/>
        <v>0</v>
      </c>
      <c r="L33" s="77">
        <f t="shared" si="10"/>
        <v>0</v>
      </c>
      <c r="M33" s="77">
        <f t="shared" si="10"/>
        <v>0</v>
      </c>
      <c r="N33" s="77">
        <f t="shared" si="10"/>
        <v>0</v>
      </c>
      <c r="O33" s="77">
        <f t="shared" si="10"/>
        <v>0</v>
      </c>
      <c r="P33" s="77">
        <f t="shared" si="10"/>
        <v>0</v>
      </c>
      <c r="Q33" s="77">
        <f t="shared" si="11"/>
        <v>0</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f>F8</f>
        <v>11</v>
      </c>
      <c r="B34" s="15">
        <v>250</v>
      </c>
      <c r="C34" s="77">
        <f t="shared" si="6"/>
        <v>40.361999999999995</v>
      </c>
      <c r="D34" s="77">
        <f t="shared" si="7"/>
        <v>4.2818789999999991</v>
      </c>
      <c r="E34" s="77">
        <f t="shared" si="8"/>
        <v>0.44030699999999995</v>
      </c>
      <c r="F34" s="77">
        <f t="shared" si="9"/>
        <v>1.5319919999999998</v>
      </c>
      <c r="G34" s="77">
        <f t="shared" si="10"/>
        <v>0.18984000000000001</v>
      </c>
      <c r="H34" s="77">
        <f t="shared" si="10"/>
        <v>0.44519999999999998</v>
      </c>
      <c r="I34" s="77">
        <f t="shared" si="10"/>
        <v>3.2214E-2</v>
      </c>
      <c r="J34" s="77">
        <f t="shared" si="10"/>
        <v>2.8140000000000001E-3</v>
      </c>
      <c r="K34" s="77">
        <f t="shared" si="10"/>
        <v>4.9559999999999995E-3</v>
      </c>
      <c r="L34" s="77">
        <f t="shared" si="10"/>
        <v>2.1294000000000004E-2</v>
      </c>
      <c r="M34" s="77">
        <f t="shared" si="10"/>
        <v>1.6841999999999999E-2</v>
      </c>
      <c r="N34" s="77">
        <f t="shared" si="10"/>
        <v>768.59999999999991</v>
      </c>
      <c r="O34" s="77">
        <f t="shared" si="10"/>
        <v>21.084000000000003</v>
      </c>
      <c r="P34" s="77">
        <f t="shared" si="10"/>
        <v>0</v>
      </c>
      <c r="Q34" s="77">
        <f t="shared" si="11"/>
        <v>94.39500000000001</v>
      </c>
      <c r="R34" s="77">
        <f t="shared" si="12"/>
        <v>0</v>
      </c>
      <c r="S34" s="77">
        <f t="shared" si="12"/>
        <v>0.16968</v>
      </c>
      <c r="T34" s="77">
        <f t="shared" si="12"/>
        <v>0</v>
      </c>
      <c r="U34" s="77">
        <f t="shared" si="12"/>
        <v>0</v>
      </c>
      <c r="AB34" s="59"/>
      <c r="AC34" s="59"/>
      <c r="AD34" s="59"/>
      <c r="AE34" s="59"/>
      <c r="AF34" s="59"/>
      <c r="AG34" s="59"/>
      <c r="AH34" s="59"/>
      <c r="AI34" s="59"/>
    </row>
    <row r="35" spans="1:35" s="72" customFormat="1" ht="13" x14ac:dyDescent="0.35">
      <c r="A35" s="13">
        <f>G8</f>
        <v>12</v>
      </c>
      <c r="B35" s="15">
        <v>0</v>
      </c>
      <c r="C35" s="77">
        <f t="shared" si="6"/>
        <v>0</v>
      </c>
      <c r="D35" s="77">
        <f t="shared" si="7"/>
        <v>0</v>
      </c>
      <c r="E35" s="77">
        <f t="shared" si="8"/>
        <v>0</v>
      </c>
      <c r="F35" s="77">
        <f t="shared" si="9"/>
        <v>0</v>
      </c>
      <c r="G35" s="77">
        <f t="shared" si="10"/>
        <v>0</v>
      </c>
      <c r="H35" s="77">
        <f t="shared" si="10"/>
        <v>0</v>
      </c>
      <c r="I35" s="77">
        <f t="shared" si="10"/>
        <v>0</v>
      </c>
      <c r="J35" s="77">
        <f t="shared" si="10"/>
        <v>0</v>
      </c>
      <c r="K35" s="77">
        <f t="shared" si="10"/>
        <v>0</v>
      </c>
      <c r="L35" s="77">
        <f t="shared" si="10"/>
        <v>0</v>
      </c>
      <c r="M35" s="77">
        <f t="shared" si="10"/>
        <v>0</v>
      </c>
      <c r="N35" s="77">
        <f t="shared" si="10"/>
        <v>0</v>
      </c>
      <c r="O35" s="77">
        <f t="shared" si="10"/>
        <v>0</v>
      </c>
      <c r="P35" s="77">
        <f t="shared" si="10"/>
        <v>0</v>
      </c>
      <c r="Q35" s="77">
        <f t="shared" si="11"/>
        <v>0</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f>H8</f>
        <v>13</v>
      </c>
      <c r="B36" s="15">
        <v>0</v>
      </c>
      <c r="C36" s="77">
        <f t="shared" si="6"/>
        <v>0</v>
      </c>
      <c r="D36" s="77">
        <f t="shared" si="7"/>
        <v>0</v>
      </c>
      <c r="E36" s="77">
        <f t="shared" si="8"/>
        <v>0</v>
      </c>
      <c r="F36" s="77">
        <f t="shared" si="9"/>
        <v>0</v>
      </c>
      <c r="G36" s="77">
        <f t="shared" si="10"/>
        <v>0</v>
      </c>
      <c r="H36" s="77">
        <f t="shared" si="10"/>
        <v>0</v>
      </c>
      <c r="I36" s="77">
        <f t="shared" si="10"/>
        <v>0</v>
      </c>
      <c r="J36" s="77">
        <f t="shared" si="10"/>
        <v>0</v>
      </c>
      <c r="K36" s="77">
        <f t="shared" si="10"/>
        <v>0</v>
      </c>
      <c r="L36" s="77">
        <f t="shared" si="10"/>
        <v>0</v>
      </c>
      <c r="M36" s="77">
        <f t="shared" si="10"/>
        <v>0</v>
      </c>
      <c r="N36" s="77">
        <f t="shared" si="10"/>
        <v>0</v>
      </c>
      <c r="O36" s="77">
        <f t="shared" si="10"/>
        <v>0</v>
      </c>
      <c r="P36" s="77">
        <f t="shared" si="10"/>
        <v>0</v>
      </c>
      <c r="Q36" s="77">
        <f t="shared" si="11"/>
        <v>0</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f>I8</f>
        <v>15</v>
      </c>
      <c r="B37" s="15">
        <v>250</v>
      </c>
      <c r="C37" s="77">
        <f t="shared" si="6"/>
        <v>40.361999999999995</v>
      </c>
      <c r="D37" s="77">
        <f t="shared" si="7"/>
        <v>4.2818789999999991</v>
      </c>
      <c r="E37" s="77">
        <f t="shared" si="8"/>
        <v>0.44030699999999995</v>
      </c>
      <c r="F37" s="77">
        <f t="shared" si="9"/>
        <v>1.5319919999999998</v>
      </c>
      <c r="G37" s="77">
        <f t="shared" si="10"/>
        <v>0.18984000000000001</v>
      </c>
      <c r="H37" s="77">
        <f t="shared" si="10"/>
        <v>0.44519999999999998</v>
      </c>
      <c r="I37" s="77">
        <f t="shared" si="10"/>
        <v>3.2214E-2</v>
      </c>
      <c r="J37" s="77">
        <f t="shared" si="10"/>
        <v>2.8140000000000001E-3</v>
      </c>
      <c r="K37" s="77">
        <f t="shared" si="10"/>
        <v>4.9559999999999995E-3</v>
      </c>
      <c r="L37" s="77">
        <f t="shared" si="10"/>
        <v>2.1294000000000004E-2</v>
      </c>
      <c r="M37" s="77">
        <f t="shared" si="10"/>
        <v>1.6841999999999999E-2</v>
      </c>
      <c r="N37" s="77">
        <f t="shared" si="10"/>
        <v>768.59999999999991</v>
      </c>
      <c r="O37" s="77">
        <f t="shared" si="10"/>
        <v>21.084000000000003</v>
      </c>
      <c r="P37" s="77">
        <f t="shared" si="10"/>
        <v>0</v>
      </c>
      <c r="Q37" s="77">
        <f t="shared" si="11"/>
        <v>94.39500000000001</v>
      </c>
      <c r="R37" s="77">
        <f t="shared" si="12"/>
        <v>0</v>
      </c>
      <c r="S37" s="77">
        <f t="shared" si="12"/>
        <v>0.16968</v>
      </c>
      <c r="T37" s="77">
        <f t="shared" si="12"/>
        <v>0</v>
      </c>
      <c r="U37" s="77">
        <f t="shared" si="12"/>
        <v>0</v>
      </c>
      <c r="AB37" s="59"/>
      <c r="AC37" s="59"/>
      <c r="AD37" s="59"/>
      <c r="AE37" s="59"/>
      <c r="AF37" s="59"/>
      <c r="AG37" s="59"/>
      <c r="AH37" s="59"/>
      <c r="AI37" s="59"/>
    </row>
    <row r="38" spans="1:35" s="72" customFormat="1" ht="13" x14ac:dyDescent="0.35">
      <c r="A38" s="13">
        <f>J8</f>
        <v>16</v>
      </c>
      <c r="B38" s="15">
        <v>0</v>
      </c>
      <c r="C38" s="77">
        <f t="shared" si="6"/>
        <v>0</v>
      </c>
      <c r="D38" s="77">
        <f t="shared" si="7"/>
        <v>0</v>
      </c>
      <c r="E38" s="77">
        <f t="shared" si="8"/>
        <v>0</v>
      </c>
      <c r="F38" s="77">
        <f t="shared" si="9"/>
        <v>0</v>
      </c>
      <c r="G38" s="77">
        <f t="shared" si="10"/>
        <v>0</v>
      </c>
      <c r="H38" s="77">
        <f t="shared" si="10"/>
        <v>0</v>
      </c>
      <c r="I38" s="77">
        <f t="shared" si="10"/>
        <v>0</v>
      </c>
      <c r="J38" s="77">
        <f t="shared" si="10"/>
        <v>0</v>
      </c>
      <c r="K38" s="77">
        <f t="shared" si="10"/>
        <v>0</v>
      </c>
      <c r="L38" s="77">
        <f t="shared" si="10"/>
        <v>0</v>
      </c>
      <c r="M38" s="77">
        <f t="shared" si="10"/>
        <v>0</v>
      </c>
      <c r="N38" s="77">
        <f t="shared" si="10"/>
        <v>0</v>
      </c>
      <c r="O38" s="77">
        <f t="shared" si="10"/>
        <v>0</v>
      </c>
      <c r="P38" s="77">
        <f t="shared" si="10"/>
        <v>0</v>
      </c>
      <c r="Q38" s="77">
        <f t="shared" si="11"/>
        <v>0</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f>K8</f>
        <v>20</v>
      </c>
      <c r="B39" s="15">
        <v>0</v>
      </c>
      <c r="C39" s="77">
        <f t="shared" si="6"/>
        <v>0</v>
      </c>
      <c r="D39" s="77">
        <f t="shared" si="7"/>
        <v>0</v>
      </c>
      <c r="E39" s="77">
        <f t="shared" si="8"/>
        <v>0</v>
      </c>
      <c r="F39" s="77">
        <f t="shared" si="9"/>
        <v>0</v>
      </c>
      <c r="G39" s="77">
        <f t="shared" si="10"/>
        <v>0</v>
      </c>
      <c r="H39" s="77">
        <f t="shared" si="10"/>
        <v>0</v>
      </c>
      <c r="I39" s="77">
        <f t="shared" si="10"/>
        <v>0</v>
      </c>
      <c r="J39" s="77">
        <f t="shared" si="10"/>
        <v>0</v>
      </c>
      <c r="K39" s="77">
        <f t="shared" si="10"/>
        <v>0</v>
      </c>
      <c r="L39" s="77">
        <f t="shared" si="10"/>
        <v>0</v>
      </c>
      <c r="M39" s="77">
        <f t="shared" si="10"/>
        <v>0</v>
      </c>
      <c r="N39" s="77">
        <f t="shared" si="10"/>
        <v>0</v>
      </c>
      <c r="O39" s="77">
        <f t="shared" si="10"/>
        <v>0</v>
      </c>
      <c r="P39" s="77">
        <f t="shared" si="10"/>
        <v>0</v>
      </c>
      <c r="Q39" s="77">
        <f t="shared" si="11"/>
        <v>0</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f>L8</f>
        <v>21</v>
      </c>
      <c r="B40" s="15">
        <v>0</v>
      </c>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f>M8</f>
        <v>22</v>
      </c>
      <c r="B41" s="15">
        <v>250</v>
      </c>
      <c r="C41" s="77">
        <f t="shared" si="6"/>
        <v>40.361999999999995</v>
      </c>
      <c r="D41" s="77">
        <f t="shared" si="7"/>
        <v>4.2818789999999991</v>
      </c>
      <c r="E41" s="77">
        <f t="shared" si="8"/>
        <v>0.44030699999999995</v>
      </c>
      <c r="F41" s="77">
        <f t="shared" si="9"/>
        <v>1.5319919999999998</v>
      </c>
      <c r="G41" s="77">
        <f t="shared" si="10"/>
        <v>0.18984000000000001</v>
      </c>
      <c r="H41" s="77">
        <f t="shared" si="10"/>
        <v>0.44519999999999998</v>
      </c>
      <c r="I41" s="77">
        <f t="shared" si="10"/>
        <v>3.2214E-2</v>
      </c>
      <c r="J41" s="77">
        <f t="shared" si="10"/>
        <v>2.8140000000000001E-3</v>
      </c>
      <c r="K41" s="77">
        <f t="shared" si="10"/>
        <v>4.9559999999999995E-3</v>
      </c>
      <c r="L41" s="77">
        <f t="shared" si="10"/>
        <v>2.1294000000000004E-2</v>
      </c>
      <c r="M41" s="77">
        <f t="shared" si="10"/>
        <v>1.6841999999999999E-2</v>
      </c>
      <c r="N41" s="77">
        <f t="shared" si="10"/>
        <v>768.59999999999991</v>
      </c>
      <c r="O41" s="77">
        <f t="shared" si="10"/>
        <v>21.084000000000003</v>
      </c>
      <c r="P41" s="77">
        <f t="shared" si="10"/>
        <v>0</v>
      </c>
      <c r="Q41" s="77">
        <f t="shared" si="11"/>
        <v>94.39500000000001</v>
      </c>
      <c r="R41" s="77">
        <f t="shared" si="12"/>
        <v>0</v>
      </c>
      <c r="S41" s="77">
        <f t="shared" si="12"/>
        <v>0.16968</v>
      </c>
      <c r="T41" s="77">
        <f t="shared" si="12"/>
        <v>0</v>
      </c>
      <c r="U41" s="77">
        <f t="shared" si="12"/>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7</v>
      </c>
      <c r="C57" s="8">
        <f t="shared" ref="C57:U57" si="13">D8</f>
        <v>9</v>
      </c>
      <c r="D57" s="8">
        <f t="shared" si="13"/>
        <v>10</v>
      </c>
      <c r="E57" s="8">
        <f t="shared" si="13"/>
        <v>11</v>
      </c>
      <c r="F57" s="8">
        <f t="shared" si="13"/>
        <v>12</v>
      </c>
      <c r="G57" s="8">
        <f t="shared" si="13"/>
        <v>13</v>
      </c>
      <c r="H57" s="8">
        <f t="shared" si="13"/>
        <v>15</v>
      </c>
      <c r="I57" s="8">
        <f t="shared" si="13"/>
        <v>16</v>
      </c>
      <c r="J57" s="8">
        <f t="shared" si="13"/>
        <v>20</v>
      </c>
      <c r="K57" s="8">
        <f t="shared" si="13"/>
        <v>21</v>
      </c>
      <c r="L57" s="8">
        <f t="shared" si="13"/>
        <v>22</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f>VLOOKUP(L$14,Table24[],5,FALSE)</f>
        <v>6.2</v>
      </c>
      <c r="L59" s="76">
        <f>VLOOKUP(M$14,Table24[],5,FALSE)</f>
        <v>6.2</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5.9</v>
      </c>
      <c r="C60" s="76">
        <f t="shared" ref="C60:U60" si="14">D10</f>
        <v>5.7</v>
      </c>
      <c r="D60" s="76">
        <f t="shared" si="14"/>
        <v>5.8</v>
      </c>
      <c r="E60" s="76">
        <f t="shared" si="14"/>
        <v>6</v>
      </c>
      <c r="F60" s="76">
        <f t="shared" si="14"/>
        <v>5.8</v>
      </c>
      <c r="G60" s="76">
        <f t="shared" si="14"/>
        <v>5.8</v>
      </c>
      <c r="H60" s="76">
        <f t="shared" si="14"/>
        <v>6</v>
      </c>
      <c r="I60" s="76">
        <f t="shared" si="14"/>
        <v>5.9</v>
      </c>
      <c r="J60" s="76">
        <f t="shared" si="14"/>
        <v>5.8</v>
      </c>
      <c r="K60" s="76">
        <f t="shared" si="14"/>
        <v>5.9</v>
      </c>
      <c r="L60" s="76">
        <f t="shared" si="14"/>
        <v>6.1</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250</v>
      </c>
      <c r="F62" s="77">
        <f>B35</f>
        <v>0</v>
      </c>
      <c r="G62" s="77">
        <f>B36</f>
        <v>0</v>
      </c>
      <c r="H62" s="77">
        <f>B37</f>
        <v>250</v>
      </c>
      <c r="I62" s="77">
        <f>B38</f>
        <v>0</v>
      </c>
      <c r="J62" s="77">
        <f>B39</f>
        <v>0</v>
      </c>
      <c r="K62" s="77">
        <f>B40</f>
        <v>0</v>
      </c>
      <c r="L62" s="77">
        <f>B41</f>
        <v>250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3</v>
      </c>
      <c r="D64" s="77">
        <f t="shared" si="17"/>
        <v>2.4000000000000021</v>
      </c>
      <c r="E64" s="77">
        <f t="shared" si="17"/>
        <v>1.2000000000000011</v>
      </c>
      <c r="F64" s="77">
        <f t="shared" si="17"/>
        <v>2.4000000000000021</v>
      </c>
      <c r="G64" s="77">
        <f t="shared" si="17"/>
        <v>2.4000000000000021</v>
      </c>
      <c r="H64" s="77">
        <f t="shared" si="17"/>
        <v>1.2000000000000011</v>
      </c>
      <c r="I64" s="77">
        <f t="shared" si="17"/>
        <v>1.7999999999999989</v>
      </c>
      <c r="J64" s="77">
        <f t="shared" si="17"/>
        <v>2.4000000000000021</v>
      </c>
      <c r="K64" s="77">
        <f t="shared" si="17"/>
        <v>1.7999999999999989</v>
      </c>
      <c r="L64" s="77">
        <f t="shared" si="17"/>
        <v>0.6000000000000032</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-3</v>
      </c>
      <c r="D65" s="77">
        <f t="shared" si="18"/>
        <v>-2.4000000000000021</v>
      </c>
      <c r="E65" s="77">
        <f t="shared" si="18"/>
        <v>-1.2000000000000011</v>
      </c>
      <c r="F65" s="77">
        <f t="shared" si="18"/>
        <v>-2.4000000000000021</v>
      </c>
      <c r="G65" s="77">
        <f t="shared" si="18"/>
        <v>-2.4000000000000021</v>
      </c>
      <c r="H65" s="77">
        <f t="shared" si="18"/>
        <v>-1.2000000000000011</v>
      </c>
      <c r="I65" s="77">
        <f t="shared" si="18"/>
        <v>-1.7999999999999989</v>
      </c>
      <c r="J65" s="77">
        <f t="shared" si="18"/>
        <v>-2.4000000000000021</v>
      </c>
      <c r="K65" s="77">
        <f t="shared" si="18"/>
        <v>-1.7999999999999989</v>
      </c>
      <c r="L65" s="77">
        <f t="shared" si="18"/>
        <v>-0.6000000000000032</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31:B50 B62:U66">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 xml:space="preserve">PAN-024286 </v>
      </c>
      <c r="D1" s="141"/>
      <c r="E1" s="93" t="s">
        <v>45</v>
      </c>
      <c r="F1" s="39">
        <f>'Field data and Waste 1'!F1</f>
        <v>47.9</v>
      </c>
      <c r="G1" s="123" t="s">
        <v>43</v>
      </c>
      <c r="H1" s="124"/>
      <c r="I1" s="118">
        <v>6.1</v>
      </c>
      <c r="J1" s="127" t="s">
        <v>153</v>
      </c>
      <c r="K1" s="127"/>
      <c r="L1" s="97">
        <v>298</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GP3792SK</v>
      </c>
      <c r="D2" s="143"/>
      <c r="E2" s="93" t="s">
        <v>109</v>
      </c>
      <c r="F2" s="96" t="s">
        <v>165</v>
      </c>
      <c r="G2" s="125" t="s">
        <v>110</v>
      </c>
      <c r="H2" s="126"/>
      <c r="I2" s="118"/>
      <c r="J2" s="127" t="s">
        <v>158</v>
      </c>
      <c r="K2" s="127"/>
      <c r="L2" s="97">
        <v>0.72799999999999998</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Byproduct recovery limited</v>
      </c>
      <c r="D3" s="143"/>
      <c r="E3" s="93" t="s">
        <v>108</v>
      </c>
      <c r="F3" s="31" t="s">
        <v>78</v>
      </c>
      <c r="G3" s="127" t="s">
        <v>159</v>
      </c>
      <c r="H3" s="127"/>
      <c r="I3" s="118"/>
      <c r="J3" s="123" t="s">
        <v>154</v>
      </c>
      <c r="K3" s="124"/>
      <c r="L3" s="97">
        <f>(L1/(L2*10000))*100</f>
        <v>4.0934065934065931</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Bailea Farm, Sennybridge, Brecon, LD3 8ST</v>
      </c>
      <c r="D4" s="141"/>
      <c r="E4" s="94" t="s">
        <v>1</v>
      </c>
      <c r="F4" s="96" t="s">
        <v>168</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7</v>
      </c>
      <c r="D8" s="60">
        <f>'Field data and Waste 1'!D8</f>
        <v>9</v>
      </c>
      <c r="E8" s="60">
        <f>'Field data and Waste 1'!E8</f>
        <v>10</v>
      </c>
      <c r="F8" s="60">
        <f>'Field data and Waste 1'!F8</f>
        <v>11</v>
      </c>
      <c r="G8" s="60">
        <f>'Field data and Waste 1'!G8</f>
        <v>12</v>
      </c>
      <c r="H8" s="60">
        <f>'Field data and Waste 1'!H8</f>
        <v>13</v>
      </c>
      <c r="I8" s="60">
        <f>'Field data and Waste 1'!I8</f>
        <v>15</v>
      </c>
      <c r="J8" s="60">
        <f>'Field data and Waste 1'!J8</f>
        <v>16</v>
      </c>
      <c r="K8" s="60">
        <f>'Field data and Waste 1'!K8</f>
        <v>20</v>
      </c>
      <c r="L8" s="60">
        <f>'Field data and Waste 1'!L8</f>
        <v>21</v>
      </c>
      <c r="M8" s="60">
        <f>'Field data and Waste 1'!M8</f>
        <v>22</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5.9</v>
      </c>
      <c r="D10" s="60">
        <f>'Field data and Waste 1'!D10</f>
        <v>5.7</v>
      </c>
      <c r="E10" s="60">
        <f>'Field data and Waste 1'!E10</f>
        <v>5.8</v>
      </c>
      <c r="F10" s="60">
        <f>'Field data and Waste 1'!F10</f>
        <v>6</v>
      </c>
      <c r="G10" s="60">
        <f>'Field data and Waste 1'!G10</f>
        <v>5.8</v>
      </c>
      <c r="H10" s="60">
        <f>'Field data and Waste 1'!H10</f>
        <v>5.8</v>
      </c>
      <c r="I10" s="60">
        <f>'Field data and Waste 1'!I10</f>
        <v>6</v>
      </c>
      <c r="J10" s="60">
        <f>'Field data and Waste 1'!J10</f>
        <v>5.9</v>
      </c>
      <c r="K10" s="60">
        <f>'Field data and Waste 1'!K10</f>
        <v>5.8</v>
      </c>
      <c r="L10" s="60">
        <f>'Field data and Waste 1'!L10</f>
        <v>5.9</v>
      </c>
      <c r="M10" s="60">
        <f>'Field data and Waste 1'!M10</f>
        <v>6.1</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0</v>
      </c>
      <c r="E11" s="60">
        <f>'Field data and Waste 1'!E11</f>
        <v>0</v>
      </c>
      <c r="F11" s="60">
        <f>'Field data and Waste 1'!F11</f>
        <v>1</v>
      </c>
      <c r="G11" s="60">
        <f>'Field data and Waste 1'!G11</f>
        <v>1</v>
      </c>
      <c r="H11" s="60">
        <f>'Field data and Waste 1'!H11</f>
        <v>1</v>
      </c>
      <c r="I11" s="60">
        <f>'Field data and Waste 1'!I11</f>
        <v>1</v>
      </c>
      <c r="J11" s="60">
        <f>'Field data and Waste 1'!J11</f>
        <v>1</v>
      </c>
      <c r="K11" s="60">
        <f>'Field data and Waste 1'!K11</f>
        <v>1</v>
      </c>
      <c r="L11" s="60">
        <f>'Field data and Waste 1'!L11</f>
        <v>1</v>
      </c>
      <c r="M11" s="60">
        <f>'Field data and Waste 1'!M11</f>
        <v>1</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1</v>
      </c>
      <c r="E12" s="60">
        <f>'Field data and Waste 1'!E12</f>
        <v>1</v>
      </c>
      <c r="F12" s="60">
        <f>'Field data and Waste 1'!F12</f>
        <v>0</v>
      </c>
      <c r="G12" s="60">
        <f>'Field data and Waste 1'!G12</f>
        <v>1</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3</v>
      </c>
      <c r="D13" s="60">
        <f>'Field data and Waste 1'!D13</f>
        <v>3</v>
      </c>
      <c r="E13" s="60">
        <f>'Field data and Waste 1'!E13</f>
        <v>3</v>
      </c>
      <c r="F13" s="60">
        <f>'Field data and Waste 1'!F13</f>
        <v>3</v>
      </c>
      <c r="G13" s="60">
        <f>'Field data and Waste 1'!G13</f>
        <v>3</v>
      </c>
      <c r="H13" s="60">
        <f>'Field data and Waste 1'!H13</f>
        <v>3</v>
      </c>
      <c r="I13" s="60">
        <f>'Field data and Waste 1'!I13</f>
        <v>3</v>
      </c>
      <c r="J13" s="60">
        <f>'Field data and Waste 1'!J13</f>
        <v>3</v>
      </c>
      <c r="K13" s="60">
        <f>'Field data and Waste 1'!K13</f>
        <v>3</v>
      </c>
      <c r="L13" s="60">
        <f>'Field data and Waste 1'!L13</f>
        <v>3</v>
      </c>
      <c r="M13" s="60">
        <f>'Field data and Waste 1'!M13</f>
        <v>3</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9.9198009000000003</v>
      </c>
      <c r="D18" s="16">
        <f>$D32</f>
        <v>9.9198009000000003</v>
      </c>
      <c r="E18" s="16">
        <f>$D33</f>
        <v>9.9198009000000003</v>
      </c>
      <c r="F18" s="16">
        <f>$D34</f>
        <v>9.9198009000000003</v>
      </c>
      <c r="G18" s="16">
        <f>$D35</f>
        <v>9.9198009000000003</v>
      </c>
      <c r="H18" s="16">
        <f>$D36</f>
        <v>9.9198009000000003</v>
      </c>
      <c r="I18" s="16">
        <f>$D37</f>
        <v>9.9198009000000003</v>
      </c>
      <c r="J18" s="16">
        <f>$D38</f>
        <v>9.9198009000000003</v>
      </c>
      <c r="K18" s="16">
        <f>$D39</f>
        <v>9.9198009000000003</v>
      </c>
      <c r="L18" s="16">
        <f>$D40</f>
        <v>9.9198009000000003</v>
      </c>
      <c r="M18" s="16">
        <f>$D41</f>
        <v>9.9198009000000003</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-54.680199099999996</v>
      </c>
      <c r="D19" s="16">
        <f t="shared" ref="D19:V19" si="1">D18-D17</f>
        <v>-54.680199099999996</v>
      </c>
      <c r="E19" s="16">
        <f t="shared" si="1"/>
        <v>-54.680199099999996</v>
      </c>
      <c r="F19" s="16">
        <f t="shared" si="1"/>
        <v>-54.680199099999996</v>
      </c>
      <c r="G19" s="16">
        <f t="shared" si="1"/>
        <v>-54.680199099999996</v>
      </c>
      <c r="H19" s="16">
        <f t="shared" si="1"/>
        <v>-54.680199099999996</v>
      </c>
      <c r="I19" s="16">
        <f t="shared" si="1"/>
        <v>-54.680199099999996</v>
      </c>
      <c r="J19" s="16">
        <f t="shared" si="1"/>
        <v>-54.680199099999996</v>
      </c>
      <c r="K19" s="16">
        <f t="shared" si="1"/>
        <v>-54.680199099999996</v>
      </c>
      <c r="L19" s="16">
        <f t="shared" si="1"/>
        <v>-54.680199099999996</v>
      </c>
      <c r="M19" s="16">
        <f t="shared" si="1"/>
        <v>-54.680199099999996</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0.97713450000000013</v>
      </c>
      <c r="D22" s="16">
        <f>$E32</f>
        <v>0.97713450000000013</v>
      </c>
      <c r="E22" s="16">
        <f>$E33</f>
        <v>0.97713450000000013</v>
      </c>
      <c r="F22" s="16">
        <f>$E34</f>
        <v>0.97713450000000013</v>
      </c>
      <c r="G22" s="16">
        <f>$E35</f>
        <v>0.97713450000000013</v>
      </c>
      <c r="H22" s="16">
        <f>$E36</f>
        <v>0.97713450000000013</v>
      </c>
      <c r="I22" s="16">
        <f>$E37</f>
        <v>0.97713450000000013</v>
      </c>
      <c r="J22" s="16">
        <f>$E38</f>
        <v>0.97713450000000013</v>
      </c>
      <c r="K22" s="16">
        <f>$E39</f>
        <v>0.97713450000000013</v>
      </c>
      <c r="L22" s="16">
        <f>$E40</f>
        <v>0.97713450000000013</v>
      </c>
      <c r="M22" s="16">
        <f>$E41</f>
        <v>0.97713450000000013</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-227.02286549999999</v>
      </c>
      <c r="D23" s="16">
        <f t="shared" ref="D23:V23" si="3">D22-D21</f>
        <v>-227.02286549999999</v>
      </c>
      <c r="E23" s="16">
        <f t="shared" si="3"/>
        <v>-227.02286549999999</v>
      </c>
      <c r="F23" s="16">
        <f t="shared" si="3"/>
        <v>-227.02286549999999</v>
      </c>
      <c r="G23" s="16">
        <f t="shared" si="3"/>
        <v>-227.02286549999999</v>
      </c>
      <c r="H23" s="16">
        <f t="shared" si="3"/>
        <v>-227.02286549999999</v>
      </c>
      <c r="I23" s="16">
        <f t="shared" si="3"/>
        <v>-227.02286549999999</v>
      </c>
      <c r="J23" s="16">
        <f t="shared" si="3"/>
        <v>-227.02286549999999</v>
      </c>
      <c r="K23" s="16">
        <f t="shared" si="3"/>
        <v>-227.02286549999999</v>
      </c>
      <c r="L23" s="16">
        <f t="shared" si="3"/>
        <v>-227.02286549999999</v>
      </c>
      <c r="M23" s="16">
        <f t="shared" si="3"/>
        <v>-227.02286549999999</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2.04</v>
      </c>
      <c r="C28" s="15">
        <v>0.72799999999999998</v>
      </c>
      <c r="D28" s="15">
        <v>8.4900000000000003E-2</v>
      </c>
      <c r="E28" s="15">
        <v>1.5900000000000001E-2</v>
      </c>
      <c r="F28" s="15">
        <v>595</v>
      </c>
      <c r="G28" s="15">
        <v>28.1</v>
      </c>
      <c r="H28" s="15">
        <v>130</v>
      </c>
      <c r="I28" s="15">
        <v>8.6</v>
      </c>
      <c r="J28" s="15">
        <v>0.61</v>
      </c>
      <c r="K28" s="23">
        <v>0.99</v>
      </c>
      <c r="L28" s="15">
        <v>9.6</v>
      </c>
      <c r="M28" s="15">
        <v>15.1</v>
      </c>
      <c r="N28" s="15">
        <v>3050</v>
      </c>
      <c r="O28" s="15">
        <v>451000</v>
      </c>
      <c r="P28" s="15"/>
      <c r="Q28" s="15">
        <v>2630</v>
      </c>
      <c r="R28" s="15"/>
      <c r="S28" s="15">
        <v>38.700000000000003</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7</v>
      </c>
      <c r="B31" s="15">
        <v>250</v>
      </c>
      <c r="C31" s="77">
        <f>IF(C$27="%w/w SAR",((C$28*10)*$B31),IF(C$27="%w/w DM",(((C$28*10)*($B$28/100))*$B31),IF(C$27="kg/t SAR",(C$28*$B31),IF(C$27="kg/t DM",((C$28*($B$28/100))*$B31),IF(C$27="mg/kg SAR",((C$28*0.001)*$B31),IF(C$27="mg/kg DM",(((C$28*0.001)*($B$28/100))*$B31),0))))))</f>
        <v>37.128</v>
      </c>
      <c r="D31" s="77">
        <f>(IF(D$27="%w/w SAR",((D$28*10)*$B31),IF(D$27="%w/w DM",(((D$28*10)*($B$28/100))*$B31),IF(D$27="kg/t SAR",(D$28*$B31),IF(D$27="kg/t DM",((D$28*($B$28/100))*$B31),IF(D$27="mg/kg SAR",((D$28*0.001)*$B31),IF(D$27="mg/kg DM",(((D$28*0.001)*($B$28/100))*$B31),"0")))))))*2.291</f>
        <v>9.9198009000000003</v>
      </c>
      <c r="E31" s="77">
        <f>(IF(E$27="%w/w SAR",((E$28*10)*$B31),IF(E$27="%w/w DM",(((E$28*10)*($B$28/100))*$B31),IF(E$27="kg/t SAR",(E$28*$B31),IF(E$27="kg/t DM",((E$28*($B$28/100))*$B31),IF(E$27="mg/kg SAR",((E$28*0.001)*$B31),IF(E$27="mg/kg DM",(((E$28*0.001)*($B$28/100))*$B31),"0")))))))*1.205</f>
        <v>0.97713450000000013</v>
      </c>
      <c r="F31" s="77">
        <f>(IF(F$27="%w/w SAR",((F$28*10)*$B31),IF(F$27="%w/w DM",(((F$28*10)*($B$28/100))*$B31),IF(F$27="kg/t SAR",(F$28*$B31),IF(F$27="kg/t DM",((F$28*($B$28/100))*$B31),IF(F$27="mg/kg SAR",((F$28*0.001)*$B31),IF(F$27="mg/kg DM",(((F$28*0.001)*($B$28/100))*$B31),"0")))))))*1.658</f>
        <v>5.0312009999999994</v>
      </c>
      <c r="G31" s="77">
        <f t="shared" ref="G31:P46" si="5">IF(G$27="%w/w SAR",((G$28*10)*$B31),IF(G$27="%w/w DM",(((G$28*10)*($B$28/100))*$B31),IF(G$27="kg/t SAR",(G$28*$B31),IF(G$27="kg/t DM",((G$28*($B$28/100))*$B31),IF(G$27="mg/kg SAR",((G$28*0.001)*$B31),IF(G$27="mg/kg DM",(((G$28*0.001)*($B$28/100))*$B31),0))))))</f>
        <v>0.14331000000000005</v>
      </c>
      <c r="H31" s="77">
        <f t="shared" si="5"/>
        <v>0.66300000000000003</v>
      </c>
      <c r="I31" s="77">
        <f t="shared" si="5"/>
        <v>4.3860000000000003E-2</v>
      </c>
      <c r="J31" s="77">
        <f t="shared" si="5"/>
        <v>3.1110000000000001E-3</v>
      </c>
      <c r="K31" s="77">
        <f t="shared" si="5"/>
        <v>5.0490000000000005E-3</v>
      </c>
      <c r="L31" s="77">
        <f t="shared" si="5"/>
        <v>4.8959999999999997E-2</v>
      </c>
      <c r="M31" s="77">
        <f t="shared" si="5"/>
        <v>7.7010000000000009E-2</v>
      </c>
      <c r="N31" s="77">
        <f t="shared" si="5"/>
        <v>15.555000000000003</v>
      </c>
      <c r="O31" s="77">
        <f t="shared" si="5"/>
        <v>2300.1</v>
      </c>
      <c r="P31" s="77">
        <f t="shared" si="5"/>
        <v>0</v>
      </c>
      <c r="Q31" s="77">
        <f>(IF(Q$27="%w/w SAR",((Q$28*10)*$B31),IF(Q$27="%w/w DM",(((Q$28*10)*($B$28/100))*$B31),IF(Q$27="kg/t SAR",(Q$28*$B31),IF(Q$27="kg/t DM",((Q$28*($B$28/100))*$B31),IF(Q$27="mg/kg SAR",((Q$28*0.001)*$B31),IF(Q$27="mg/kg DM",(((Q$28*0.001)*($B$28/100))*$B31),0)))))))*2.5</f>
        <v>33.532499999999999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0.19737000000000005</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9</v>
      </c>
      <c r="B32" s="15">
        <v>250</v>
      </c>
      <c r="C32" s="77">
        <f t="shared" ref="C32:C50" si="6">IF(C$27="%w/w SAR",((C$28*10)*$B32),IF(C$27="%w/w DM",(((C$28*10)*($B$28/100))*$B32),IF(C$27="kg/t SAR",(C$28*$B32),IF(C$27="kg/t DM",((C$28*($B$28/100))*$B32),IF(C$27="mg/kg SAR",((C$28*0.001)*$B32),IF(C$27="mg/kg DM",(((C$28*0.001)*($B$28/100))*$B32),0))))))</f>
        <v>37.128</v>
      </c>
      <c r="D32" s="77">
        <f t="shared" ref="D32:D50" si="7">(IF(D$27="%w/w SAR",((D$28*10)*$B32),IF(D$27="%w/w DM",(((D$28*10)*($B$28/100))*$B32),IF(D$27="kg/t SAR",(D$28*$B32),IF(D$27="kg/t DM",((D$28*($B$28/100))*$B32),IF(D$27="mg/kg SAR",((D$28*0.001)*$B32),IF(D$27="mg/kg DM",(((D$28*0.001)*($B$28/100))*$B32),"0")))))))*2.291</f>
        <v>9.9198009000000003</v>
      </c>
      <c r="E32" s="77">
        <f t="shared" ref="E32:E50" si="8">(IF(E$27="%w/w SAR",((E$28*10)*$B32),IF(E$27="%w/w DM",(((E$28*10)*($B$28/100))*$B32),IF(E$27="kg/t SAR",(E$28*$B32),IF(E$27="kg/t DM",((E$28*($B$28/100))*$B32),IF(E$27="mg/kg SAR",((E$28*0.001)*$B32),IF(E$27="mg/kg DM",(((E$28*0.001)*($B$28/100))*$B32),"0")))))))*1.205</f>
        <v>0.97713450000000013</v>
      </c>
      <c r="F32" s="77">
        <f t="shared" ref="F32:F50" si="9">(IF(F$27="%w/w SAR",((F$28*10)*$B32),IF(F$27="%w/w DM",(((F$28*10)*($B$28/100))*$B32),IF(F$27="kg/t SAR",(F$28*$B32),IF(F$27="kg/t DM",((F$28*($B$28/100))*$B32),IF(F$27="mg/kg SAR",((F$28*0.001)*$B32),IF(F$27="mg/kg DM",(((F$28*0.001)*($B$28/100))*$B32),"0")))))))*1.658</f>
        <v>5.0312009999999994</v>
      </c>
      <c r="G32" s="77">
        <f t="shared" si="5"/>
        <v>0.14331000000000005</v>
      </c>
      <c r="H32" s="77">
        <f t="shared" si="5"/>
        <v>0.66300000000000003</v>
      </c>
      <c r="I32" s="77">
        <f t="shared" si="5"/>
        <v>4.3860000000000003E-2</v>
      </c>
      <c r="J32" s="77">
        <f t="shared" si="5"/>
        <v>3.1110000000000001E-3</v>
      </c>
      <c r="K32" s="77">
        <f t="shared" si="5"/>
        <v>5.0490000000000005E-3</v>
      </c>
      <c r="L32" s="77">
        <f t="shared" si="5"/>
        <v>4.8959999999999997E-2</v>
      </c>
      <c r="M32" s="77">
        <f t="shared" si="5"/>
        <v>7.7010000000000009E-2</v>
      </c>
      <c r="N32" s="77">
        <f t="shared" si="5"/>
        <v>15.555000000000003</v>
      </c>
      <c r="O32" s="77">
        <f t="shared" si="5"/>
        <v>2300.1</v>
      </c>
      <c r="P32" s="77">
        <f t="shared" si="5"/>
        <v>0</v>
      </c>
      <c r="Q32" s="77">
        <f t="shared" ref="Q32:Q50" si="10">(IF(Q$27="%w/w SAR",((Q$28*10)*$B32),IF(Q$27="%w/w DM",(((Q$28*10)*($B$28/100))*$B32),IF(Q$27="kg/t SAR",(Q$28*$B32),IF(Q$27="kg/t DM",((Q$28*($B$28/100))*$B32),IF(Q$27="mg/kg SAR",((Q$28*0.001)*$B32),IF(Q$27="mg/kg DM",(((Q$28*0.001)*($B$28/100))*$B32),0)))))))*2.5</f>
        <v>33.532499999999999</v>
      </c>
      <c r="R32" s="77">
        <f t="shared" ref="R32:U50" si="11">IF(R$27="%w/w SAR",((R$28*10)*$B32),IF(R$27="%w/w DM",(((R$28*10)*($B$28/100))*$B32),IF(R$27="kg/t SAR",(R$28*$B32),IF(R$27="kg/t DM",((R$28*($B$28/100))*$B32),IF(R$27="mg/kg SAR",((R$28*0.001)*$B32),IF(R$27="mg/kg DM",(((R$28*0.001)*($B$28/100))*$B32),0))))))</f>
        <v>0</v>
      </c>
      <c r="S32" s="77">
        <f t="shared" si="11"/>
        <v>0.19737000000000005</v>
      </c>
      <c r="T32" s="77">
        <f t="shared" si="11"/>
        <v>0</v>
      </c>
      <c r="U32" s="77">
        <f t="shared" si="11"/>
        <v>0</v>
      </c>
      <c r="AB32" s="59"/>
      <c r="AC32" s="59"/>
      <c r="AD32" s="59"/>
      <c r="AE32" s="59"/>
      <c r="AF32" s="59"/>
      <c r="AG32" s="59"/>
      <c r="AH32" s="59"/>
      <c r="AI32" s="59"/>
    </row>
    <row r="33" spans="1:35" s="72" customFormat="1" ht="13" x14ac:dyDescent="0.35">
      <c r="A33" s="13">
        <f>E8</f>
        <v>10</v>
      </c>
      <c r="B33" s="15">
        <v>250</v>
      </c>
      <c r="C33" s="77">
        <f t="shared" si="6"/>
        <v>37.128</v>
      </c>
      <c r="D33" s="77">
        <f t="shared" si="7"/>
        <v>9.9198009000000003</v>
      </c>
      <c r="E33" s="77">
        <f t="shared" si="8"/>
        <v>0.97713450000000013</v>
      </c>
      <c r="F33" s="77">
        <f t="shared" si="9"/>
        <v>5.0312009999999994</v>
      </c>
      <c r="G33" s="77">
        <f t="shared" si="5"/>
        <v>0.14331000000000005</v>
      </c>
      <c r="H33" s="77">
        <f t="shared" si="5"/>
        <v>0.66300000000000003</v>
      </c>
      <c r="I33" s="77">
        <f t="shared" si="5"/>
        <v>4.3860000000000003E-2</v>
      </c>
      <c r="J33" s="77">
        <f t="shared" si="5"/>
        <v>3.1110000000000001E-3</v>
      </c>
      <c r="K33" s="77">
        <f t="shared" si="5"/>
        <v>5.0490000000000005E-3</v>
      </c>
      <c r="L33" s="77">
        <f t="shared" si="5"/>
        <v>4.8959999999999997E-2</v>
      </c>
      <c r="M33" s="77">
        <f t="shared" si="5"/>
        <v>7.7010000000000009E-2</v>
      </c>
      <c r="N33" s="77">
        <f t="shared" si="5"/>
        <v>15.555000000000003</v>
      </c>
      <c r="O33" s="77">
        <f t="shared" si="5"/>
        <v>2300.1</v>
      </c>
      <c r="P33" s="77">
        <f t="shared" si="5"/>
        <v>0</v>
      </c>
      <c r="Q33" s="77">
        <f t="shared" si="10"/>
        <v>33.532499999999999</v>
      </c>
      <c r="R33" s="77">
        <f t="shared" si="11"/>
        <v>0</v>
      </c>
      <c r="S33" s="77">
        <f t="shared" si="11"/>
        <v>0.19737000000000005</v>
      </c>
      <c r="T33" s="77">
        <f t="shared" si="11"/>
        <v>0</v>
      </c>
      <c r="U33" s="77">
        <f t="shared" si="11"/>
        <v>0</v>
      </c>
      <c r="AB33" s="59"/>
      <c r="AC33" s="59"/>
      <c r="AD33" s="59"/>
      <c r="AE33" s="59"/>
      <c r="AF33" s="59"/>
      <c r="AG33" s="59"/>
      <c r="AH33" s="59"/>
      <c r="AI33" s="59"/>
    </row>
    <row r="34" spans="1:35" s="72" customFormat="1" ht="13" x14ac:dyDescent="0.35">
      <c r="A34" s="13">
        <f>F8</f>
        <v>11</v>
      </c>
      <c r="B34" s="15">
        <v>250</v>
      </c>
      <c r="C34" s="77">
        <f t="shared" si="6"/>
        <v>37.128</v>
      </c>
      <c r="D34" s="77">
        <f t="shared" si="7"/>
        <v>9.9198009000000003</v>
      </c>
      <c r="E34" s="77">
        <f t="shared" si="8"/>
        <v>0.97713450000000013</v>
      </c>
      <c r="F34" s="77">
        <f t="shared" si="9"/>
        <v>5.0312009999999994</v>
      </c>
      <c r="G34" s="77">
        <f t="shared" si="5"/>
        <v>0.14331000000000005</v>
      </c>
      <c r="H34" s="77">
        <f t="shared" si="5"/>
        <v>0.66300000000000003</v>
      </c>
      <c r="I34" s="77">
        <f t="shared" si="5"/>
        <v>4.3860000000000003E-2</v>
      </c>
      <c r="J34" s="77">
        <f t="shared" si="5"/>
        <v>3.1110000000000001E-3</v>
      </c>
      <c r="K34" s="77">
        <f t="shared" si="5"/>
        <v>5.0490000000000005E-3</v>
      </c>
      <c r="L34" s="77">
        <f t="shared" si="5"/>
        <v>4.8959999999999997E-2</v>
      </c>
      <c r="M34" s="77">
        <f t="shared" si="5"/>
        <v>7.7010000000000009E-2</v>
      </c>
      <c r="N34" s="77">
        <f t="shared" si="5"/>
        <v>15.555000000000003</v>
      </c>
      <c r="O34" s="77">
        <f t="shared" si="5"/>
        <v>2300.1</v>
      </c>
      <c r="P34" s="77">
        <f t="shared" si="5"/>
        <v>0</v>
      </c>
      <c r="Q34" s="77">
        <f t="shared" si="10"/>
        <v>33.532499999999999</v>
      </c>
      <c r="R34" s="77">
        <f t="shared" si="11"/>
        <v>0</v>
      </c>
      <c r="S34" s="77">
        <f t="shared" si="11"/>
        <v>0.19737000000000005</v>
      </c>
      <c r="T34" s="77">
        <f t="shared" si="11"/>
        <v>0</v>
      </c>
      <c r="U34" s="77">
        <f t="shared" si="11"/>
        <v>0</v>
      </c>
      <c r="AB34" s="59"/>
      <c r="AC34" s="59"/>
      <c r="AD34" s="59"/>
      <c r="AE34" s="59"/>
      <c r="AF34" s="59"/>
      <c r="AG34" s="59"/>
      <c r="AH34" s="59"/>
      <c r="AI34" s="59"/>
    </row>
    <row r="35" spans="1:35" s="72" customFormat="1" ht="13" x14ac:dyDescent="0.35">
      <c r="A35" s="13">
        <f>G8</f>
        <v>12</v>
      </c>
      <c r="B35" s="15">
        <v>250</v>
      </c>
      <c r="C35" s="77">
        <f t="shared" si="6"/>
        <v>37.128</v>
      </c>
      <c r="D35" s="77">
        <f t="shared" si="7"/>
        <v>9.9198009000000003</v>
      </c>
      <c r="E35" s="77">
        <f t="shared" si="8"/>
        <v>0.97713450000000013</v>
      </c>
      <c r="F35" s="77">
        <f t="shared" si="9"/>
        <v>5.0312009999999994</v>
      </c>
      <c r="G35" s="77">
        <f t="shared" si="5"/>
        <v>0.14331000000000005</v>
      </c>
      <c r="H35" s="77">
        <f t="shared" si="5"/>
        <v>0.66300000000000003</v>
      </c>
      <c r="I35" s="77">
        <f t="shared" si="5"/>
        <v>4.3860000000000003E-2</v>
      </c>
      <c r="J35" s="77">
        <f t="shared" si="5"/>
        <v>3.1110000000000001E-3</v>
      </c>
      <c r="K35" s="77">
        <f t="shared" si="5"/>
        <v>5.0490000000000005E-3</v>
      </c>
      <c r="L35" s="77">
        <f t="shared" si="5"/>
        <v>4.8959999999999997E-2</v>
      </c>
      <c r="M35" s="77">
        <f t="shared" si="5"/>
        <v>7.7010000000000009E-2</v>
      </c>
      <c r="N35" s="77">
        <f t="shared" si="5"/>
        <v>15.555000000000003</v>
      </c>
      <c r="O35" s="77">
        <f t="shared" si="5"/>
        <v>2300.1</v>
      </c>
      <c r="P35" s="77">
        <f t="shared" si="5"/>
        <v>0</v>
      </c>
      <c r="Q35" s="77">
        <f t="shared" si="10"/>
        <v>33.532499999999999</v>
      </c>
      <c r="R35" s="77">
        <f t="shared" si="11"/>
        <v>0</v>
      </c>
      <c r="S35" s="77">
        <f t="shared" si="11"/>
        <v>0.19737000000000005</v>
      </c>
      <c r="T35" s="77">
        <f t="shared" si="11"/>
        <v>0</v>
      </c>
      <c r="U35" s="77">
        <f t="shared" si="11"/>
        <v>0</v>
      </c>
      <c r="AB35" s="59"/>
      <c r="AC35" s="59"/>
      <c r="AD35" s="59"/>
      <c r="AE35" s="59"/>
      <c r="AF35" s="59"/>
      <c r="AG35" s="59"/>
      <c r="AH35" s="59"/>
      <c r="AI35" s="59"/>
    </row>
    <row r="36" spans="1:35" s="72" customFormat="1" ht="13" x14ac:dyDescent="0.35">
      <c r="A36" s="13">
        <f>H8</f>
        <v>13</v>
      </c>
      <c r="B36" s="15">
        <v>250</v>
      </c>
      <c r="C36" s="77">
        <f t="shared" si="6"/>
        <v>37.128</v>
      </c>
      <c r="D36" s="77">
        <f t="shared" si="7"/>
        <v>9.9198009000000003</v>
      </c>
      <c r="E36" s="77">
        <f t="shared" si="8"/>
        <v>0.97713450000000013</v>
      </c>
      <c r="F36" s="77">
        <f t="shared" si="9"/>
        <v>5.0312009999999994</v>
      </c>
      <c r="G36" s="77">
        <f t="shared" si="5"/>
        <v>0.14331000000000005</v>
      </c>
      <c r="H36" s="77">
        <f t="shared" si="5"/>
        <v>0.66300000000000003</v>
      </c>
      <c r="I36" s="77">
        <f t="shared" si="5"/>
        <v>4.3860000000000003E-2</v>
      </c>
      <c r="J36" s="77">
        <f t="shared" si="5"/>
        <v>3.1110000000000001E-3</v>
      </c>
      <c r="K36" s="77">
        <f t="shared" si="5"/>
        <v>5.0490000000000005E-3</v>
      </c>
      <c r="L36" s="77">
        <f t="shared" si="5"/>
        <v>4.8959999999999997E-2</v>
      </c>
      <c r="M36" s="77">
        <f t="shared" si="5"/>
        <v>7.7010000000000009E-2</v>
      </c>
      <c r="N36" s="77">
        <f t="shared" si="5"/>
        <v>15.555000000000003</v>
      </c>
      <c r="O36" s="77">
        <f t="shared" si="5"/>
        <v>2300.1</v>
      </c>
      <c r="P36" s="77">
        <f t="shared" si="5"/>
        <v>0</v>
      </c>
      <c r="Q36" s="77">
        <f t="shared" si="10"/>
        <v>33.532499999999999</v>
      </c>
      <c r="R36" s="77">
        <f t="shared" si="11"/>
        <v>0</v>
      </c>
      <c r="S36" s="77">
        <f t="shared" si="11"/>
        <v>0.19737000000000005</v>
      </c>
      <c r="T36" s="77">
        <f t="shared" si="11"/>
        <v>0</v>
      </c>
      <c r="U36" s="77">
        <f t="shared" si="11"/>
        <v>0</v>
      </c>
      <c r="AB36" s="59"/>
      <c r="AC36" s="59"/>
      <c r="AD36" s="59"/>
      <c r="AE36" s="59"/>
      <c r="AF36" s="59"/>
      <c r="AG36" s="59"/>
      <c r="AH36" s="59"/>
      <c r="AI36" s="59"/>
    </row>
    <row r="37" spans="1:35" s="72" customFormat="1" ht="13" x14ac:dyDescent="0.35">
      <c r="A37" s="13">
        <f>I8</f>
        <v>15</v>
      </c>
      <c r="B37" s="15">
        <v>250</v>
      </c>
      <c r="C37" s="77">
        <f t="shared" si="6"/>
        <v>37.128</v>
      </c>
      <c r="D37" s="77">
        <f t="shared" si="7"/>
        <v>9.9198009000000003</v>
      </c>
      <c r="E37" s="77">
        <f t="shared" si="8"/>
        <v>0.97713450000000013</v>
      </c>
      <c r="F37" s="77">
        <f t="shared" si="9"/>
        <v>5.0312009999999994</v>
      </c>
      <c r="G37" s="77">
        <f t="shared" si="5"/>
        <v>0.14331000000000005</v>
      </c>
      <c r="H37" s="77">
        <f t="shared" si="5"/>
        <v>0.66300000000000003</v>
      </c>
      <c r="I37" s="77">
        <f t="shared" si="5"/>
        <v>4.3860000000000003E-2</v>
      </c>
      <c r="J37" s="77">
        <f t="shared" si="5"/>
        <v>3.1110000000000001E-3</v>
      </c>
      <c r="K37" s="77">
        <f t="shared" si="5"/>
        <v>5.0490000000000005E-3</v>
      </c>
      <c r="L37" s="77">
        <f t="shared" si="5"/>
        <v>4.8959999999999997E-2</v>
      </c>
      <c r="M37" s="77">
        <f t="shared" si="5"/>
        <v>7.7010000000000009E-2</v>
      </c>
      <c r="N37" s="77">
        <f t="shared" si="5"/>
        <v>15.555000000000003</v>
      </c>
      <c r="O37" s="77">
        <f t="shared" si="5"/>
        <v>2300.1</v>
      </c>
      <c r="P37" s="77">
        <f t="shared" si="5"/>
        <v>0</v>
      </c>
      <c r="Q37" s="77">
        <f t="shared" si="10"/>
        <v>33.532499999999999</v>
      </c>
      <c r="R37" s="77">
        <f t="shared" si="11"/>
        <v>0</v>
      </c>
      <c r="S37" s="77">
        <f t="shared" si="11"/>
        <v>0.19737000000000005</v>
      </c>
      <c r="T37" s="77">
        <f t="shared" si="11"/>
        <v>0</v>
      </c>
      <c r="U37" s="77">
        <f t="shared" si="11"/>
        <v>0</v>
      </c>
      <c r="AB37" s="59"/>
      <c r="AC37" s="59"/>
      <c r="AD37" s="59"/>
      <c r="AE37" s="59"/>
      <c r="AF37" s="59"/>
      <c r="AG37" s="59"/>
      <c r="AH37" s="59"/>
      <c r="AI37" s="59"/>
    </row>
    <row r="38" spans="1:35" s="72" customFormat="1" ht="13" x14ac:dyDescent="0.35">
      <c r="A38" s="13">
        <f>J8</f>
        <v>16</v>
      </c>
      <c r="B38" s="15">
        <v>250</v>
      </c>
      <c r="C38" s="77">
        <f t="shared" si="6"/>
        <v>37.128</v>
      </c>
      <c r="D38" s="77">
        <f t="shared" si="7"/>
        <v>9.9198009000000003</v>
      </c>
      <c r="E38" s="77">
        <f t="shared" si="8"/>
        <v>0.97713450000000013</v>
      </c>
      <c r="F38" s="77">
        <f t="shared" si="9"/>
        <v>5.0312009999999994</v>
      </c>
      <c r="G38" s="77">
        <f t="shared" si="5"/>
        <v>0.14331000000000005</v>
      </c>
      <c r="H38" s="77">
        <f t="shared" si="5"/>
        <v>0.66300000000000003</v>
      </c>
      <c r="I38" s="77">
        <f t="shared" si="5"/>
        <v>4.3860000000000003E-2</v>
      </c>
      <c r="J38" s="77">
        <f t="shared" si="5"/>
        <v>3.1110000000000001E-3</v>
      </c>
      <c r="K38" s="77">
        <f t="shared" si="5"/>
        <v>5.0490000000000005E-3</v>
      </c>
      <c r="L38" s="77">
        <f t="shared" si="5"/>
        <v>4.8959999999999997E-2</v>
      </c>
      <c r="M38" s="77">
        <f t="shared" si="5"/>
        <v>7.7010000000000009E-2</v>
      </c>
      <c r="N38" s="77">
        <f t="shared" si="5"/>
        <v>15.555000000000003</v>
      </c>
      <c r="O38" s="77">
        <f t="shared" si="5"/>
        <v>2300.1</v>
      </c>
      <c r="P38" s="77">
        <f t="shared" si="5"/>
        <v>0</v>
      </c>
      <c r="Q38" s="77">
        <f t="shared" si="10"/>
        <v>33.532499999999999</v>
      </c>
      <c r="R38" s="77">
        <f t="shared" si="11"/>
        <v>0</v>
      </c>
      <c r="S38" s="77">
        <f t="shared" si="11"/>
        <v>0.19737000000000005</v>
      </c>
      <c r="T38" s="77">
        <f t="shared" si="11"/>
        <v>0</v>
      </c>
      <c r="U38" s="77">
        <f t="shared" si="11"/>
        <v>0</v>
      </c>
      <c r="AB38" s="59"/>
      <c r="AC38" s="59"/>
      <c r="AD38" s="59"/>
      <c r="AE38" s="59"/>
      <c r="AF38" s="59"/>
      <c r="AG38" s="59"/>
      <c r="AH38" s="59"/>
      <c r="AI38" s="59"/>
    </row>
    <row r="39" spans="1:35" s="72" customFormat="1" ht="13" x14ac:dyDescent="0.35">
      <c r="A39" s="13">
        <f>K8</f>
        <v>20</v>
      </c>
      <c r="B39" s="15">
        <v>250</v>
      </c>
      <c r="C39" s="77">
        <f t="shared" si="6"/>
        <v>37.128</v>
      </c>
      <c r="D39" s="77">
        <f t="shared" si="7"/>
        <v>9.9198009000000003</v>
      </c>
      <c r="E39" s="77">
        <f t="shared" si="8"/>
        <v>0.97713450000000013</v>
      </c>
      <c r="F39" s="77">
        <f t="shared" si="9"/>
        <v>5.0312009999999994</v>
      </c>
      <c r="G39" s="77">
        <f t="shared" si="5"/>
        <v>0.14331000000000005</v>
      </c>
      <c r="H39" s="77">
        <f t="shared" si="5"/>
        <v>0.66300000000000003</v>
      </c>
      <c r="I39" s="77">
        <f t="shared" si="5"/>
        <v>4.3860000000000003E-2</v>
      </c>
      <c r="J39" s="77">
        <f t="shared" si="5"/>
        <v>3.1110000000000001E-3</v>
      </c>
      <c r="K39" s="77">
        <f t="shared" si="5"/>
        <v>5.0490000000000005E-3</v>
      </c>
      <c r="L39" s="77">
        <f t="shared" si="5"/>
        <v>4.8959999999999997E-2</v>
      </c>
      <c r="M39" s="77">
        <f t="shared" si="5"/>
        <v>7.7010000000000009E-2</v>
      </c>
      <c r="N39" s="77">
        <f t="shared" si="5"/>
        <v>15.555000000000003</v>
      </c>
      <c r="O39" s="77">
        <f t="shared" si="5"/>
        <v>2300.1</v>
      </c>
      <c r="P39" s="77">
        <f t="shared" si="5"/>
        <v>0</v>
      </c>
      <c r="Q39" s="77">
        <f t="shared" si="10"/>
        <v>33.532499999999999</v>
      </c>
      <c r="R39" s="77">
        <f t="shared" si="11"/>
        <v>0</v>
      </c>
      <c r="S39" s="77">
        <f t="shared" si="11"/>
        <v>0.19737000000000005</v>
      </c>
      <c r="T39" s="77">
        <f t="shared" si="11"/>
        <v>0</v>
      </c>
      <c r="U39" s="77">
        <f t="shared" si="11"/>
        <v>0</v>
      </c>
      <c r="AB39" s="59"/>
      <c r="AC39" s="59"/>
      <c r="AD39" s="59"/>
      <c r="AE39" s="59"/>
      <c r="AF39" s="59"/>
      <c r="AG39" s="59"/>
      <c r="AH39" s="59"/>
      <c r="AI39" s="59"/>
    </row>
    <row r="40" spans="1:35" s="72" customFormat="1" ht="13" x14ac:dyDescent="0.35">
      <c r="A40" s="13">
        <f>L8</f>
        <v>21</v>
      </c>
      <c r="B40" s="15">
        <v>250</v>
      </c>
      <c r="C40" s="77">
        <f t="shared" si="6"/>
        <v>37.128</v>
      </c>
      <c r="D40" s="77">
        <f t="shared" si="7"/>
        <v>9.9198009000000003</v>
      </c>
      <c r="E40" s="77">
        <f t="shared" si="8"/>
        <v>0.97713450000000013</v>
      </c>
      <c r="F40" s="77">
        <f t="shared" si="9"/>
        <v>5.0312009999999994</v>
      </c>
      <c r="G40" s="77">
        <f t="shared" si="5"/>
        <v>0.14331000000000005</v>
      </c>
      <c r="H40" s="77">
        <f t="shared" si="5"/>
        <v>0.66300000000000003</v>
      </c>
      <c r="I40" s="77">
        <f t="shared" si="5"/>
        <v>4.3860000000000003E-2</v>
      </c>
      <c r="J40" s="77">
        <f t="shared" si="5"/>
        <v>3.1110000000000001E-3</v>
      </c>
      <c r="K40" s="77">
        <f t="shared" si="5"/>
        <v>5.0490000000000005E-3</v>
      </c>
      <c r="L40" s="77">
        <f t="shared" si="5"/>
        <v>4.8959999999999997E-2</v>
      </c>
      <c r="M40" s="77">
        <f t="shared" si="5"/>
        <v>7.7010000000000009E-2</v>
      </c>
      <c r="N40" s="77">
        <f t="shared" si="5"/>
        <v>15.555000000000003</v>
      </c>
      <c r="O40" s="77">
        <f t="shared" si="5"/>
        <v>2300.1</v>
      </c>
      <c r="P40" s="77">
        <f t="shared" si="5"/>
        <v>0</v>
      </c>
      <c r="Q40" s="77">
        <f t="shared" si="10"/>
        <v>33.532499999999999</v>
      </c>
      <c r="R40" s="77">
        <f t="shared" si="11"/>
        <v>0</v>
      </c>
      <c r="S40" s="77">
        <f t="shared" si="11"/>
        <v>0.19737000000000005</v>
      </c>
      <c r="T40" s="77">
        <f t="shared" si="11"/>
        <v>0</v>
      </c>
      <c r="U40" s="77">
        <f t="shared" si="11"/>
        <v>0</v>
      </c>
      <c r="AB40" s="59"/>
      <c r="AC40" s="59"/>
      <c r="AD40" s="59"/>
      <c r="AE40" s="59"/>
      <c r="AF40" s="59"/>
      <c r="AG40" s="59"/>
      <c r="AH40" s="59"/>
      <c r="AI40" s="59"/>
    </row>
    <row r="41" spans="1:35" s="72" customFormat="1" ht="13" x14ac:dyDescent="0.35">
      <c r="A41" s="13">
        <f>M8</f>
        <v>22</v>
      </c>
      <c r="B41" s="15">
        <v>250</v>
      </c>
      <c r="C41" s="77">
        <f t="shared" si="6"/>
        <v>37.128</v>
      </c>
      <c r="D41" s="77">
        <f t="shared" si="7"/>
        <v>9.9198009000000003</v>
      </c>
      <c r="E41" s="77">
        <f t="shared" si="8"/>
        <v>0.97713450000000013</v>
      </c>
      <c r="F41" s="77">
        <f t="shared" si="9"/>
        <v>5.0312009999999994</v>
      </c>
      <c r="G41" s="77">
        <f t="shared" si="5"/>
        <v>0.14331000000000005</v>
      </c>
      <c r="H41" s="77">
        <f t="shared" si="5"/>
        <v>0.66300000000000003</v>
      </c>
      <c r="I41" s="77">
        <f t="shared" si="5"/>
        <v>4.3860000000000003E-2</v>
      </c>
      <c r="J41" s="77">
        <f t="shared" si="5"/>
        <v>3.1110000000000001E-3</v>
      </c>
      <c r="K41" s="77">
        <f t="shared" si="5"/>
        <v>5.0490000000000005E-3</v>
      </c>
      <c r="L41" s="77">
        <f t="shared" si="5"/>
        <v>4.8959999999999997E-2</v>
      </c>
      <c r="M41" s="77">
        <f t="shared" si="5"/>
        <v>7.7010000000000009E-2</v>
      </c>
      <c r="N41" s="77">
        <f t="shared" si="5"/>
        <v>15.555000000000003</v>
      </c>
      <c r="O41" s="77">
        <f t="shared" si="5"/>
        <v>2300.1</v>
      </c>
      <c r="P41" s="77">
        <f t="shared" si="5"/>
        <v>0</v>
      </c>
      <c r="Q41" s="77">
        <f t="shared" si="10"/>
        <v>33.532499999999999</v>
      </c>
      <c r="R41" s="77">
        <f t="shared" si="11"/>
        <v>0</v>
      </c>
      <c r="S41" s="77">
        <f t="shared" si="11"/>
        <v>0.19737000000000005</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7</v>
      </c>
      <c r="C57" s="8">
        <f t="shared" ref="C57:U57" si="13">D8</f>
        <v>9</v>
      </c>
      <c r="D57" s="8">
        <f t="shared" si="13"/>
        <v>10</v>
      </c>
      <c r="E57" s="8">
        <f t="shared" si="13"/>
        <v>11</v>
      </c>
      <c r="F57" s="8">
        <f t="shared" si="13"/>
        <v>12</v>
      </c>
      <c r="G57" s="8">
        <f t="shared" si="13"/>
        <v>13</v>
      </c>
      <c r="H57" s="8">
        <f t="shared" si="13"/>
        <v>15</v>
      </c>
      <c r="I57" s="8">
        <f t="shared" si="13"/>
        <v>16</v>
      </c>
      <c r="J57" s="8">
        <f t="shared" si="13"/>
        <v>20</v>
      </c>
      <c r="K57" s="8">
        <f t="shared" si="13"/>
        <v>21</v>
      </c>
      <c r="L57" s="8">
        <f t="shared" si="13"/>
        <v>22</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f>VLOOKUP(K$14,Table245[],5,FALSE)</f>
        <v>6.2</v>
      </c>
      <c r="K59" s="76">
        <f>VLOOKUP(L$14,Table245[],5,FALSE)</f>
        <v>6.2</v>
      </c>
      <c r="L59" s="76">
        <f>VLOOKUP(M$14,Table245[],5,FALSE)</f>
        <v>6.2</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5.9</v>
      </c>
      <c r="C60" s="76">
        <f t="shared" ref="C60:U60" si="14">D10</f>
        <v>5.7</v>
      </c>
      <c r="D60" s="76">
        <f t="shared" si="14"/>
        <v>5.8</v>
      </c>
      <c r="E60" s="76">
        <f t="shared" si="14"/>
        <v>6</v>
      </c>
      <c r="F60" s="76">
        <f t="shared" si="14"/>
        <v>5.8</v>
      </c>
      <c r="G60" s="76">
        <f t="shared" si="14"/>
        <v>5.8</v>
      </c>
      <c r="H60" s="76">
        <f t="shared" si="14"/>
        <v>6</v>
      </c>
      <c r="I60" s="76">
        <f t="shared" si="14"/>
        <v>5.9</v>
      </c>
      <c r="J60" s="76">
        <f t="shared" si="14"/>
        <v>5.8</v>
      </c>
      <c r="K60" s="76">
        <f t="shared" si="14"/>
        <v>5.9</v>
      </c>
      <c r="L60" s="76">
        <f t="shared" si="14"/>
        <v>6.1</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3</v>
      </c>
      <c r="D64" s="77">
        <f t="shared" si="17"/>
        <v>2.4000000000000021</v>
      </c>
      <c r="E64" s="77">
        <f t="shared" si="17"/>
        <v>1.2000000000000011</v>
      </c>
      <c r="F64" s="77">
        <f t="shared" si="17"/>
        <v>2.4000000000000021</v>
      </c>
      <c r="G64" s="77">
        <f t="shared" si="17"/>
        <v>2.4000000000000021</v>
      </c>
      <c r="H64" s="77">
        <f t="shared" si="17"/>
        <v>1.2000000000000011</v>
      </c>
      <c r="I64" s="77">
        <f t="shared" si="17"/>
        <v>1.7999999999999989</v>
      </c>
      <c r="J64" s="77">
        <f t="shared" si="17"/>
        <v>2.4000000000000021</v>
      </c>
      <c r="K64" s="77">
        <f t="shared" si="17"/>
        <v>1.7999999999999989</v>
      </c>
      <c r="L64" s="77">
        <f t="shared" si="17"/>
        <v>0.6000000000000032</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-3</v>
      </c>
      <c r="D65" s="77">
        <f t="shared" si="18"/>
        <v>-2.4000000000000021</v>
      </c>
      <c r="E65" s="77">
        <f t="shared" si="18"/>
        <v>-1.2000000000000011</v>
      </c>
      <c r="F65" s="77">
        <f t="shared" si="18"/>
        <v>-2.4000000000000021</v>
      </c>
      <c r="G65" s="77">
        <f t="shared" si="18"/>
        <v>-2.4000000000000021</v>
      </c>
      <c r="H65" s="77">
        <f t="shared" si="18"/>
        <v>-1.2000000000000011</v>
      </c>
      <c r="I65" s="77">
        <f t="shared" si="18"/>
        <v>-1.7999999999999989</v>
      </c>
      <c r="J65" s="77">
        <f t="shared" si="18"/>
        <v>-2.4000000000000021</v>
      </c>
      <c r="K65" s="77">
        <f t="shared" si="18"/>
        <v>-1.7999999999999989</v>
      </c>
      <c r="L65" s="77">
        <f t="shared" si="18"/>
        <v>-0.6000000000000032</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7" operator="equal">
      <formula>"DECREASE"</formula>
    </cfRule>
    <cfRule type="cellIs" dxfId="376" priority="38" operator="equal">
      <formula>"INCREASE"</formula>
    </cfRule>
  </conditionalFormatting>
  <conditionalFormatting sqref="B62:U66 B31:B50">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 xml:space="preserve">PAN-024286 </v>
      </c>
      <c r="D1" s="141"/>
      <c r="E1" s="93" t="s">
        <v>45</v>
      </c>
      <c r="F1" s="39">
        <f>'Field data and Waste 1'!F1</f>
        <v>47.9</v>
      </c>
      <c r="G1" s="123" t="s">
        <v>43</v>
      </c>
      <c r="H1" s="124"/>
      <c r="I1" s="118">
        <v>6.4</v>
      </c>
      <c r="J1" s="127" t="s">
        <v>153</v>
      </c>
      <c r="K1" s="127"/>
      <c r="L1" s="97">
        <v>358</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GP3792SK</v>
      </c>
      <c r="D2" s="143"/>
      <c r="E2" s="93" t="s">
        <v>109</v>
      </c>
      <c r="F2" s="96" t="s">
        <v>165</v>
      </c>
      <c r="G2" s="125" t="s">
        <v>110</v>
      </c>
      <c r="H2" s="126"/>
      <c r="I2" s="118"/>
      <c r="J2" s="127" t="s">
        <v>158</v>
      </c>
      <c r="K2" s="127"/>
      <c r="L2" s="97">
        <v>0.63900000000000001</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Byproduct recovery limited</v>
      </c>
      <c r="D3" s="143"/>
      <c r="E3" s="93" t="s">
        <v>108</v>
      </c>
      <c r="F3" s="31" t="s">
        <v>78</v>
      </c>
      <c r="G3" s="127" t="s">
        <v>159</v>
      </c>
      <c r="H3" s="127"/>
      <c r="I3" s="118"/>
      <c r="J3" s="123" t="s">
        <v>154</v>
      </c>
      <c r="K3" s="124"/>
      <c r="L3" s="97">
        <f>(L1/(L2*10000))*100</f>
        <v>5.6025039123630673</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Bailea Farm, Sennybridge, Brecon, LD3 8ST</v>
      </c>
      <c r="D4" s="141"/>
      <c r="E4" s="94" t="s">
        <v>1</v>
      </c>
      <c r="F4" s="96" t="s">
        <v>169</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7</v>
      </c>
      <c r="D8" s="60">
        <f>'Field data and Waste 1'!D8</f>
        <v>9</v>
      </c>
      <c r="E8" s="60">
        <f>'Field data and Waste 1'!E8</f>
        <v>10</v>
      </c>
      <c r="F8" s="60">
        <f>'Field data and Waste 1'!F8</f>
        <v>11</v>
      </c>
      <c r="G8" s="60">
        <f>'Field data and Waste 1'!G8</f>
        <v>12</v>
      </c>
      <c r="H8" s="60">
        <f>'Field data and Waste 1'!H8</f>
        <v>13</v>
      </c>
      <c r="I8" s="60">
        <f>'Field data and Waste 1'!I8</f>
        <v>15</v>
      </c>
      <c r="J8" s="60">
        <f>'Field data and Waste 1'!J8</f>
        <v>16</v>
      </c>
      <c r="K8" s="60">
        <f>'Field data and Waste 1'!K8</f>
        <v>20</v>
      </c>
      <c r="L8" s="60">
        <f>'Field data and Waste 1'!L8</f>
        <v>21</v>
      </c>
      <c r="M8" s="60">
        <f>'Field data and Waste 1'!M8</f>
        <v>22</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5.9</v>
      </c>
      <c r="D10" s="60">
        <f>'Field data and Waste 1'!D10</f>
        <v>5.7</v>
      </c>
      <c r="E10" s="60">
        <f>'Field data and Waste 1'!E10</f>
        <v>5.8</v>
      </c>
      <c r="F10" s="60">
        <f>'Field data and Waste 1'!F10</f>
        <v>6</v>
      </c>
      <c r="G10" s="60">
        <f>'Field data and Waste 1'!G10</f>
        <v>5.8</v>
      </c>
      <c r="H10" s="60">
        <f>'Field data and Waste 1'!H10</f>
        <v>5.8</v>
      </c>
      <c r="I10" s="60">
        <f>'Field data and Waste 1'!I10</f>
        <v>6</v>
      </c>
      <c r="J10" s="60">
        <f>'Field data and Waste 1'!J10</f>
        <v>5.9</v>
      </c>
      <c r="K10" s="60">
        <f>'Field data and Waste 1'!K10</f>
        <v>5.8</v>
      </c>
      <c r="L10" s="60">
        <f>'Field data and Waste 1'!L10</f>
        <v>5.9</v>
      </c>
      <c r="M10" s="60">
        <f>'Field data and Waste 1'!M10</f>
        <v>6.1</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0</v>
      </c>
      <c r="E11" s="60">
        <f>'Field data and Waste 1'!E11</f>
        <v>0</v>
      </c>
      <c r="F11" s="60">
        <f>'Field data and Waste 1'!F11</f>
        <v>1</v>
      </c>
      <c r="G11" s="60">
        <f>'Field data and Waste 1'!G11</f>
        <v>1</v>
      </c>
      <c r="H11" s="60">
        <f>'Field data and Waste 1'!H11</f>
        <v>1</v>
      </c>
      <c r="I11" s="60">
        <f>'Field data and Waste 1'!I11</f>
        <v>1</v>
      </c>
      <c r="J11" s="60">
        <f>'Field data and Waste 1'!J11</f>
        <v>1</v>
      </c>
      <c r="K11" s="60">
        <f>'Field data and Waste 1'!K11</f>
        <v>1</v>
      </c>
      <c r="L11" s="60">
        <f>'Field data and Waste 1'!L11</f>
        <v>1</v>
      </c>
      <c r="M11" s="60">
        <f>'Field data and Waste 1'!M11</f>
        <v>1</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1</v>
      </c>
      <c r="E12" s="60">
        <f>'Field data and Waste 1'!E12</f>
        <v>1</v>
      </c>
      <c r="F12" s="60">
        <f>'Field data and Waste 1'!F12</f>
        <v>0</v>
      </c>
      <c r="G12" s="60">
        <f>'Field data and Waste 1'!G12</f>
        <v>1</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3</v>
      </c>
      <c r="D13" s="60">
        <f>'Field data and Waste 1'!D13</f>
        <v>3</v>
      </c>
      <c r="E13" s="60">
        <f>'Field data and Waste 1'!E13</f>
        <v>3</v>
      </c>
      <c r="F13" s="60">
        <f>'Field data and Waste 1'!F13</f>
        <v>3</v>
      </c>
      <c r="G13" s="60">
        <f>'Field data and Waste 1'!G13</f>
        <v>3</v>
      </c>
      <c r="H13" s="60">
        <f>'Field data and Waste 1'!H13</f>
        <v>3</v>
      </c>
      <c r="I13" s="60">
        <f>'Field data and Waste 1'!I13</f>
        <v>3</v>
      </c>
      <c r="J13" s="60">
        <f>'Field data and Waste 1'!J13</f>
        <v>3</v>
      </c>
      <c r="K13" s="60">
        <f>'Field data and Waste 1'!K13</f>
        <v>3</v>
      </c>
      <c r="L13" s="60">
        <f>'Field data and Waste 1'!L13</f>
        <v>3</v>
      </c>
      <c r="M13" s="60">
        <f>'Field data and Waste 1'!M13</f>
        <v>3</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2.3603600249999999</v>
      </c>
      <c r="D18" s="16">
        <f>$D32</f>
        <v>2.3603600249999999</v>
      </c>
      <c r="E18" s="16">
        <f>$D33</f>
        <v>2.3603600249999999</v>
      </c>
      <c r="F18" s="16">
        <f>$D34</f>
        <v>2.3603600249999999</v>
      </c>
      <c r="G18" s="16">
        <f>$D35</f>
        <v>2.3603600249999999</v>
      </c>
      <c r="H18" s="16">
        <f>$D36</f>
        <v>2.3603600249999999</v>
      </c>
      <c r="I18" s="16">
        <f>$D37</f>
        <v>2.3603600249999999</v>
      </c>
      <c r="J18" s="16">
        <f>$D38</f>
        <v>2.3603600249999999</v>
      </c>
      <c r="K18" s="16">
        <f>$D39</f>
        <v>2.3603600249999999</v>
      </c>
      <c r="L18" s="16">
        <f>$D40</f>
        <v>2.3603600249999999</v>
      </c>
      <c r="M18" s="16">
        <f>$D41</f>
        <v>2.3603600249999999</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-62.239639974999996</v>
      </c>
      <c r="D19" s="16">
        <f t="shared" ref="D19:V19" si="1">D18-D17</f>
        <v>-62.239639974999996</v>
      </c>
      <c r="E19" s="16">
        <f t="shared" si="1"/>
        <v>-62.239639974999996</v>
      </c>
      <c r="F19" s="16">
        <f t="shared" si="1"/>
        <v>-62.239639974999996</v>
      </c>
      <c r="G19" s="16">
        <f t="shared" si="1"/>
        <v>-62.239639974999996</v>
      </c>
      <c r="H19" s="16">
        <f t="shared" si="1"/>
        <v>-62.239639974999996</v>
      </c>
      <c r="I19" s="16">
        <f t="shared" si="1"/>
        <v>-62.239639974999996</v>
      </c>
      <c r="J19" s="16">
        <f t="shared" si="1"/>
        <v>-62.239639974999996</v>
      </c>
      <c r="K19" s="16">
        <f t="shared" si="1"/>
        <v>-62.239639974999996</v>
      </c>
      <c r="L19" s="16">
        <f t="shared" si="1"/>
        <v>-62.239639974999996</v>
      </c>
      <c r="M19" s="16">
        <f t="shared" si="1"/>
        <v>-62.239639974999996</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(VLOOKUP(D$14,$AI2:$AK24,3,FALSE))*D$15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2.6581095000000006</v>
      </c>
      <c r="D22" s="16">
        <f>$E32</f>
        <v>2.6581095000000006</v>
      </c>
      <c r="E22" s="16">
        <f>$E33</f>
        <v>2.6581095000000006</v>
      </c>
      <c r="F22" s="16">
        <f>$E34</f>
        <v>2.6581095000000006</v>
      </c>
      <c r="G22" s="16">
        <f>$E35</f>
        <v>2.6581095000000006</v>
      </c>
      <c r="H22" s="16">
        <f>$E36</f>
        <v>2.6581095000000006</v>
      </c>
      <c r="I22" s="16">
        <f>$E37</f>
        <v>2.6581095000000006</v>
      </c>
      <c r="J22" s="16">
        <f>$E38</f>
        <v>2.6581095000000006</v>
      </c>
      <c r="K22" s="16">
        <f>$E39</f>
        <v>2.6581095000000006</v>
      </c>
      <c r="L22" s="16">
        <f>$E40</f>
        <v>2.6581095000000006</v>
      </c>
      <c r="M22" s="16">
        <f>$E41</f>
        <v>2.6581095000000006</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-225.34189050000001</v>
      </c>
      <c r="D23" s="16">
        <f t="shared" ref="D23:V23" si="3">D22-D21</f>
        <v>-225.34189050000001</v>
      </c>
      <c r="E23" s="16">
        <f t="shared" si="3"/>
        <v>-225.34189050000001</v>
      </c>
      <c r="F23" s="16">
        <f t="shared" si="3"/>
        <v>-225.34189050000001</v>
      </c>
      <c r="G23" s="16">
        <f t="shared" si="3"/>
        <v>-225.34189050000001</v>
      </c>
      <c r="H23" s="16">
        <f t="shared" si="3"/>
        <v>-225.34189050000001</v>
      </c>
      <c r="I23" s="16">
        <f t="shared" si="3"/>
        <v>-225.34189050000001</v>
      </c>
      <c r="J23" s="16">
        <f t="shared" si="3"/>
        <v>-225.34189050000001</v>
      </c>
      <c r="K23" s="16">
        <f t="shared" si="3"/>
        <v>-225.34189050000001</v>
      </c>
      <c r="L23" s="16">
        <f t="shared" si="3"/>
        <v>-225.34189050000001</v>
      </c>
      <c r="M23" s="16">
        <f t="shared" si="3"/>
        <v>-225.34189050000001</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1.71</v>
      </c>
      <c r="C28" s="15">
        <v>0.63900000000000001</v>
      </c>
      <c r="D28" s="15">
        <v>2.41E-2</v>
      </c>
      <c r="E28" s="15">
        <v>5.16E-2</v>
      </c>
      <c r="F28" s="15">
        <v>907</v>
      </c>
      <c r="G28" s="15">
        <v>30.7</v>
      </c>
      <c r="H28" s="15">
        <v>189</v>
      </c>
      <c r="I28" s="15">
        <v>19.8</v>
      </c>
      <c r="J28" s="15">
        <v>0.86</v>
      </c>
      <c r="K28" s="23">
        <v>1.17</v>
      </c>
      <c r="L28" s="15">
        <v>5.0999999999999996</v>
      </c>
      <c r="M28" s="15">
        <v>9.36</v>
      </c>
      <c r="N28" s="15">
        <v>3570</v>
      </c>
      <c r="O28" s="15">
        <v>472000</v>
      </c>
      <c r="P28" s="15"/>
      <c r="Q28" s="15">
        <v>4770</v>
      </c>
      <c r="R28" s="15"/>
      <c r="S28" s="15">
        <v>28.7</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7</v>
      </c>
      <c r="B31" s="15">
        <v>250</v>
      </c>
      <c r="C31" s="77">
        <f>IF(C$27="%w/w SAR",((C$28*10)*$B31),IF(C$27="%w/w DM",(((C$28*10)*($B$28/100))*$B31),IF(C$27="kg/t SAR",(C$28*$B31),IF(C$27="kg/t DM",((C$28*($B$28/100))*$B31),IF(C$27="mg/kg SAR",((C$28*0.001)*$B31),IF(C$27="mg/kg DM",(((C$28*0.001)*($B$28/100))*$B31),0))))))</f>
        <v>27.317250000000005</v>
      </c>
      <c r="D31" s="77">
        <f>(IF(D$27="%w/w SAR",((D$28*10)*$B31),IF(D$27="%w/w DM",(((D$28*10)*($B$28/100))*$B31),IF(D$27="kg/t SAR",(D$28*$B31),IF(D$27="kg/t DM",((D$28*($B$28/100))*$B31),IF(D$27="mg/kg SAR",((D$28*0.001)*$B31),IF(D$27="mg/kg DM",(((D$28*0.001)*($B$28/100))*$B31),"0")))))))*2.291</f>
        <v>2.3603600249999999</v>
      </c>
      <c r="E31" s="77">
        <f>(IF(E$27="%w/w SAR",((E$28*10)*$B31),IF(E$27="%w/w DM",(((E$28*10)*($B$28/100))*$B31),IF(E$27="kg/t SAR",(E$28*$B31),IF(E$27="kg/t DM",((E$28*($B$28/100))*$B31),IF(E$27="mg/kg SAR",((E$28*0.001)*$B31),IF(E$27="mg/kg DM",(((E$28*0.001)*($B$28/100))*$B31),"0")))))))*1.205</f>
        <v>2.6581095000000006</v>
      </c>
      <c r="F31" s="77">
        <f>(IF(F$27="%w/w SAR",((F$28*10)*$B31),IF(F$27="%w/w DM",(((F$28*10)*($B$28/100))*$B31),IF(F$27="kg/t SAR",(F$28*$B31),IF(F$27="kg/t DM",((F$28*($B$28/100))*$B31),IF(F$27="mg/kg SAR",((F$28*0.001)*$B31),IF(F$27="mg/kg DM",(((F$28*0.001)*($B$28/100))*$B31),"0")))))))*1.658</f>
        <v>6.4287706499999997</v>
      </c>
      <c r="G31" s="77">
        <f t="shared" ref="G31:P46" si="5">IF(G$27="%w/w SAR",((G$28*10)*$B31),IF(G$27="%w/w DM",(((G$28*10)*($B$28/100))*$B31),IF(G$27="kg/t SAR",(G$28*$B31),IF(G$27="kg/t DM",((G$28*($B$28/100))*$B31),IF(G$27="mg/kg SAR",((G$28*0.001)*$B31),IF(G$27="mg/kg DM",(((G$28*0.001)*($B$28/100))*$B31),0))))))</f>
        <v>0.13124250000000001</v>
      </c>
      <c r="H31" s="77">
        <f t="shared" si="5"/>
        <v>0.80797500000000011</v>
      </c>
      <c r="I31" s="77">
        <f t="shared" si="5"/>
        <v>8.4645000000000012E-2</v>
      </c>
      <c r="J31" s="77">
        <f t="shared" si="5"/>
        <v>3.6765000000000001E-3</v>
      </c>
      <c r="K31" s="77">
        <f t="shared" si="5"/>
        <v>5.0017500000000001E-3</v>
      </c>
      <c r="L31" s="77">
        <f t="shared" si="5"/>
        <v>2.1802499999999999E-2</v>
      </c>
      <c r="M31" s="77">
        <f t="shared" si="5"/>
        <v>4.0014000000000001E-2</v>
      </c>
      <c r="N31" s="77">
        <f t="shared" si="5"/>
        <v>15.261750000000001</v>
      </c>
      <c r="O31" s="77">
        <f t="shared" si="5"/>
        <v>2017.8000000000002</v>
      </c>
      <c r="P31" s="77">
        <f t="shared" si="5"/>
        <v>0</v>
      </c>
      <c r="Q31" s="77">
        <f>(IF(Q$27="%w/w SAR",((Q$28*10)*$B31),IF(Q$27="%w/w DM",(((Q$28*10)*($B$28/100))*$B31),IF(Q$27="kg/t SAR",(Q$28*$B31),IF(Q$27="kg/t DM",((Q$28*($B$28/100))*$B31),IF(Q$27="mg/kg SAR",((Q$28*0.001)*$B31),IF(Q$27="mg/kg DM",(((Q$28*0.001)*($B$28/100))*$B31),0)))))))*2.5</f>
        <v>50.979375000000012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0.1226925</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9</v>
      </c>
      <c r="B32" s="15">
        <v>250</v>
      </c>
      <c r="C32" s="77">
        <f t="shared" ref="C32:C50" si="6">IF(C$27="%w/w SAR",((C$28*10)*$B32),IF(C$27="%w/w DM",(((C$28*10)*($B$28/100))*$B32),IF(C$27="kg/t SAR",(C$28*$B32),IF(C$27="kg/t DM",((C$28*($B$28/100))*$B32),IF(C$27="mg/kg SAR",((C$28*0.001)*$B32),IF(C$27="mg/kg DM",(((C$28*0.001)*($B$28/100))*$B32),0))))))</f>
        <v>27.317250000000005</v>
      </c>
      <c r="D32" s="77">
        <f t="shared" ref="D32:D50" si="7">(IF(D$27="%w/w SAR",((D$28*10)*$B32),IF(D$27="%w/w DM",(((D$28*10)*($B$28/100))*$B32),IF(D$27="kg/t SAR",(D$28*$B32),IF(D$27="kg/t DM",((D$28*($B$28/100))*$B32),IF(D$27="mg/kg SAR",((D$28*0.001)*$B32),IF(D$27="mg/kg DM",(((D$28*0.001)*($B$28/100))*$B32),"0")))))))*2.291</f>
        <v>2.3603600249999999</v>
      </c>
      <c r="E32" s="77">
        <f t="shared" ref="E32:E50" si="8">(IF(E$27="%w/w SAR",((E$28*10)*$B32),IF(E$27="%w/w DM",(((E$28*10)*($B$28/100))*$B32),IF(E$27="kg/t SAR",(E$28*$B32),IF(E$27="kg/t DM",((E$28*($B$28/100))*$B32),IF(E$27="mg/kg SAR",((E$28*0.001)*$B32),IF(E$27="mg/kg DM",(((E$28*0.001)*($B$28/100))*$B32),"0")))))))*1.205</f>
        <v>2.6581095000000006</v>
      </c>
      <c r="F32" s="77">
        <f t="shared" ref="F32:F50" si="9">(IF(F$27="%w/w SAR",((F$28*10)*$B32),IF(F$27="%w/w DM",(((F$28*10)*($B$28/100))*$B32),IF(F$27="kg/t SAR",(F$28*$B32),IF(F$27="kg/t DM",((F$28*($B$28/100))*$B32),IF(F$27="mg/kg SAR",((F$28*0.001)*$B32),IF(F$27="mg/kg DM",(((F$28*0.001)*($B$28/100))*$B32),"0")))))))*1.658</f>
        <v>6.4287706499999997</v>
      </c>
      <c r="G32" s="77">
        <f t="shared" si="5"/>
        <v>0.13124250000000001</v>
      </c>
      <c r="H32" s="77">
        <f t="shared" si="5"/>
        <v>0.80797500000000011</v>
      </c>
      <c r="I32" s="77">
        <f t="shared" si="5"/>
        <v>8.4645000000000012E-2</v>
      </c>
      <c r="J32" s="77">
        <f t="shared" si="5"/>
        <v>3.6765000000000001E-3</v>
      </c>
      <c r="K32" s="77">
        <f t="shared" si="5"/>
        <v>5.0017500000000001E-3</v>
      </c>
      <c r="L32" s="77">
        <f t="shared" si="5"/>
        <v>2.1802499999999999E-2</v>
      </c>
      <c r="M32" s="77">
        <f t="shared" si="5"/>
        <v>4.0014000000000001E-2</v>
      </c>
      <c r="N32" s="77">
        <f t="shared" si="5"/>
        <v>15.261750000000001</v>
      </c>
      <c r="O32" s="77">
        <f t="shared" si="5"/>
        <v>2017.8000000000002</v>
      </c>
      <c r="P32" s="77">
        <f t="shared" si="5"/>
        <v>0</v>
      </c>
      <c r="Q32" s="77">
        <f t="shared" ref="Q32:Q50" si="10">(IF(Q$27="%w/w SAR",((Q$28*10)*$B32),IF(Q$27="%w/w DM",(((Q$28*10)*($B$28/100))*$B32),IF(Q$27="kg/t SAR",(Q$28*$B32),IF(Q$27="kg/t DM",((Q$28*($B$28/100))*$B32),IF(Q$27="mg/kg SAR",((Q$28*0.001)*$B32),IF(Q$27="mg/kg DM",(((Q$28*0.001)*($B$28/100))*$B32),0)))))))*2.5</f>
        <v>50.979375000000012</v>
      </c>
      <c r="R32" s="77">
        <f t="shared" ref="R32:U50" si="11">IF(R$27="%w/w SAR",((R$28*10)*$B32),IF(R$27="%w/w DM",(((R$28*10)*($B$28/100))*$B32),IF(R$27="kg/t SAR",(R$28*$B32),IF(R$27="kg/t DM",((R$28*($B$28/100))*$B32),IF(R$27="mg/kg SAR",((R$28*0.001)*$B32),IF(R$27="mg/kg DM",(((R$28*0.001)*($B$28/100))*$B32),0))))))</f>
        <v>0</v>
      </c>
      <c r="S32" s="77">
        <f t="shared" si="11"/>
        <v>0.1226925</v>
      </c>
      <c r="T32" s="77">
        <f t="shared" si="11"/>
        <v>0</v>
      </c>
      <c r="U32" s="77">
        <f t="shared" si="11"/>
        <v>0</v>
      </c>
      <c r="AB32" s="59"/>
      <c r="AC32" s="59"/>
      <c r="AD32" s="59"/>
      <c r="AE32" s="59"/>
      <c r="AF32" s="59"/>
      <c r="AG32" s="59"/>
      <c r="AH32" s="59"/>
      <c r="AI32" s="59"/>
    </row>
    <row r="33" spans="1:35" s="72" customFormat="1" ht="13" x14ac:dyDescent="0.35">
      <c r="A33" s="13">
        <f>E8</f>
        <v>10</v>
      </c>
      <c r="B33" s="15">
        <v>250</v>
      </c>
      <c r="C33" s="77">
        <f t="shared" si="6"/>
        <v>27.317250000000005</v>
      </c>
      <c r="D33" s="77">
        <f t="shared" si="7"/>
        <v>2.3603600249999999</v>
      </c>
      <c r="E33" s="77">
        <f t="shared" si="8"/>
        <v>2.6581095000000006</v>
      </c>
      <c r="F33" s="77">
        <f t="shared" si="9"/>
        <v>6.4287706499999997</v>
      </c>
      <c r="G33" s="77">
        <f t="shared" si="5"/>
        <v>0.13124250000000001</v>
      </c>
      <c r="H33" s="77">
        <f t="shared" si="5"/>
        <v>0.80797500000000011</v>
      </c>
      <c r="I33" s="77">
        <f t="shared" si="5"/>
        <v>8.4645000000000012E-2</v>
      </c>
      <c r="J33" s="77">
        <f t="shared" si="5"/>
        <v>3.6765000000000001E-3</v>
      </c>
      <c r="K33" s="77">
        <f t="shared" si="5"/>
        <v>5.0017500000000001E-3</v>
      </c>
      <c r="L33" s="77">
        <f t="shared" si="5"/>
        <v>2.1802499999999999E-2</v>
      </c>
      <c r="M33" s="77">
        <f t="shared" si="5"/>
        <v>4.0014000000000001E-2</v>
      </c>
      <c r="N33" s="77">
        <f t="shared" si="5"/>
        <v>15.261750000000001</v>
      </c>
      <c r="O33" s="77">
        <f t="shared" si="5"/>
        <v>2017.8000000000002</v>
      </c>
      <c r="P33" s="77">
        <f t="shared" si="5"/>
        <v>0</v>
      </c>
      <c r="Q33" s="77">
        <f t="shared" si="10"/>
        <v>50.979375000000012</v>
      </c>
      <c r="R33" s="77">
        <f t="shared" si="11"/>
        <v>0</v>
      </c>
      <c r="S33" s="77">
        <f t="shared" si="11"/>
        <v>0.1226925</v>
      </c>
      <c r="T33" s="77">
        <f t="shared" si="11"/>
        <v>0</v>
      </c>
      <c r="U33" s="77">
        <f t="shared" si="11"/>
        <v>0</v>
      </c>
      <c r="AB33" s="59"/>
      <c r="AC33" s="59"/>
      <c r="AD33" s="59"/>
      <c r="AE33" s="59"/>
      <c r="AF33" s="59"/>
      <c r="AG33" s="59"/>
      <c r="AH33" s="59"/>
      <c r="AI33" s="59"/>
    </row>
    <row r="34" spans="1:35" s="72" customFormat="1" ht="13" x14ac:dyDescent="0.35">
      <c r="A34" s="13">
        <f>F8</f>
        <v>11</v>
      </c>
      <c r="B34" s="15">
        <v>250</v>
      </c>
      <c r="C34" s="77">
        <f t="shared" si="6"/>
        <v>27.317250000000005</v>
      </c>
      <c r="D34" s="77">
        <f t="shared" si="7"/>
        <v>2.3603600249999999</v>
      </c>
      <c r="E34" s="77">
        <f t="shared" si="8"/>
        <v>2.6581095000000006</v>
      </c>
      <c r="F34" s="77">
        <f t="shared" si="9"/>
        <v>6.4287706499999997</v>
      </c>
      <c r="G34" s="77">
        <f t="shared" si="5"/>
        <v>0.13124250000000001</v>
      </c>
      <c r="H34" s="77">
        <f t="shared" si="5"/>
        <v>0.80797500000000011</v>
      </c>
      <c r="I34" s="77">
        <f t="shared" si="5"/>
        <v>8.4645000000000012E-2</v>
      </c>
      <c r="J34" s="77">
        <f t="shared" si="5"/>
        <v>3.6765000000000001E-3</v>
      </c>
      <c r="K34" s="77">
        <f t="shared" si="5"/>
        <v>5.0017500000000001E-3</v>
      </c>
      <c r="L34" s="77">
        <f t="shared" si="5"/>
        <v>2.1802499999999999E-2</v>
      </c>
      <c r="M34" s="77">
        <f t="shared" si="5"/>
        <v>4.0014000000000001E-2</v>
      </c>
      <c r="N34" s="77">
        <f t="shared" si="5"/>
        <v>15.261750000000001</v>
      </c>
      <c r="O34" s="77">
        <f t="shared" si="5"/>
        <v>2017.8000000000002</v>
      </c>
      <c r="P34" s="77">
        <f t="shared" si="5"/>
        <v>0</v>
      </c>
      <c r="Q34" s="77">
        <f t="shared" si="10"/>
        <v>50.979375000000012</v>
      </c>
      <c r="R34" s="77">
        <f t="shared" si="11"/>
        <v>0</v>
      </c>
      <c r="S34" s="77">
        <f t="shared" si="11"/>
        <v>0.1226925</v>
      </c>
      <c r="T34" s="77">
        <f t="shared" si="11"/>
        <v>0</v>
      </c>
      <c r="U34" s="77">
        <f t="shared" si="11"/>
        <v>0</v>
      </c>
      <c r="AB34" s="59"/>
      <c r="AC34" s="59"/>
      <c r="AD34" s="59"/>
      <c r="AE34" s="59"/>
      <c r="AF34" s="59"/>
      <c r="AG34" s="59"/>
      <c r="AH34" s="59"/>
      <c r="AI34" s="59"/>
    </row>
    <row r="35" spans="1:35" s="72" customFormat="1" ht="13" x14ac:dyDescent="0.35">
      <c r="A35" s="13">
        <f>G8</f>
        <v>12</v>
      </c>
      <c r="B35" s="15">
        <v>250</v>
      </c>
      <c r="C35" s="77">
        <f t="shared" si="6"/>
        <v>27.317250000000005</v>
      </c>
      <c r="D35" s="77">
        <f t="shared" si="7"/>
        <v>2.3603600249999999</v>
      </c>
      <c r="E35" s="77">
        <f t="shared" si="8"/>
        <v>2.6581095000000006</v>
      </c>
      <c r="F35" s="77">
        <f t="shared" si="9"/>
        <v>6.4287706499999997</v>
      </c>
      <c r="G35" s="77">
        <f t="shared" si="5"/>
        <v>0.13124250000000001</v>
      </c>
      <c r="H35" s="77">
        <f t="shared" si="5"/>
        <v>0.80797500000000011</v>
      </c>
      <c r="I35" s="77">
        <f t="shared" si="5"/>
        <v>8.4645000000000012E-2</v>
      </c>
      <c r="J35" s="77">
        <f t="shared" si="5"/>
        <v>3.6765000000000001E-3</v>
      </c>
      <c r="K35" s="77">
        <f t="shared" si="5"/>
        <v>5.0017500000000001E-3</v>
      </c>
      <c r="L35" s="77">
        <f t="shared" si="5"/>
        <v>2.1802499999999999E-2</v>
      </c>
      <c r="M35" s="77">
        <f t="shared" si="5"/>
        <v>4.0014000000000001E-2</v>
      </c>
      <c r="N35" s="77">
        <f t="shared" si="5"/>
        <v>15.261750000000001</v>
      </c>
      <c r="O35" s="77">
        <f t="shared" si="5"/>
        <v>2017.8000000000002</v>
      </c>
      <c r="P35" s="77">
        <f t="shared" si="5"/>
        <v>0</v>
      </c>
      <c r="Q35" s="77">
        <f t="shared" si="10"/>
        <v>50.979375000000012</v>
      </c>
      <c r="R35" s="77">
        <f t="shared" si="11"/>
        <v>0</v>
      </c>
      <c r="S35" s="77">
        <f t="shared" si="11"/>
        <v>0.1226925</v>
      </c>
      <c r="T35" s="77">
        <f t="shared" si="11"/>
        <v>0</v>
      </c>
      <c r="U35" s="77">
        <f t="shared" si="11"/>
        <v>0</v>
      </c>
      <c r="AB35" s="59"/>
      <c r="AC35" s="59"/>
      <c r="AD35" s="59"/>
      <c r="AE35" s="59"/>
      <c r="AF35" s="59"/>
      <c r="AG35" s="59"/>
      <c r="AH35" s="59"/>
      <c r="AI35" s="59"/>
    </row>
    <row r="36" spans="1:35" s="72" customFormat="1" ht="13" x14ac:dyDescent="0.35">
      <c r="A36" s="13">
        <f>H8</f>
        <v>13</v>
      </c>
      <c r="B36" s="15">
        <v>250</v>
      </c>
      <c r="C36" s="77">
        <f t="shared" si="6"/>
        <v>27.317250000000005</v>
      </c>
      <c r="D36" s="77">
        <f t="shared" si="7"/>
        <v>2.3603600249999999</v>
      </c>
      <c r="E36" s="77">
        <f t="shared" si="8"/>
        <v>2.6581095000000006</v>
      </c>
      <c r="F36" s="77">
        <f t="shared" si="9"/>
        <v>6.4287706499999997</v>
      </c>
      <c r="G36" s="77">
        <f t="shared" si="5"/>
        <v>0.13124250000000001</v>
      </c>
      <c r="H36" s="77">
        <f t="shared" si="5"/>
        <v>0.80797500000000011</v>
      </c>
      <c r="I36" s="77">
        <f t="shared" si="5"/>
        <v>8.4645000000000012E-2</v>
      </c>
      <c r="J36" s="77">
        <f t="shared" si="5"/>
        <v>3.6765000000000001E-3</v>
      </c>
      <c r="K36" s="77">
        <f t="shared" si="5"/>
        <v>5.0017500000000001E-3</v>
      </c>
      <c r="L36" s="77">
        <f t="shared" si="5"/>
        <v>2.1802499999999999E-2</v>
      </c>
      <c r="M36" s="77">
        <f t="shared" si="5"/>
        <v>4.0014000000000001E-2</v>
      </c>
      <c r="N36" s="77">
        <f t="shared" si="5"/>
        <v>15.261750000000001</v>
      </c>
      <c r="O36" s="77">
        <f t="shared" si="5"/>
        <v>2017.8000000000002</v>
      </c>
      <c r="P36" s="77">
        <f t="shared" si="5"/>
        <v>0</v>
      </c>
      <c r="Q36" s="77">
        <f t="shared" si="10"/>
        <v>50.979375000000012</v>
      </c>
      <c r="R36" s="77">
        <f t="shared" si="11"/>
        <v>0</v>
      </c>
      <c r="S36" s="77">
        <f t="shared" si="11"/>
        <v>0.1226925</v>
      </c>
      <c r="T36" s="77">
        <f t="shared" si="11"/>
        <v>0</v>
      </c>
      <c r="U36" s="77">
        <f t="shared" si="11"/>
        <v>0</v>
      </c>
      <c r="AB36" s="59"/>
      <c r="AC36" s="59"/>
      <c r="AD36" s="59"/>
      <c r="AE36" s="59"/>
      <c r="AF36" s="59"/>
      <c r="AG36" s="59"/>
      <c r="AH36" s="59"/>
      <c r="AI36" s="59"/>
    </row>
    <row r="37" spans="1:35" s="72" customFormat="1" ht="13" x14ac:dyDescent="0.35">
      <c r="A37" s="13">
        <f>I8</f>
        <v>15</v>
      </c>
      <c r="B37" s="15">
        <v>250</v>
      </c>
      <c r="C37" s="77">
        <f t="shared" si="6"/>
        <v>27.317250000000005</v>
      </c>
      <c r="D37" s="77">
        <f t="shared" si="7"/>
        <v>2.3603600249999999</v>
      </c>
      <c r="E37" s="77">
        <f t="shared" si="8"/>
        <v>2.6581095000000006</v>
      </c>
      <c r="F37" s="77">
        <f t="shared" si="9"/>
        <v>6.4287706499999997</v>
      </c>
      <c r="G37" s="77">
        <f t="shared" si="5"/>
        <v>0.13124250000000001</v>
      </c>
      <c r="H37" s="77">
        <f t="shared" si="5"/>
        <v>0.80797500000000011</v>
      </c>
      <c r="I37" s="77">
        <f t="shared" si="5"/>
        <v>8.4645000000000012E-2</v>
      </c>
      <c r="J37" s="77">
        <f t="shared" si="5"/>
        <v>3.6765000000000001E-3</v>
      </c>
      <c r="K37" s="77">
        <f t="shared" si="5"/>
        <v>5.0017500000000001E-3</v>
      </c>
      <c r="L37" s="77">
        <f t="shared" si="5"/>
        <v>2.1802499999999999E-2</v>
      </c>
      <c r="M37" s="77">
        <f t="shared" si="5"/>
        <v>4.0014000000000001E-2</v>
      </c>
      <c r="N37" s="77">
        <f t="shared" si="5"/>
        <v>15.261750000000001</v>
      </c>
      <c r="O37" s="77">
        <f t="shared" si="5"/>
        <v>2017.8000000000002</v>
      </c>
      <c r="P37" s="77">
        <f t="shared" si="5"/>
        <v>0</v>
      </c>
      <c r="Q37" s="77">
        <f t="shared" si="10"/>
        <v>50.979375000000012</v>
      </c>
      <c r="R37" s="77">
        <f t="shared" si="11"/>
        <v>0</v>
      </c>
      <c r="S37" s="77">
        <f t="shared" si="11"/>
        <v>0.1226925</v>
      </c>
      <c r="T37" s="77">
        <f t="shared" si="11"/>
        <v>0</v>
      </c>
      <c r="U37" s="77">
        <f t="shared" si="11"/>
        <v>0</v>
      </c>
      <c r="AB37" s="59"/>
      <c r="AC37" s="59"/>
      <c r="AD37" s="59"/>
      <c r="AE37" s="59"/>
      <c r="AF37" s="59"/>
      <c r="AG37" s="59"/>
      <c r="AH37" s="59"/>
      <c r="AI37" s="59"/>
    </row>
    <row r="38" spans="1:35" s="72" customFormat="1" ht="13" x14ac:dyDescent="0.35">
      <c r="A38" s="13">
        <f>J8</f>
        <v>16</v>
      </c>
      <c r="B38" s="15">
        <v>250</v>
      </c>
      <c r="C38" s="77">
        <f t="shared" si="6"/>
        <v>27.317250000000005</v>
      </c>
      <c r="D38" s="77">
        <f t="shared" si="7"/>
        <v>2.3603600249999999</v>
      </c>
      <c r="E38" s="77">
        <f t="shared" si="8"/>
        <v>2.6581095000000006</v>
      </c>
      <c r="F38" s="77">
        <f t="shared" si="9"/>
        <v>6.4287706499999997</v>
      </c>
      <c r="G38" s="77">
        <f t="shared" si="5"/>
        <v>0.13124250000000001</v>
      </c>
      <c r="H38" s="77">
        <f t="shared" si="5"/>
        <v>0.80797500000000011</v>
      </c>
      <c r="I38" s="77">
        <f t="shared" si="5"/>
        <v>8.4645000000000012E-2</v>
      </c>
      <c r="J38" s="77">
        <f t="shared" si="5"/>
        <v>3.6765000000000001E-3</v>
      </c>
      <c r="K38" s="77">
        <f t="shared" si="5"/>
        <v>5.0017500000000001E-3</v>
      </c>
      <c r="L38" s="77">
        <f t="shared" si="5"/>
        <v>2.1802499999999999E-2</v>
      </c>
      <c r="M38" s="77">
        <f t="shared" si="5"/>
        <v>4.0014000000000001E-2</v>
      </c>
      <c r="N38" s="77">
        <f t="shared" si="5"/>
        <v>15.261750000000001</v>
      </c>
      <c r="O38" s="77">
        <f t="shared" si="5"/>
        <v>2017.8000000000002</v>
      </c>
      <c r="P38" s="77">
        <f t="shared" si="5"/>
        <v>0</v>
      </c>
      <c r="Q38" s="77">
        <f t="shared" si="10"/>
        <v>50.979375000000012</v>
      </c>
      <c r="R38" s="77">
        <f t="shared" si="11"/>
        <v>0</v>
      </c>
      <c r="S38" s="77">
        <f t="shared" si="11"/>
        <v>0.1226925</v>
      </c>
      <c r="T38" s="77">
        <f t="shared" si="11"/>
        <v>0</v>
      </c>
      <c r="U38" s="77">
        <f t="shared" si="11"/>
        <v>0</v>
      </c>
      <c r="AB38" s="59"/>
      <c r="AC38" s="59"/>
      <c r="AD38" s="59"/>
      <c r="AE38" s="59"/>
      <c r="AF38" s="59"/>
      <c r="AG38" s="59"/>
      <c r="AH38" s="59"/>
      <c r="AI38" s="59"/>
    </row>
    <row r="39" spans="1:35" s="72" customFormat="1" ht="13" x14ac:dyDescent="0.35">
      <c r="A39" s="13">
        <f>K8</f>
        <v>20</v>
      </c>
      <c r="B39" s="15">
        <v>250</v>
      </c>
      <c r="C39" s="77">
        <f t="shared" si="6"/>
        <v>27.317250000000005</v>
      </c>
      <c r="D39" s="77">
        <f t="shared" si="7"/>
        <v>2.3603600249999999</v>
      </c>
      <c r="E39" s="77">
        <f t="shared" si="8"/>
        <v>2.6581095000000006</v>
      </c>
      <c r="F39" s="77">
        <f t="shared" si="9"/>
        <v>6.4287706499999997</v>
      </c>
      <c r="G39" s="77">
        <f t="shared" si="5"/>
        <v>0.13124250000000001</v>
      </c>
      <c r="H39" s="77">
        <f t="shared" si="5"/>
        <v>0.80797500000000011</v>
      </c>
      <c r="I39" s="77">
        <f t="shared" si="5"/>
        <v>8.4645000000000012E-2</v>
      </c>
      <c r="J39" s="77">
        <f t="shared" si="5"/>
        <v>3.6765000000000001E-3</v>
      </c>
      <c r="K39" s="77">
        <f t="shared" si="5"/>
        <v>5.0017500000000001E-3</v>
      </c>
      <c r="L39" s="77">
        <f t="shared" si="5"/>
        <v>2.1802499999999999E-2</v>
      </c>
      <c r="M39" s="77">
        <f t="shared" si="5"/>
        <v>4.0014000000000001E-2</v>
      </c>
      <c r="N39" s="77">
        <f t="shared" si="5"/>
        <v>15.261750000000001</v>
      </c>
      <c r="O39" s="77">
        <f t="shared" si="5"/>
        <v>2017.8000000000002</v>
      </c>
      <c r="P39" s="77">
        <f t="shared" si="5"/>
        <v>0</v>
      </c>
      <c r="Q39" s="77">
        <f t="shared" si="10"/>
        <v>50.979375000000012</v>
      </c>
      <c r="R39" s="77">
        <f t="shared" si="11"/>
        <v>0</v>
      </c>
      <c r="S39" s="77">
        <f t="shared" si="11"/>
        <v>0.1226925</v>
      </c>
      <c r="T39" s="77">
        <f t="shared" si="11"/>
        <v>0</v>
      </c>
      <c r="U39" s="77">
        <f t="shared" si="11"/>
        <v>0</v>
      </c>
      <c r="AB39" s="59"/>
      <c r="AC39" s="59"/>
      <c r="AD39" s="59"/>
      <c r="AE39" s="59"/>
      <c r="AF39" s="59"/>
      <c r="AG39" s="59"/>
      <c r="AH39" s="59"/>
      <c r="AI39" s="59"/>
    </row>
    <row r="40" spans="1:35" s="72" customFormat="1" ht="13" x14ac:dyDescent="0.35">
      <c r="A40" s="13">
        <f>L8</f>
        <v>21</v>
      </c>
      <c r="B40" s="15">
        <v>250</v>
      </c>
      <c r="C40" s="77">
        <f t="shared" si="6"/>
        <v>27.317250000000005</v>
      </c>
      <c r="D40" s="77">
        <f t="shared" si="7"/>
        <v>2.3603600249999999</v>
      </c>
      <c r="E40" s="77">
        <f t="shared" si="8"/>
        <v>2.6581095000000006</v>
      </c>
      <c r="F40" s="77">
        <f t="shared" si="9"/>
        <v>6.4287706499999997</v>
      </c>
      <c r="G40" s="77">
        <f t="shared" si="5"/>
        <v>0.13124250000000001</v>
      </c>
      <c r="H40" s="77">
        <f t="shared" si="5"/>
        <v>0.80797500000000011</v>
      </c>
      <c r="I40" s="77">
        <f t="shared" si="5"/>
        <v>8.4645000000000012E-2</v>
      </c>
      <c r="J40" s="77">
        <f t="shared" si="5"/>
        <v>3.6765000000000001E-3</v>
      </c>
      <c r="K40" s="77">
        <f t="shared" si="5"/>
        <v>5.0017500000000001E-3</v>
      </c>
      <c r="L40" s="77">
        <f t="shared" si="5"/>
        <v>2.1802499999999999E-2</v>
      </c>
      <c r="M40" s="77">
        <f t="shared" si="5"/>
        <v>4.0014000000000001E-2</v>
      </c>
      <c r="N40" s="77">
        <f t="shared" si="5"/>
        <v>15.261750000000001</v>
      </c>
      <c r="O40" s="77">
        <f t="shared" si="5"/>
        <v>2017.8000000000002</v>
      </c>
      <c r="P40" s="77">
        <f t="shared" si="5"/>
        <v>0</v>
      </c>
      <c r="Q40" s="77">
        <f t="shared" si="10"/>
        <v>50.979375000000012</v>
      </c>
      <c r="R40" s="77">
        <f t="shared" si="11"/>
        <v>0</v>
      </c>
      <c r="S40" s="77">
        <f t="shared" si="11"/>
        <v>0.1226925</v>
      </c>
      <c r="T40" s="77">
        <f t="shared" si="11"/>
        <v>0</v>
      </c>
      <c r="U40" s="77">
        <f t="shared" si="11"/>
        <v>0</v>
      </c>
      <c r="AB40" s="59"/>
      <c r="AC40" s="59"/>
      <c r="AD40" s="59"/>
      <c r="AE40" s="59"/>
      <c r="AF40" s="59"/>
      <c r="AG40" s="59"/>
      <c r="AH40" s="59"/>
      <c r="AI40" s="59"/>
    </row>
    <row r="41" spans="1:35" s="72" customFormat="1" ht="13" x14ac:dyDescent="0.35">
      <c r="A41" s="13">
        <f>M8</f>
        <v>22</v>
      </c>
      <c r="B41" s="15">
        <v>250</v>
      </c>
      <c r="C41" s="77">
        <f t="shared" si="6"/>
        <v>27.317250000000005</v>
      </c>
      <c r="D41" s="77">
        <f t="shared" si="7"/>
        <v>2.3603600249999999</v>
      </c>
      <c r="E41" s="77">
        <f t="shared" si="8"/>
        <v>2.6581095000000006</v>
      </c>
      <c r="F41" s="77">
        <f t="shared" si="9"/>
        <v>6.4287706499999997</v>
      </c>
      <c r="G41" s="77">
        <f t="shared" si="5"/>
        <v>0.13124250000000001</v>
      </c>
      <c r="H41" s="77">
        <f t="shared" si="5"/>
        <v>0.80797500000000011</v>
      </c>
      <c r="I41" s="77">
        <f t="shared" si="5"/>
        <v>8.4645000000000012E-2</v>
      </c>
      <c r="J41" s="77">
        <f t="shared" si="5"/>
        <v>3.6765000000000001E-3</v>
      </c>
      <c r="K41" s="77">
        <f t="shared" si="5"/>
        <v>5.0017500000000001E-3</v>
      </c>
      <c r="L41" s="77">
        <f t="shared" si="5"/>
        <v>2.1802499999999999E-2</v>
      </c>
      <c r="M41" s="77">
        <f t="shared" si="5"/>
        <v>4.0014000000000001E-2</v>
      </c>
      <c r="N41" s="77">
        <f t="shared" si="5"/>
        <v>15.261750000000001</v>
      </c>
      <c r="O41" s="77">
        <f t="shared" si="5"/>
        <v>2017.8000000000002</v>
      </c>
      <c r="P41" s="77">
        <f t="shared" si="5"/>
        <v>0</v>
      </c>
      <c r="Q41" s="77">
        <f t="shared" si="10"/>
        <v>50.979375000000012</v>
      </c>
      <c r="R41" s="77">
        <f t="shared" si="11"/>
        <v>0</v>
      </c>
      <c r="S41" s="77">
        <f t="shared" si="11"/>
        <v>0.1226925</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7</v>
      </c>
      <c r="C57" s="8">
        <f t="shared" ref="C57:U57" si="13">D8</f>
        <v>9</v>
      </c>
      <c r="D57" s="8">
        <f t="shared" si="13"/>
        <v>10</v>
      </c>
      <c r="E57" s="8">
        <f t="shared" si="13"/>
        <v>11</v>
      </c>
      <c r="F57" s="8">
        <f t="shared" si="13"/>
        <v>12</v>
      </c>
      <c r="G57" s="8">
        <f t="shared" si="13"/>
        <v>13</v>
      </c>
      <c r="H57" s="8">
        <f t="shared" si="13"/>
        <v>15</v>
      </c>
      <c r="I57" s="8">
        <f t="shared" si="13"/>
        <v>16</v>
      </c>
      <c r="J57" s="8">
        <f t="shared" si="13"/>
        <v>20</v>
      </c>
      <c r="K57" s="8">
        <f t="shared" si="13"/>
        <v>21</v>
      </c>
      <c r="L57" s="8">
        <f t="shared" si="13"/>
        <v>22</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f>VLOOKUP(K$14,Table245811[],5,FALSE)</f>
        <v>6.2</v>
      </c>
      <c r="K59" s="76">
        <f>VLOOKUP(L$14,Table245811[],5,FALSE)</f>
        <v>6.2</v>
      </c>
      <c r="L59" s="76">
        <f>VLOOKUP(M$14,Table245811[],5,FALSE)</f>
        <v>6.2</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5.9</v>
      </c>
      <c r="C60" s="76">
        <f t="shared" ref="C60:U60" si="14">D10</f>
        <v>5.7</v>
      </c>
      <c r="D60" s="76">
        <f t="shared" si="14"/>
        <v>5.8</v>
      </c>
      <c r="E60" s="76">
        <f t="shared" si="14"/>
        <v>6</v>
      </c>
      <c r="F60" s="76">
        <f t="shared" si="14"/>
        <v>5.8</v>
      </c>
      <c r="G60" s="76">
        <f t="shared" si="14"/>
        <v>5.8</v>
      </c>
      <c r="H60" s="76">
        <f t="shared" si="14"/>
        <v>6</v>
      </c>
      <c r="I60" s="76">
        <f t="shared" si="14"/>
        <v>5.9</v>
      </c>
      <c r="J60" s="76">
        <f t="shared" si="14"/>
        <v>5.8</v>
      </c>
      <c r="K60" s="76">
        <f t="shared" si="14"/>
        <v>5.9</v>
      </c>
      <c r="L60" s="76">
        <f t="shared" si="14"/>
        <v>6.1</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3</v>
      </c>
      <c r="D64" s="77">
        <f t="shared" si="17"/>
        <v>2.4000000000000021</v>
      </c>
      <c r="E64" s="77">
        <f t="shared" si="17"/>
        <v>1.2000000000000011</v>
      </c>
      <c r="F64" s="77">
        <f t="shared" si="17"/>
        <v>2.4000000000000021</v>
      </c>
      <c r="G64" s="77">
        <f t="shared" si="17"/>
        <v>2.4000000000000021</v>
      </c>
      <c r="H64" s="77">
        <f t="shared" si="17"/>
        <v>1.2000000000000011</v>
      </c>
      <c r="I64" s="77">
        <f t="shared" si="17"/>
        <v>1.7999999999999989</v>
      </c>
      <c r="J64" s="77">
        <f t="shared" si="17"/>
        <v>2.4000000000000021</v>
      </c>
      <c r="K64" s="77">
        <f t="shared" si="17"/>
        <v>1.7999999999999989</v>
      </c>
      <c r="L64" s="77">
        <f t="shared" si="17"/>
        <v>0.6000000000000032</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-3</v>
      </c>
      <c r="D65" s="77">
        <f t="shared" si="18"/>
        <v>-2.4000000000000021</v>
      </c>
      <c r="E65" s="77">
        <f t="shared" si="18"/>
        <v>-1.2000000000000011</v>
      </c>
      <c r="F65" s="77">
        <f t="shared" si="18"/>
        <v>-2.4000000000000021</v>
      </c>
      <c r="G65" s="77">
        <f t="shared" si="18"/>
        <v>-2.4000000000000021</v>
      </c>
      <c r="H65" s="77">
        <f t="shared" si="18"/>
        <v>-1.2000000000000011</v>
      </c>
      <c r="I65" s="77">
        <f t="shared" si="18"/>
        <v>-1.7999999999999989</v>
      </c>
      <c r="J65" s="77">
        <f t="shared" si="18"/>
        <v>-2.4000000000000021</v>
      </c>
      <c r="K65" s="77">
        <f t="shared" si="18"/>
        <v>-1.7999999999999989</v>
      </c>
      <c r="L65" s="77">
        <f t="shared" si="18"/>
        <v>-0.6000000000000032</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62:U66 B31:B50">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29" sqref="A29:A30"/>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 xml:space="preserve">PAN-024286 </v>
      </c>
      <c r="D1" s="141"/>
      <c r="E1" s="93" t="s">
        <v>45</v>
      </c>
      <c r="F1" s="39">
        <f>'Field data and Waste 1'!F1</f>
        <v>47.9</v>
      </c>
      <c r="G1" s="123" t="s">
        <v>43</v>
      </c>
      <c r="H1" s="124"/>
      <c r="I1" s="118">
        <v>7.1</v>
      </c>
      <c r="J1" s="127" t="s">
        <v>153</v>
      </c>
      <c r="K1" s="127"/>
      <c r="L1" s="97">
        <v>313</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GP3792SK</v>
      </c>
      <c r="D2" s="143"/>
      <c r="E2" s="93" t="s">
        <v>109</v>
      </c>
      <c r="F2" s="96" t="s">
        <v>165</v>
      </c>
      <c r="G2" s="125" t="s">
        <v>110</v>
      </c>
      <c r="H2" s="126"/>
      <c r="I2" s="118"/>
      <c r="J2" s="127" t="s">
        <v>158</v>
      </c>
      <c r="K2" s="127"/>
      <c r="L2" s="97">
        <v>0.67200000000000004</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Byproduct recovery limited</v>
      </c>
      <c r="D3" s="143"/>
      <c r="E3" s="93" t="s">
        <v>108</v>
      </c>
      <c r="F3" s="31" t="s">
        <v>78</v>
      </c>
      <c r="G3" s="127" t="s">
        <v>159</v>
      </c>
      <c r="H3" s="127"/>
      <c r="I3" s="118"/>
      <c r="J3" s="123" t="s">
        <v>154</v>
      </c>
      <c r="K3" s="124"/>
      <c r="L3" s="97">
        <f>(L1/(L2*10000))*100</f>
        <v>4.6577380952380949</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Bailea Farm, Sennybridge, Brecon, LD3 8ST</v>
      </c>
      <c r="D4" s="141"/>
      <c r="E4" s="94" t="s">
        <v>1</v>
      </c>
      <c r="F4" s="96" t="s">
        <v>170</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7</v>
      </c>
      <c r="D8" s="60">
        <f>'Field data and Waste 1'!D8</f>
        <v>9</v>
      </c>
      <c r="E8" s="60">
        <f>'Field data and Waste 1'!E8</f>
        <v>10</v>
      </c>
      <c r="F8" s="60">
        <f>'Field data and Waste 1'!F8</f>
        <v>11</v>
      </c>
      <c r="G8" s="60">
        <f>'Field data and Waste 1'!G8</f>
        <v>12</v>
      </c>
      <c r="H8" s="60">
        <f>'Field data and Waste 1'!H8</f>
        <v>13</v>
      </c>
      <c r="I8" s="60">
        <f>'Field data and Waste 1'!I8</f>
        <v>15</v>
      </c>
      <c r="J8" s="60">
        <f>'Field data and Waste 1'!J8</f>
        <v>16</v>
      </c>
      <c r="K8" s="60">
        <f>'Field data and Waste 1'!K8</f>
        <v>20</v>
      </c>
      <c r="L8" s="60">
        <f>'Field data and Waste 1'!L8</f>
        <v>21</v>
      </c>
      <c r="M8" s="60">
        <f>'Field data and Waste 1'!M8</f>
        <v>22</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5.9</v>
      </c>
      <c r="D10" s="60">
        <f>'Field data and Waste 1'!D10</f>
        <v>5.7</v>
      </c>
      <c r="E10" s="60">
        <f>'Field data and Waste 1'!E10</f>
        <v>5.8</v>
      </c>
      <c r="F10" s="60">
        <f>'Field data and Waste 1'!F10</f>
        <v>6</v>
      </c>
      <c r="G10" s="60">
        <f>'Field data and Waste 1'!G10</f>
        <v>5.8</v>
      </c>
      <c r="H10" s="60">
        <f>'Field data and Waste 1'!H10</f>
        <v>5.8</v>
      </c>
      <c r="I10" s="60">
        <f>'Field data and Waste 1'!I10</f>
        <v>6</v>
      </c>
      <c r="J10" s="60">
        <f>'Field data and Waste 1'!J10</f>
        <v>5.9</v>
      </c>
      <c r="K10" s="60">
        <f>'Field data and Waste 1'!K10</f>
        <v>5.8</v>
      </c>
      <c r="L10" s="60">
        <f>'Field data and Waste 1'!L10</f>
        <v>5.9</v>
      </c>
      <c r="M10" s="60">
        <f>'Field data and Waste 1'!M10</f>
        <v>6.1</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0</v>
      </c>
      <c r="E11" s="60">
        <f>'Field data and Waste 1'!E11</f>
        <v>0</v>
      </c>
      <c r="F11" s="60">
        <f>'Field data and Waste 1'!F11</f>
        <v>1</v>
      </c>
      <c r="G11" s="60">
        <f>'Field data and Waste 1'!G11</f>
        <v>1</v>
      </c>
      <c r="H11" s="60">
        <f>'Field data and Waste 1'!H11</f>
        <v>1</v>
      </c>
      <c r="I11" s="60">
        <f>'Field data and Waste 1'!I11</f>
        <v>1</v>
      </c>
      <c r="J11" s="60">
        <f>'Field data and Waste 1'!J11</f>
        <v>1</v>
      </c>
      <c r="K11" s="60">
        <f>'Field data and Waste 1'!K11</f>
        <v>1</v>
      </c>
      <c r="L11" s="60">
        <f>'Field data and Waste 1'!L11</f>
        <v>1</v>
      </c>
      <c r="M11" s="60">
        <f>'Field data and Waste 1'!M11</f>
        <v>1</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1</v>
      </c>
      <c r="E12" s="60">
        <f>'Field data and Waste 1'!E12</f>
        <v>1</v>
      </c>
      <c r="F12" s="60">
        <f>'Field data and Waste 1'!F12</f>
        <v>0</v>
      </c>
      <c r="G12" s="60">
        <f>'Field data and Waste 1'!G12</f>
        <v>1</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3</v>
      </c>
      <c r="D13" s="60">
        <f>'Field data and Waste 1'!D13</f>
        <v>3</v>
      </c>
      <c r="E13" s="60">
        <f>'Field data and Waste 1'!E13</f>
        <v>3</v>
      </c>
      <c r="F13" s="60">
        <f>'Field data and Waste 1'!F13</f>
        <v>3</v>
      </c>
      <c r="G13" s="60">
        <f>'Field data and Waste 1'!G13</f>
        <v>3</v>
      </c>
      <c r="H13" s="60">
        <f>'Field data and Waste 1'!H13</f>
        <v>3</v>
      </c>
      <c r="I13" s="60">
        <f>'Field data and Waste 1'!I13</f>
        <v>3</v>
      </c>
      <c r="J13" s="60">
        <f>'Field data and Waste 1'!J13</f>
        <v>3</v>
      </c>
      <c r="K13" s="60">
        <f>'Field data and Waste 1'!K13</f>
        <v>3</v>
      </c>
      <c r="L13" s="60">
        <f>'Field data and Waste 1'!L13</f>
        <v>3</v>
      </c>
      <c r="M13" s="60">
        <f>'Field data and Waste 1'!M13</f>
        <v>3</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95.252082239999993</v>
      </c>
      <c r="G18" s="16">
        <f>$D35</f>
        <v>0</v>
      </c>
      <c r="H18" s="16">
        <f>$D36</f>
        <v>0</v>
      </c>
      <c r="I18" s="16">
        <f>$D37</f>
        <v>95.252082239999993</v>
      </c>
      <c r="J18" s="16">
        <f>$D38</f>
        <v>0</v>
      </c>
      <c r="K18" s="16">
        <f>$D39</f>
        <v>0</v>
      </c>
      <c r="L18" s="16">
        <f>$D40</f>
        <v>0</v>
      </c>
      <c r="M18" s="16">
        <f>$D41</f>
        <v>95.252082239999993</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-64.599999999999994</v>
      </c>
      <c r="E19" s="16">
        <f t="shared" si="1"/>
        <v>-64.599999999999994</v>
      </c>
      <c r="F19" s="16">
        <f t="shared" si="1"/>
        <v>30.652082239999999</v>
      </c>
      <c r="G19" s="16">
        <f t="shared" si="1"/>
        <v>-64.599999999999994</v>
      </c>
      <c r="H19" s="16">
        <f t="shared" si="1"/>
        <v>-64.599999999999994</v>
      </c>
      <c r="I19" s="16">
        <f t="shared" si="1"/>
        <v>30.652082239999999</v>
      </c>
      <c r="J19" s="16">
        <f t="shared" si="1"/>
        <v>-64.599999999999994</v>
      </c>
      <c r="K19" s="16">
        <f t="shared" si="1"/>
        <v>-64.599999999999994</v>
      </c>
      <c r="L19" s="16">
        <f t="shared" si="1"/>
        <v>-64.599999999999994</v>
      </c>
      <c r="M19" s="16">
        <f t="shared" si="1"/>
        <v>30.652082239999999</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INCREASE</v>
      </c>
      <c r="G20" s="26" t="str">
        <f>IF($B35="","",IF(G$19&gt;=0,"INCREASE","DECREASE"))</f>
        <v>DECREASE</v>
      </c>
      <c r="H20" s="26" t="str">
        <f>IF($B36="","",IF(H$19&gt;=0,"INCREASE","DECREASE"))</f>
        <v>DECREASE</v>
      </c>
      <c r="I20" s="26" t="str">
        <f>IF($B37="","",IF(I$19&gt;=0,"INCREASE","DECREASE"))</f>
        <v>INCREASE</v>
      </c>
      <c r="J20" s="26" t="str">
        <f>IF($B38="","",IF(J$19&gt;=0,"INCREASE","DECREASE"))</f>
        <v>DECREASE</v>
      </c>
      <c r="K20" s="26" t="str">
        <f>IF($B39="","",IF(K$19&gt;=0,"INCREASE","DECREASE"))</f>
        <v>DECREASE</v>
      </c>
      <c r="L20" s="26" t="str">
        <f>IF($B40="","",IF(L$19&gt;=0,"INCREASE","DECREASE"))</f>
        <v>DECREASE</v>
      </c>
      <c r="M20" s="26" t="str">
        <f>IF($B41="","",IF(M$19&gt;=0,"INCREASE","DECREASE"))</f>
        <v>INCREASE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3.9571621600000007</v>
      </c>
      <c r="G22" s="16">
        <f>$E35</f>
        <v>0</v>
      </c>
      <c r="H22" s="16">
        <f>$E36</f>
        <v>0</v>
      </c>
      <c r="I22" s="16">
        <f>$E37</f>
        <v>3.9571621600000007</v>
      </c>
      <c r="J22" s="16">
        <f>$E38</f>
        <v>0</v>
      </c>
      <c r="K22" s="16">
        <f>$E39</f>
        <v>0</v>
      </c>
      <c r="L22" s="16">
        <f>$E40</f>
        <v>0</v>
      </c>
      <c r="M22" s="16">
        <f>$E41</f>
        <v>3.9571621600000007</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-228</v>
      </c>
      <c r="E23" s="16">
        <f t="shared" si="3"/>
        <v>-228</v>
      </c>
      <c r="F23" s="16">
        <f t="shared" si="3"/>
        <v>-224.04283784</v>
      </c>
      <c r="G23" s="16">
        <f t="shared" si="3"/>
        <v>-228</v>
      </c>
      <c r="H23" s="16">
        <f t="shared" si="3"/>
        <v>-228</v>
      </c>
      <c r="I23" s="16">
        <f t="shared" si="3"/>
        <v>-224.04283784</v>
      </c>
      <c r="J23" s="16">
        <f t="shared" si="3"/>
        <v>-228</v>
      </c>
      <c r="K23" s="16">
        <f t="shared" si="3"/>
        <v>-228</v>
      </c>
      <c r="L23" s="16">
        <f t="shared" si="3"/>
        <v>-228</v>
      </c>
      <c r="M23" s="16">
        <f t="shared" si="3"/>
        <v>-224.04283784</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5.38</v>
      </c>
      <c r="C28" s="15">
        <v>0.67200000000000004</v>
      </c>
      <c r="D28" s="15">
        <v>1.38</v>
      </c>
      <c r="E28" s="15">
        <v>0.109</v>
      </c>
      <c r="F28" s="15">
        <v>2390</v>
      </c>
      <c r="G28" s="15">
        <v>28.1</v>
      </c>
      <c r="H28" s="15">
        <v>304</v>
      </c>
      <c r="I28" s="15">
        <v>6.2</v>
      </c>
      <c r="J28" s="15">
        <v>0.6</v>
      </c>
      <c r="K28" s="23">
        <v>0.37</v>
      </c>
      <c r="L28" s="15">
        <v>14.1</v>
      </c>
      <c r="M28" s="15">
        <v>10.7</v>
      </c>
      <c r="N28" s="15">
        <v>109000</v>
      </c>
      <c r="O28" s="15">
        <v>10400</v>
      </c>
      <c r="P28" s="15"/>
      <c r="Q28" s="15">
        <v>4520</v>
      </c>
      <c r="R28" s="15"/>
      <c r="S28" s="15">
        <v>36.700000000000003</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7</v>
      </c>
      <c r="B31" s="15">
        <v>0</v>
      </c>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9</v>
      </c>
      <c r="B32" s="15">
        <v>0</v>
      </c>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10</v>
      </c>
      <c r="B33" s="15">
        <v>0</v>
      </c>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11</v>
      </c>
      <c r="B34" s="15">
        <v>56</v>
      </c>
      <c r="C34" s="77">
        <f t="shared" si="6"/>
        <v>20.246016000000001</v>
      </c>
      <c r="D34" s="77">
        <f t="shared" si="7"/>
        <v>95.252082239999993</v>
      </c>
      <c r="E34" s="77">
        <f t="shared" si="8"/>
        <v>3.9571621600000007</v>
      </c>
      <c r="F34" s="77">
        <f t="shared" si="9"/>
        <v>11.938581535999999</v>
      </c>
      <c r="G34" s="77">
        <f t="shared" si="5"/>
        <v>8.4659680000000001E-2</v>
      </c>
      <c r="H34" s="77">
        <f t="shared" si="5"/>
        <v>0.91589120000000002</v>
      </c>
      <c r="I34" s="77">
        <f t="shared" si="5"/>
        <v>1.8679360000000002E-2</v>
      </c>
      <c r="J34" s="77">
        <f t="shared" si="5"/>
        <v>1.8076799999999999E-3</v>
      </c>
      <c r="K34" s="77">
        <f t="shared" si="5"/>
        <v>1.1147359999999999E-3</v>
      </c>
      <c r="L34" s="77">
        <f t="shared" si="5"/>
        <v>4.2480480000000001E-2</v>
      </c>
      <c r="M34" s="77">
        <f t="shared" si="5"/>
        <v>3.2236959999999995E-2</v>
      </c>
      <c r="N34" s="77">
        <f t="shared" si="5"/>
        <v>328.39520000000005</v>
      </c>
      <c r="O34" s="77">
        <f t="shared" si="5"/>
        <v>31.333120000000001</v>
      </c>
      <c r="P34" s="77">
        <f t="shared" si="5"/>
        <v>0</v>
      </c>
      <c r="Q34" s="77">
        <f t="shared" si="10"/>
        <v>34.044640000000001</v>
      </c>
      <c r="R34" s="77">
        <f t="shared" si="11"/>
        <v>0</v>
      </c>
      <c r="S34" s="77">
        <f t="shared" si="11"/>
        <v>0.11056976000000002</v>
      </c>
      <c r="T34" s="77">
        <f t="shared" si="11"/>
        <v>0</v>
      </c>
      <c r="U34" s="77">
        <f t="shared" si="11"/>
        <v>0</v>
      </c>
      <c r="AB34" s="59"/>
      <c r="AC34" s="59"/>
      <c r="AD34" s="59"/>
      <c r="AE34" s="59"/>
      <c r="AF34" s="59"/>
      <c r="AG34" s="59"/>
      <c r="AH34" s="59"/>
      <c r="AI34" s="59"/>
    </row>
    <row r="35" spans="1:35" s="72" customFormat="1" ht="13" x14ac:dyDescent="0.35">
      <c r="A35" s="13">
        <f>G8</f>
        <v>12</v>
      </c>
      <c r="B35" s="15">
        <v>0</v>
      </c>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13</v>
      </c>
      <c r="B36" s="15">
        <v>0</v>
      </c>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15</v>
      </c>
      <c r="B37" s="15">
        <v>56</v>
      </c>
      <c r="C37" s="77">
        <f t="shared" si="6"/>
        <v>20.246016000000001</v>
      </c>
      <c r="D37" s="77">
        <f t="shared" si="7"/>
        <v>95.252082239999993</v>
      </c>
      <c r="E37" s="77">
        <f t="shared" si="8"/>
        <v>3.9571621600000007</v>
      </c>
      <c r="F37" s="77">
        <f t="shared" si="9"/>
        <v>11.938581535999999</v>
      </c>
      <c r="G37" s="77">
        <f t="shared" si="5"/>
        <v>8.4659680000000001E-2</v>
      </c>
      <c r="H37" s="77">
        <f t="shared" si="5"/>
        <v>0.91589120000000002</v>
      </c>
      <c r="I37" s="77">
        <f t="shared" si="5"/>
        <v>1.8679360000000002E-2</v>
      </c>
      <c r="J37" s="77">
        <f t="shared" si="5"/>
        <v>1.8076799999999999E-3</v>
      </c>
      <c r="K37" s="77">
        <f t="shared" si="5"/>
        <v>1.1147359999999999E-3</v>
      </c>
      <c r="L37" s="77">
        <f t="shared" si="5"/>
        <v>4.2480480000000001E-2</v>
      </c>
      <c r="M37" s="77">
        <f t="shared" si="5"/>
        <v>3.2236959999999995E-2</v>
      </c>
      <c r="N37" s="77">
        <f t="shared" si="5"/>
        <v>328.39520000000005</v>
      </c>
      <c r="O37" s="77">
        <f t="shared" si="5"/>
        <v>31.333120000000001</v>
      </c>
      <c r="P37" s="77">
        <f t="shared" si="5"/>
        <v>0</v>
      </c>
      <c r="Q37" s="77">
        <f t="shared" si="10"/>
        <v>34.044640000000001</v>
      </c>
      <c r="R37" s="77">
        <f t="shared" si="11"/>
        <v>0</v>
      </c>
      <c r="S37" s="77">
        <f t="shared" si="11"/>
        <v>0.11056976000000002</v>
      </c>
      <c r="T37" s="77">
        <f t="shared" si="11"/>
        <v>0</v>
      </c>
      <c r="U37" s="77">
        <f t="shared" si="11"/>
        <v>0</v>
      </c>
      <c r="AB37" s="59"/>
      <c r="AC37" s="59"/>
      <c r="AD37" s="59"/>
      <c r="AE37" s="59"/>
      <c r="AF37" s="59"/>
      <c r="AG37" s="59"/>
      <c r="AH37" s="59"/>
      <c r="AI37" s="59"/>
    </row>
    <row r="38" spans="1:35" s="72" customFormat="1" ht="13" x14ac:dyDescent="0.35">
      <c r="A38" s="13">
        <f>J8</f>
        <v>16</v>
      </c>
      <c r="B38" s="15">
        <v>0</v>
      </c>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20</v>
      </c>
      <c r="B39" s="15">
        <v>0</v>
      </c>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21</v>
      </c>
      <c r="B40" s="15">
        <v>0</v>
      </c>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22</v>
      </c>
      <c r="B41" s="15">
        <v>56</v>
      </c>
      <c r="C41" s="77">
        <f t="shared" si="6"/>
        <v>20.246016000000001</v>
      </c>
      <c r="D41" s="77">
        <f t="shared" si="7"/>
        <v>95.252082239999993</v>
      </c>
      <c r="E41" s="77">
        <f t="shared" si="8"/>
        <v>3.9571621600000007</v>
      </c>
      <c r="F41" s="77">
        <f t="shared" si="9"/>
        <v>11.938581535999999</v>
      </c>
      <c r="G41" s="77">
        <f t="shared" si="5"/>
        <v>8.4659680000000001E-2</v>
      </c>
      <c r="H41" s="77">
        <f t="shared" si="5"/>
        <v>0.91589120000000002</v>
      </c>
      <c r="I41" s="77">
        <f t="shared" si="5"/>
        <v>1.8679360000000002E-2</v>
      </c>
      <c r="J41" s="77">
        <f t="shared" si="5"/>
        <v>1.8076799999999999E-3</v>
      </c>
      <c r="K41" s="77">
        <f t="shared" si="5"/>
        <v>1.1147359999999999E-3</v>
      </c>
      <c r="L41" s="77">
        <f t="shared" si="5"/>
        <v>4.2480480000000001E-2</v>
      </c>
      <c r="M41" s="77">
        <f t="shared" si="5"/>
        <v>3.2236959999999995E-2</v>
      </c>
      <c r="N41" s="77">
        <f t="shared" si="5"/>
        <v>328.39520000000005</v>
      </c>
      <c r="O41" s="77">
        <f t="shared" si="5"/>
        <v>31.333120000000001</v>
      </c>
      <c r="P41" s="77">
        <f t="shared" si="5"/>
        <v>0</v>
      </c>
      <c r="Q41" s="77">
        <f t="shared" si="10"/>
        <v>34.044640000000001</v>
      </c>
      <c r="R41" s="77">
        <f t="shared" si="11"/>
        <v>0</v>
      </c>
      <c r="S41" s="77">
        <f t="shared" si="11"/>
        <v>0.11056976000000002</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7</v>
      </c>
      <c r="C57" s="8">
        <f t="shared" ref="C57:U57" si="13">D8</f>
        <v>9</v>
      </c>
      <c r="D57" s="8">
        <f t="shared" si="13"/>
        <v>10</v>
      </c>
      <c r="E57" s="8">
        <f t="shared" si="13"/>
        <v>11</v>
      </c>
      <c r="F57" s="8">
        <f t="shared" si="13"/>
        <v>12</v>
      </c>
      <c r="G57" s="8">
        <f t="shared" si="13"/>
        <v>13</v>
      </c>
      <c r="H57" s="8">
        <f t="shared" si="13"/>
        <v>15</v>
      </c>
      <c r="I57" s="8">
        <f t="shared" si="13"/>
        <v>16</v>
      </c>
      <c r="J57" s="8">
        <f t="shared" si="13"/>
        <v>20</v>
      </c>
      <c r="K57" s="8">
        <f t="shared" si="13"/>
        <v>21</v>
      </c>
      <c r="L57" s="8">
        <f t="shared" si="13"/>
        <v>22</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Grass</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f>VLOOKUP(K$14,Table24581112[],5,FALSE)</f>
        <v>6.2</v>
      </c>
      <c r="K59" s="76">
        <f>VLOOKUP(L$14,Table24581112[],5,FALSE)</f>
        <v>6.2</v>
      </c>
      <c r="L59" s="76">
        <f>VLOOKUP(M$14,Table24581112[],5,FALSE)</f>
        <v>6.2</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5.9</v>
      </c>
      <c r="C60" s="76">
        <f t="shared" ref="C60:U60" si="14">D10</f>
        <v>5.7</v>
      </c>
      <c r="D60" s="76">
        <f t="shared" si="14"/>
        <v>5.8</v>
      </c>
      <c r="E60" s="76">
        <f t="shared" si="14"/>
        <v>6</v>
      </c>
      <c r="F60" s="76">
        <f t="shared" si="14"/>
        <v>5.8</v>
      </c>
      <c r="G60" s="76">
        <f t="shared" si="14"/>
        <v>5.8</v>
      </c>
      <c r="H60" s="76">
        <f t="shared" si="14"/>
        <v>6</v>
      </c>
      <c r="I60" s="76">
        <f t="shared" si="14"/>
        <v>5.9</v>
      </c>
      <c r="J60" s="76">
        <f t="shared" si="14"/>
        <v>5.8</v>
      </c>
      <c r="K60" s="76">
        <f t="shared" si="14"/>
        <v>5.9</v>
      </c>
      <c r="L60" s="76">
        <f t="shared" si="14"/>
        <v>6.1</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56</v>
      </c>
      <c r="F62" s="77">
        <f>B35</f>
        <v>0</v>
      </c>
      <c r="G62" s="77">
        <f>B36</f>
        <v>0</v>
      </c>
      <c r="H62" s="77">
        <f>B37</f>
        <v>56</v>
      </c>
      <c r="I62" s="77">
        <f>B38</f>
        <v>0</v>
      </c>
      <c r="J62" s="77">
        <f>B39</f>
        <v>0</v>
      </c>
      <c r="K62" s="77">
        <f>B40</f>
        <v>0</v>
      </c>
      <c r="L62" s="77">
        <f>B41</f>
        <v>56</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3</v>
      </c>
      <c r="D64" s="77">
        <f t="shared" si="17"/>
        <v>2.4000000000000021</v>
      </c>
      <c r="E64" s="77">
        <f t="shared" si="17"/>
        <v>1.2000000000000011</v>
      </c>
      <c r="F64" s="77">
        <f t="shared" si="17"/>
        <v>2.4000000000000021</v>
      </c>
      <c r="G64" s="77">
        <f t="shared" si="17"/>
        <v>2.4000000000000021</v>
      </c>
      <c r="H64" s="77">
        <f t="shared" si="17"/>
        <v>1.2000000000000011</v>
      </c>
      <c r="I64" s="77">
        <f t="shared" si="17"/>
        <v>1.7999999999999989</v>
      </c>
      <c r="J64" s="77">
        <f t="shared" si="17"/>
        <v>2.4000000000000021</v>
      </c>
      <c r="K64" s="77">
        <f t="shared" si="17"/>
        <v>1.7999999999999989</v>
      </c>
      <c r="L64" s="77">
        <f t="shared" si="17"/>
        <v>0.6000000000000032</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-3</v>
      </c>
      <c r="D65" s="77">
        <f t="shared" si="18"/>
        <v>-2.4000000000000021</v>
      </c>
      <c r="E65" s="77">
        <f t="shared" si="18"/>
        <v>-1.2000000000000011</v>
      </c>
      <c r="F65" s="77">
        <f t="shared" si="18"/>
        <v>-2.4000000000000021</v>
      </c>
      <c r="G65" s="77">
        <f t="shared" si="18"/>
        <v>-2.4000000000000021</v>
      </c>
      <c r="H65" s="77">
        <f t="shared" si="18"/>
        <v>-1.2000000000000011</v>
      </c>
      <c r="I65" s="77">
        <f t="shared" si="18"/>
        <v>-1.7999999999999989</v>
      </c>
      <c r="J65" s="77">
        <f t="shared" si="18"/>
        <v>-2.4000000000000021</v>
      </c>
      <c r="K65" s="77">
        <f t="shared" si="18"/>
        <v>-1.7999999999999989</v>
      </c>
      <c r="L65" s="77">
        <f t="shared" si="18"/>
        <v>-0.6000000000000032</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abSelected="1" zoomScale="90" zoomScaleNormal="90" workbookViewId="0">
      <selection activeCell="D39" sqref="D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7" t="s">
        <v>41</v>
      </c>
      <c r="B1" s="127"/>
      <c r="C1" s="140" t="str">
        <f>'Field data and Waste 1'!C1:D1</f>
        <v xml:space="preserve">PAN-024286 </v>
      </c>
      <c r="D1" s="141"/>
      <c r="E1" s="93" t="s">
        <v>45</v>
      </c>
      <c r="F1" s="39">
        <f>'Field data and Waste 1'!F1</f>
        <v>47.9</v>
      </c>
      <c r="G1" s="123" t="s">
        <v>43</v>
      </c>
      <c r="H1" s="124"/>
      <c r="I1" s="118">
        <v>6.3</v>
      </c>
      <c r="J1" s="127" t="s">
        <v>153</v>
      </c>
      <c r="K1" s="127"/>
      <c r="L1" s="97">
        <v>798</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GP3792SK</v>
      </c>
      <c r="D2" s="143"/>
      <c r="E2" s="93" t="s">
        <v>109</v>
      </c>
      <c r="F2" s="96" t="s">
        <v>165</v>
      </c>
      <c r="G2" s="125" t="s">
        <v>110</v>
      </c>
      <c r="H2" s="126"/>
      <c r="I2" s="118"/>
      <c r="J2" s="127" t="s">
        <v>158</v>
      </c>
      <c r="K2" s="127"/>
      <c r="L2" s="97">
        <v>1.1599999999999999</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Byproduct recovery limited</v>
      </c>
      <c r="D3" s="143"/>
      <c r="E3" s="93" t="s">
        <v>108</v>
      </c>
      <c r="F3" s="31" t="s">
        <v>78</v>
      </c>
      <c r="G3" s="127" t="s">
        <v>159</v>
      </c>
      <c r="H3" s="127"/>
      <c r="I3" s="118"/>
      <c r="J3" s="123" t="s">
        <v>154</v>
      </c>
      <c r="K3" s="124"/>
      <c r="L3" s="97">
        <f>(L1/(L2*10000))*100</f>
        <v>6.8793103448275854</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Bailea Farm, Sennybridge, Brecon, LD3 8ST</v>
      </c>
      <c r="D4" s="141"/>
      <c r="E4" s="94" t="s">
        <v>1</v>
      </c>
      <c r="F4" s="96" t="s">
        <v>171</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7</v>
      </c>
      <c r="D8" s="60">
        <f>'Field data and Waste 1'!D8</f>
        <v>9</v>
      </c>
      <c r="E8" s="60">
        <f>'Field data and Waste 1'!E8</f>
        <v>10</v>
      </c>
      <c r="F8" s="60">
        <f>'Field data and Waste 1'!F8</f>
        <v>11</v>
      </c>
      <c r="G8" s="60">
        <f>'Field data and Waste 1'!G8</f>
        <v>12</v>
      </c>
      <c r="H8" s="60">
        <f>'Field data and Waste 1'!H8</f>
        <v>13</v>
      </c>
      <c r="I8" s="60">
        <f>'Field data and Waste 1'!I8</f>
        <v>15</v>
      </c>
      <c r="J8" s="60">
        <f>'Field data and Waste 1'!J8</f>
        <v>16</v>
      </c>
      <c r="K8" s="60">
        <f>'Field data and Waste 1'!K8</f>
        <v>20</v>
      </c>
      <c r="L8" s="60">
        <f>'Field data and Waste 1'!L8</f>
        <v>21</v>
      </c>
      <c r="M8" s="60">
        <f>'Field data and Waste 1'!M8</f>
        <v>22</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5.9</v>
      </c>
      <c r="D10" s="60">
        <f>'Field data and Waste 1'!D10</f>
        <v>5.7</v>
      </c>
      <c r="E10" s="60">
        <f>'Field data and Waste 1'!E10</f>
        <v>5.8</v>
      </c>
      <c r="F10" s="60">
        <f>'Field data and Waste 1'!F10</f>
        <v>6</v>
      </c>
      <c r="G10" s="60">
        <f>'Field data and Waste 1'!G10</f>
        <v>5.8</v>
      </c>
      <c r="H10" s="60">
        <f>'Field data and Waste 1'!H10</f>
        <v>5.8</v>
      </c>
      <c r="I10" s="60">
        <f>'Field data and Waste 1'!I10</f>
        <v>6</v>
      </c>
      <c r="J10" s="60">
        <f>'Field data and Waste 1'!J10</f>
        <v>5.9</v>
      </c>
      <c r="K10" s="60">
        <f>'Field data and Waste 1'!K10</f>
        <v>5.8</v>
      </c>
      <c r="L10" s="60">
        <f>'Field data and Waste 1'!L10</f>
        <v>5.9</v>
      </c>
      <c r="M10" s="60">
        <f>'Field data and Waste 1'!M10</f>
        <v>6.1</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0</v>
      </c>
      <c r="E11" s="60">
        <f>'Field data and Waste 1'!E11</f>
        <v>0</v>
      </c>
      <c r="F11" s="60">
        <f>'Field data and Waste 1'!F11</f>
        <v>1</v>
      </c>
      <c r="G11" s="60">
        <f>'Field data and Waste 1'!G11</f>
        <v>1</v>
      </c>
      <c r="H11" s="60">
        <f>'Field data and Waste 1'!H11</f>
        <v>1</v>
      </c>
      <c r="I11" s="60">
        <f>'Field data and Waste 1'!I11</f>
        <v>1</v>
      </c>
      <c r="J11" s="60">
        <f>'Field data and Waste 1'!J11</f>
        <v>1</v>
      </c>
      <c r="K11" s="60">
        <f>'Field data and Waste 1'!K11</f>
        <v>1</v>
      </c>
      <c r="L11" s="60">
        <f>'Field data and Waste 1'!L11</f>
        <v>1</v>
      </c>
      <c r="M11" s="60">
        <f>'Field data and Waste 1'!M11</f>
        <v>1</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1</v>
      </c>
      <c r="E12" s="60">
        <f>'Field data and Waste 1'!E12</f>
        <v>1</v>
      </c>
      <c r="F12" s="60">
        <f>'Field data and Waste 1'!F12</f>
        <v>0</v>
      </c>
      <c r="G12" s="60">
        <f>'Field data and Waste 1'!G12</f>
        <v>1</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3</v>
      </c>
      <c r="D13" s="60">
        <f>'Field data and Waste 1'!D13</f>
        <v>3</v>
      </c>
      <c r="E13" s="60">
        <f>'Field data and Waste 1'!E13</f>
        <v>3</v>
      </c>
      <c r="F13" s="60">
        <f>'Field data and Waste 1'!F13</f>
        <v>3</v>
      </c>
      <c r="G13" s="60">
        <f>'Field data and Waste 1'!G13</f>
        <v>3</v>
      </c>
      <c r="H13" s="60">
        <f>'Field data and Waste 1'!H13</f>
        <v>3</v>
      </c>
      <c r="I13" s="60">
        <f>'Field data and Waste 1'!I13</f>
        <v>3</v>
      </c>
      <c r="J13" s="60">
        <f>'Field data and Waste 1'!J13</f>
        <v>3</v>
      </c>
      <c r="K13" s="60">
        <f>'Field data and Waste 1'!K13</f>
        <v>3</v>
      </c>
      <c r="L13" s="60">
        <f>'Field data and Waste 1'!L13</f>
        <v>3</v>
      </c>
      <c r="M13" s="60">
        <f>'Field data and Waste 1'!M13</f>
        <v>3</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35.373612749999992</v>
      </c>
      <c r="G18" s="16">
        <f>$D35</f>
        <v>0</v>
      </c>
      <c r="H18" s="16">
        <f>$D36</f>
        <v>0</v>
      </c>
      <c r="I18" s="16">
        <f>$D37</f>
        <v>35.373612749999992</v>
      </c>
      <c r="J18" s="16">
        <f>$D38</f>
        <v>0</v>
      </c>
      <c r="K18" s="16">
        <f>$D39</f>
        <v>0</v>
      </c>
      <c r="L18" s="16">
        <f>$D40</f>
        <v>0</v>
      </c>
      <c r="M18" s="16">
        <f>$D41</f>
        <v>35.373612749999992</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-64.599999999999994</v>
      </c>
      <c r="E19" s="16">
        <f t="shared" si="1"/>
        <v>-64.599999999999994</v>
      </c>
      <c r="F19" s="16">
        <f t="shared" si="1"/>
        <v>-29.226387250000002</v>
      </c>
      <c r="G19" s="16">
        <f t="shared" si="1"/>
        <v>-64.599999999999994</v>
      </c>
      <c r="H19" s="16">
        <f t="shared" si="1"/>
        <v>-64.599999999999994</v>
      </c>
      <c r="I19" s="16">
        <f t="shared" si="1"/>
        <v>-29.226387250000002</v>
      </c>
      <c r="J19" s="16">
        <f t="shared" si="1"/>
        <v>-64.599999999999994</v>
      </c>
      <c r="K19" s="16">
        <f t="shared" si="1"/>
        <v>-64.599999999999994</v>
      </c>
      <c r="L19" s="16">
        <f t="shared" si="1"/>
        <v>-64.599999999999994</v>
      </c>
      <c r="M19" s="16">
        <f t="shared" si="1"/>
        <v>-29.226387250000002</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10.700851875</v>
      </c>
      <c r="G22" s="16">
        <f>$E35</f>
        <v>0</v>
      </c>
      <c r="H22" s="16">
        <f>$E36</f>
        <v>0</v>
      </c>
      <c r="I22" s="16">
        <f>$E37</f>
        <v>10.700851875</v>
      </c>
      <c r="J22" s="16">
        <f>$E38</f>
        <v>0</v>
      </c>
      <c r="K22" s="16">
        <f>$E39</f>
        <v>0</v>
      </c>
      <c r="L22" s="16">
        <f>$E40</f>
        <v>0</v>
      </c>
      <c r="M22" s="16">
        <f>$E41</f>
        <v>10.700851875</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-228</v>
      </c>
      <c r="E23" s="16">
        <f t="shared" si="3"/>
        <v>-228</v>
      </c>
      <c r="F23" s="16">
        <f t="shared" si="3"/>
        <v>-217.29914812499999</v>
      </c>
      <c r="G23" s="16">
        <f t="shared" si="3"/>
        <v>-228</v>
      </c>
      <c r="H23" s="16">
        <f t="shared" si="3"/>
        <v>-228</v>
      </c>
      <c r="I23" s="16">
        <f t="shared" si="3"/>
        <v>-217.29914812499999</v>
      </c>
      <c r="J23" s="16">
        <f t="shared" si="3"/>
        <v>-228</v>
      </c>
      <c r="K23" s="16">
        <f t="shared" si="3"/>
        <v>-228</v>
      </c>
      <c r="L23" s="16">
        <f t="shared" si="3"/>
        <v>-228</v>
      </c>
      <c r="M23" s="16">
        <f t="shared" si="3"/>
        <v>-217.29914812499999</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3.57</v>
      </c>
      <c r="C28" s="15">
        <v>1.1599999999999999</v>
      </c>
      <c r="D28" s="15">
        <v>0.17299999999999999</v>
      </c>
      <c r="E28" s="15">
        <v>9.9500000000000005E-2</v>
      </c>
      <c r="F28" s="15">
        <v>1300</v>
      </c>
      <c r="G28" s="15">
        <v>32.6</v>
      </c>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7</v>
      </c>
      <c r="B31" s="15">
        <v>0</v>
      </c>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9</v>
      </c>
      <c r="B32" s="15">
        <v>0</v>
      </c>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10</v>
      </c>
      <c r="B33" s="15">
        <v>0</v>
      </c>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11</v>
      </c>
      <c r="B34" s="15">
        <v>250</v>
      </c>
      <c r="C34" s="77">
        <f t="shared" si="6"/>
        <v>103.52999999999999</v>
      </c>
      <c r="D34" s="77">
        <f t="shared" si="7"/>
        <v>35.373612749999992</v>
      </c>
      <c r="E34" s="77">
        <f t="shared" si="8"/>
        <v>10.700851875</v>
      </c>
      <c r="F34" s="77">
        <f t="shared" si="9"/>
        <v>19.236944999999995</v>
      </c>
      <c r="G34" s="77">
        <f t="shared" si="5"/>
        <v>0.29095500000000002</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12</v>
      </c>
      <c r="B35" s="15">
        <v>0</v>
      </c>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13</v>
      </c>
      <c r="B36" s="15">
        <v>0</v>
      </c>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15</v>
      </c>
      <c r="B37" s="15">
        <v>250</v>
      </c>
      <c r="C37" s="77">
        <f t="shared" si="6"/>
        <v>103.52999999999999</v>
      </c>
      <c r="D37" s="77">
        <f t="shared" si="7"/>
        <v>35.373612749999992</v>
      </c>
      <c r="E37" s="77">
        <f t="shared" si="8"/>
        <v>10.700851875</v>
      </c>
      <c r="F37" s="77">
        <f t="shared" si="9"/>
        <v>19.236944999999995</v>
      </c>
      <c r="G37" s="77">
        <f t="shared" si="5"/>
        <v>0.29095500000000002</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16</v>
      </c>
      <c r="B38" s="15">
        <v>0</v>
      </c>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20</v>
      </c>
      <c r="B39" s="15">
        <v>0</v>
      </c>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21</v>
      </c>
      <c r="B40" s="15">
        <v>0</v>
      </c>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22</v>
      </c>
      <c r="B41" s="15">
        <v>250</v>
      </c>
      <c r="C41" s="77">
        <f t="shared" si="6"/>
        <v>103.52999999999999</v>
      </c>
      <c r="D41" s="77">
        <f t="shared" si="7"/>
        <v>35.373612749999992</v>
      </c>
      <c r="E41" s="77">
        <f t="shared" si="8"/>
        <v>10.700851875</v>
      </c>
      <c r="F41" s="77">
        <f t="shared" si="9"/>
        <v>19.236944999999995</v>
      </c>
      <c r="G41" s="77">
        <f t="shared" si="5"/>
        <v>0.29095500000000002</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7</v>
      </c>
      <c r="C57" s="8">
        <f t="shared" ref="C57:U57" si="13">D8</f>
        <v>9</v>
      </c>
      <c r="D57" s="8">
        <f t="shared" si="13"/>
        <v>10</v>
      </c>
      <c r="E57" s="8">
        <f t="shared" si="13"/>
        <v>11</v>
      </c>
      <c r="F57" s="8">
        <f t="shared" si="13"/>
        <v>12</v>
      </c>
      <c r="G57" s="8">
        <f t="shared" si="13"/>
        <v>13</v>
      </c>
      <c r="H57" s="8">
        <f t="shared" si="13"/>
        <v>15</v>
      </c>
      <c r="I57" s="8">
        <f t="shared" si="13"/>
        <v>16</v>
      </c>
      <c r="J57" s="8">
        <f t="shared" si="13"/>
        <v>20</v>
      </c>
      <c r="K57" s="8">
        <f t="shared" si="13"/>
        <v>21</v>
      </c>
      <c r="L57" s="8">
        <f t="shared" si="13"/>
        <v>22</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str">
        <f>L16&amp;" I "&amp;(VLOOKUP(L14,Table24581114[],6,FALSE))</f>
        <v>Medium/Clay I Grass</v>
      </c>
      <c r="L58" s="13" t="str">
        <f>M16&amp;" I "&amp;(VLOOKUP(M14,Table24581114[],6,FALSE))</f>
        <v>Medium/Clay I Grass</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f>VLOOKUP(J$14,Table24581114[],5,FALSE)</f>
        <v>6.2</v>
      </c>
      <c r="J59" s="76">
        <f>VLOOKUP(K$14,Table24581114[],5,FALSE)</f>
        <v>6.2</v>
      </c>
      <c r="K59" s="76">
        <f>VLOOKUP(L$14,Table24581114[],5,FALSE)</f>
        <v>6.2</v>
      </c>
      <c r="L59" s="76">
        <f>VLOOKUP(M$14,Table24581114[],5,FALSE)</f>
        <v>6.2</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5.9</v>
      </c>
      <c r="C60" s="76">
        <f t="shared" ref="C60:U60" si="14">D10</f>
        <v>5.7</v>
      </c>
      <c r="D60" s="76">
        <f t="shared" si="14"/>
        <v>5.8</v>
      </c>
      <c r="E60" s="76">
        <f t="shared" si="14"/>
        <v>6</v>
      </c>
      <c r="F60" s="76">
        <f t="shared" si="14"/>
        <v>5.8</v>
      </c>
      <c r="G60" s="76">
        <f t="shared" si="14"/>
        <v>5.8</v>
      </c>
      <c r="H60" s="76">
        <f t="shared" si="14"/>
        <v>6</v>
      </c>
      <c r="I60" s="76">
        <f t="shared" si="14"/>
        <v>5.9</v>
      </c>
      <c r="J60" s="76">
        <f t="shared" si="14"/>
        <v>5.8</v>
      </c>
      <c r="K60" s="76">
        <f t="shared" si="14"/>
        <v>5.9</v>
      </c>
      <c r="L60" s="76">
        <f t="shared" si="14"/>
        <v>6.1</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250</v>
      </c>
      <c r="F62" s="77">
        <f>B35</f>
        <v>0</v>
      </c>
      <c r="G62" s="77">
        <f>B36</f>
        <v>0</v>
      </c>
      <c r="H62" s="77">
        <f>B37</f>
        <v>250</v>
      </c>
      <c r="I62" s="77">
        <f>B38</f>
        <v>0</v>
      </c>
      <c r="J62" s="77">
        <f>B39</f>
        <v>0</v>
      </c>
      <c r="K62" s="77">
        <f>B40</f>
        <v>0</v>
      </c>
      <c r="L62" s="77">
        <f>B41</f>
        <v>250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3</v>
      </c>
      <c r="D64" s="77">
        <f t="shared" si="17"/>
        <v>2.4000000000000021</v>
      </c>
      <c r="E64" s="77">
        <f t="shared" si="17"/>
        <v>1.2000000000000011</v>
      </c>
      <c r="F64" s="77">
        <f t="shared" si="17"/>
        <v>2.4000000000000021</v>
      </c>
      <c r="G64" s="77">
        <f t="shared" si="17"/>
        <v>2.4000000000000021</v>
      </c>
      <c r="H64" s="77">
        <f t="shared" si="17"/>
        <v>1.2000000000000011</v>
      </c>
      <c r="I64" s="77">
        <f t="shared" si="17"/>
        <v>1.7999999999999989</v>
      </c>
      <c r="J64" s="77">
        <f t="shared" si="17"/>
        <v>2.4000000000000021</v>
      </c>
      <c r="K64" s="77">
        <f t="shared" si="17"/>
        <v>1.7999999999999989</v>
      </c>
      <c r="L64" s="77">
        <f t="shared" si="17"/>
        <v>0.6000000000000032</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-3</v>
      </c>
      <c r="D65" s="77">
        <f t="shared" si="18"/>
        <v>-2.4000000000000021</v>
      </c>
      <c r="E65" s="77">
        <f t="shared" si="18"/>
        <v>-1.2000000000000011</v>
      </c>
      <c r="F65" s="77">
        <f t="shared" si="18"/>
        <v>-2.4000000000000021</v>
      </c>
      <c r="G65" s="77">
        <f t="shared" si="18"/>
        <v>-2.4000000000000021</v>
      </c>
      <c r="H65" s="77">
        <f t="shared" si="18"/>
        <v>-1.2000000000000011</v>
      </c>
      <c r="I65" s="77">
        <f t="shared" si="18"/>
        <v>-1.7999999999999989</v>
      </c>
      <c r="J65" s="77">
        <f t="shared" si="18"/>
        <v>-2.4000000000000021</v>
      </c>
      <c r="K65" s="77">
        <f t="shared" si="18"/>
        <v>-1.7999999999999989</v>
      </c>
      <c r="L65" s="77">
        <f t="shared" si="18"/>
        <v>-0.6000000000000032</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 xml:space="preserve">PAN-024286 </v>
      </c>
      <c r="D1" s="141"/>
      <c r="E1" s="93" t="s">
        <v>45</v>
      </c>
      <c r="F1" s="39">
        <f>'Field data and Waste 1'!F1</f>
        <v>47.9</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Byproduct recovery limited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Bailea Farm, Sennybridge, Brecon, LD3 8ST</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7</v>
      </c>
      <c r="D8" s="60">
        <f>'Field data and Waste 1'!D8</f>
        <v>9</v>
      </c>
      <c r="E8" s="60">
        <f>'Field data and Waste 1'!E8</f>
        <v>10</v>
      </c>
      <c r="F8" s="60">
        <f>'Field data and Waste 1'!F8</f>
        <v>11</v>
      </c>
      <c r="G8" s="60">
        <f>'Field data and Waste 1'!G8</f>
        <v>12</v>
      </c>
      <c r="H8" s="60">
        <f>'Field data and Waste 1'!H8</f>
        <v>13</v>
      </c>
      <c r="I8" s="60">
        <f>'Field data and Waste 1'!I8</f>
        <v>15</v>
      </c>
      <c r="J8" s="60">
        <f>'Field data and Waste 1'!J8</f>
        <v>16</v>
      </c>
      <c r="K8" s="60">
        <f>'Field data and Waste 1'!K8</f>
        <v>20</v>
      </c>
      <c r="L8" s="60">
        <f>'Field data and Waste 1'!L8</f>
        <v>21</v>
      </c>
      <c r="M8" s="60">
        <f>'Field data and Waste 1'!M8</f>
        <v>22</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5.9</v>
      </c>
      <c r="D10" s="60">
        <f>'Field data and Waste 1'!D10</f>
        <v>5.7</v>
      </c>
      <c r="E10" s="60">
        <f>'Field data and Waste 1'!E10</f>
        <v>5.8</v>
      </c>
      <c r="F10" s="60">
        <f>'Field data and Waste 1'!F10</f>
        <v>6</v>
      </c>
      <c r="G10" s="60">
        <f>'Field data and Waste 1'!G10</f>
        <v>5.8</v>
      </c>
      <c r="H10" s="60">
        <f>'Field data and Waste 1'!H10</f>
        <v>5.8</v>
      </c>
      <c r="I10" s="60">
        <f>'Field data and Waste 1'!I10</f>
        <v>6</v>
      </c>
      <c r="J10" s="60">
        <f>'Field data and Waste 1'!J10</f>
        <v>5.9</v>
      </c>
      <c r="K10" s="60">
        <f>'Field data and Waste 1'!K10</f>
        <v>5.8</v>
      </c>
      <c r="L10" s="60">
        <f>'Field data and Waste 1'!L10</f>
        <v>5.9</v>
      </c>
      <c r="M10" s="60">
        <f>'Field data and Waste 1'!M10</f>
        <v>6.1</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0</v>
      </c>
      <c r="E11" s="60">
        <f>'Field data and Waste 1'!E11</f>
        <v>0</v>
      </c>
      <c r="F11" s="60">
        <f>'Field data and Waste 1'!F11</f>
        <v>1</v>
      </c>
      <c r="G11" s="60">
        <f>'Field data and Waste 1'!G11</f>
        <v>1</v>
      </c>
      <c r="H11" s="60">
        <f>'Field data and Waste 1'!H11</f>
        <v>1</v>
      </c>
      <c r="I11" s="60">
        <f>'Field data and Waste 1'!I11</f>
        <v>1</v>
      </c>
      <c r="J11" s="60">
        <f>'Field data and Waste 1'!J11</f>
        <v>1</v>
      </c>
      <c r="K11" s="60">
        <f>'Field data and Waste 1'!K11</f>
        <v>1</v>
      </c>
      <c r="L11" s="60">
        <f>'Field data and Waste 1'!L11</f>
        <v>1</v>
      </c>
      <c r="M11" s="60">
        <f>'Field data and Waste 1'!M11</f>
        <v>1</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1</v>
      </c>
      <c r="E12" s="60">
        <f>'Field data and Waste 1'!E12</f>
        <v>1</v>
      </c>
      <c r="F12" s="60">
        <f>'Field data and Waste 1'!F12</f>
        <v>0</v>
      </c>
      <c r="G12" s="60">
        <f>'Field data and Waste 1'!G12</f>
        <v>1</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3</v>
      </c>
      <c r="D13" s="60">
        <f>'Field data and Waste 1'!D13</f>
        <v>3</v>
      </c>
      <c r="E13" s="60">
        <f>'Field data and Waste 1'!E13</f>
        <v>3</v>
      </c>
      <c r="F13" s="60">
        <f>'Field data and Waste 1'!F13</f>
        <v>3</v>
      </c>
      <c r="G13" s="60">
        <f>'Field data and Waste 1'!G13</f>
        <v>3</v>
      </c>
      <c r="H13" s="60">
        <f>'Field data and Waste 1'!H13</f>
        <v>3</v>
      </c>
      <c r="I13" s="60">
        <f>'Field data and Waste 1'!I13</f>
        <v>3</v>
      </c>
      <c r="J13" s="60">
        <f>'Field data and Waste 1'!J13</f>
        <v>3</v>
      </c>
      <c r="K13" s="60">
        <f>'Field data and Waste 1'!K13</f>
        <v>3</v>
      </c>
      <c r="L13" s="60">
        <f>'Field data and Waste 1'!L13</f>
        <v>3</v>
      </c>
      <c r="M13" s="60">
        <f>'Field data and Waste 1'!M13</f>
        <v>3</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-228</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7</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9</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10</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11</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12</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13</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15</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16</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20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21</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22</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7</v>
      </c>
      <c r="C57" s="8">
        <f t="shared" ref="C57:U57" si="13">D8</f>
        <v>9</v>
      </c>
      <c r="D57" s="8">
        <f t="shared" si="13"/>
        <v>10</v>
      </c>
      <c r="E57" s="8">
        <f t="shared" si="13"/>
        <v>11</v>
      </c>
      <c r="F57" s="8">
        <f t="shared" si="13"/>
        <v>12</v>
      </c>
      <c r="G57" s="8">
        <f t="shared" si="13"/>
        <v>13</v>
      </c>
      <c r="H57" s="8">
        <f t="shared" si="13"/>
        <v>15</v>
      </c>
      <c r="I57" s="8">
        <f t="shared" si="13"/>
        <v>16</v>
      </c>
      <c r="J57" s="8">
        <f t="shared" si="13"/>
        <v>20</v>
      </c>
      <c r="K57" s="8">
        <f t="shared" si="13"/>
        <v>21</v>
      </c>
      <c r="L57" s="8">
        <f t="shared" si="13"/>
        <v>22</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str">
        <f>L16&amp;" I "&amp;(VLOOKUP(L14,Table245810[],6,FALSE))</f>
        <v>Medium/Clay I Grass</v>
      </c>
      <c r="L58" s="13" t="str">
        <f>M16&amp;" I "&amp;(VLOOKUP(M14,Table245810[],6,FALSE))</f>
        <v>Medium/Clay I Grass</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f>VLOOKUP(J$14,Table245810[],5,FALSE)</f>
        <v>6.2</v>
      </c>
      <c r="J59" s="76">
        <f>VLOOKUP(K$14,Table245810[],5,FALSE)</f>
        <v>6.2</v>
      </c>
      <c r="K59" s="76">
        <f>VLOOKUP(L$14,Table245810[],5,FALSE)</f>
        <v>6.2</v>
      </c>
      <c r="L59" s="76">
        <f>VLOOKUP(M$14,Table245810[],5,FALSE)</f>
        <v>6.2</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5.9</v>
      </c>
      <c r="C60" s="76">
        <f t="shared" ref="C60:U60" si="14">D10</f>
        <v>5.7</v>
      </c>
      <c r="D60" s="76">
        <f t="shared" si="14"/>
        <v>5.8</v>
      </c>
      <c r="E60" s="76">
        <f t="shared" si="14"/>
        <v>6</v>
      </c>
      <c r="F60" s="76">
        <f t="shared" si="14"/>
        <v>5.8</v>
      </c>
      <c r="G60" s="76">
        <f t="shared" si="14"/>
        <v>5.8</v>
      </c>
      <c r="H60" s="76">
        <f t="shared" si="14"/>
        <v>6</v>
      </c>
      <c r="I60" s="76">
        <f t="shared" si="14"/>
        <v>5.9</v>
      </c>
      <c r="J60" s="76">
        <f t="shared" si="14"/>
        <v>5.8</v>
      </c>
      <c r="K60" s="76">
        <f t="shared" si="14"/>
        <v>5.9</v>
      </c>
      <c r="L60" s="76">
        <f t="shared" si="14"/>
        <v>6.1</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3</v>
      </c>
      <c r="D64" s="77">
        <f t="shared" si="17"/>
        <v>2.4000000000000021</v>
      </c>
      <c r="E64" s="77">
        <f t="shared" si="17"/>
        <v>1.2000000000000011</v>
      </c>
      <c r="F64" s="77">
        <f t="shared" si="17"/>
        <v>2.4000000000000021</v>
      </c>
      <c r="G64" s="77">
        <f t="shared" si="17"/>
        <v>2.4000000000000021</v>
      </c>
      <c r="H64" s="77">
        <f t="shared" si="17"/>
        <v>1.2000000000000011</v>
      </c>
      <c r="I64" s="77">
        <f t="shared" si="17"/>
        <v>1.7999999999999989</v>
      </c>
      <c r="J64" s="77">
        <f t="shared" si="17"/>
        <v>2.4000000000000021</v>
      </c>
      <c r="K64" s="77">
        <f t="shared" si="17"/>
        <v>1.7999999999999989</v>
      </c>
      <c r="L64" s="77">
        <f t="shared" si="17"/>
        <v>0.6000000000000032</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-3</v>
      </c>
      <c r="D65" s="77">
        <f t="shared" si="18"/>
        <v>-2.4000000000000021</v>
      </c>
      <c r="E65" s="77">
        <f t="shared" si="18"/>
        <v>-1.2000000000000011</v>
      </c>
      <c r="F65" s="77">
        <f t="shared" si="18"/>
        <v>-2.4000000000000021</v>
      </c>
      <c r="G65" s="77">
        <f t="shared" si="18"/>
        <v>-2.4000000000000021</v>
      </c>
      <c r="H65" s="77">
        <f t="shared" si="18"/>
        <v>-1.2000000000000011</v>
      </c>
      <c r="I65" s="77">
        <f t="shared" si="18"/>
        <v>-1.7999999999999989</v>
      </c>
      <c r="J65" s="77">
        <f t="shared" si="18"/>
        <v>-2.4000000000000021</v>
      </c>
      <c r="K65" s="77">
        <f t="shared" si="18"/>
        <v>-1.7999999999999989</v>
      </c>
      <c r="L65" s="77">
        <f t="shared" si="18"/>
        <v>-0.6000000000000032</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16" sqref="F1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 xml:space="preserve">PAN-024286 </v>
      </c>
      <c r="D1" s="141"/>
      <c r="E1" s="93" t="s">
        <v>45</v>
      </c>
      <c r="F1" s="39">
        <f>'Field data and Waste 1'!F1</f>
        <v>47.9</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Byproduct recovery limited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Bailea Farm, Sennybridge, Brecon, LD3 8ST</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7</v>
      </c>
      <c r="D8" s="60">
        <f>'Field data and Waste 1'!D8</f>
        <v>9</v>
      </c>
      <c r="E8" s="60">
        <f>'Field data and Waste 1'!E8</f>
        <v>10</v>
      </c>
      <c r="F8" s="60">
        <f>'Field data and Waste 1'!F8</f>
        <v>11</v>
      </c>
      <c r="G8" s="60">
        <f>'Field data and Waste 1'!G8</f>
        <v>12</v>
      </c>
      <c r="H8" s="60">
        <f>'Field data and Waste 1'!H8</f>
        <v>13</v>
      </c>
      <c r="I8" s="60">
        <f>'Field data and Waste 1'!I8</f>
        <v>15</v>
      </c>
      <c r="J8" s="60">
        <f>'Field data and Waste 1'!J8</f>
        <v>16</v>
      </c>
      <c r="K8" s="60">
        <f>'Field data and Waste 1'!K8</f>
        <v>20</v>
      </c>
      <c r="L8" s="60">
        <f>'Field data and Waste 1'!L8</f>
        <v>21</v>
      </c>
      <c r="M8" s="60">
        <f>'Field data and Waste 1'!M8</f>
        <v>22</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5.9</v>
      </c>
      <c r="D10" s="60">
        <f>'Field data and Waste 1'!D10</f>
        <v>5.7</v>
      </c>
      <c r="E10" s="60">
        <f>'Field data and Waste 1'!E10</f>
        <v>5.8</v>
      </c>
      <c r="F10" s="60">
        <f>'Field data and Waste 1'!F10</f>
        <v>6</v>
      </c>
      <c r="G10" s="60">
        <f>'Field data and Waste 1'!G10</f>
        <v>5.8</v>
      </c>
      <c r="H10" s="60">
        <f>'Field data and Waste 1'!H10</f>
        <v>5.8</v>
      </c>
      <c r="I10" s="60">
        <f>'Field data and Waste 1'!I10</f>
        <v>6</v>
      </c>
      <c r="J10" s="60">
        <f>'Field data and Waste 1'!J10</f>
        <v>5.9</v>
      </c>
      <c r="K10" s="60">
        <f>'Field data and Waste 1'!K10</f>
        <v>5.8</v>
      </c>
      <c r="L10" s="60">
        <f>'Field data and Waste 1'!L10</f>
        <v>5.9</v>
      </c>
      <c r="M10" s="60">
        <f>'Field data and Waste 1'!M10</f>
        <v>6.1</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0</v>
      </c>
      <c r="E11" s="60">
        <f>'Field data and Waste 1'!E11</f>
        <v>0</v>
      </c>
      <c r="F11" s="60">
        <f>'Field data and Waste 1'!F11</f>
        <v>1</v>
      </c>
      <c r="G11" s="60">
        <f>'Field data and Waste 1'!G11</f>
        <v>1</v>
      </c>
      <c r="H11" s="60">
        <f>'Field data and Waste 1'!H11</f>
        <v>1</v>
      </c>
      <c r="I11" s="60">
        <f>'Field data and Waste 1'!I11</f>
        <v>1</v>
      </c>
      <c r="J11" s="60">
        <f>'Field data and Waste 1'!J11</f>
        <v>1</v>
      </c>
      <c r="K11" s="60">
        <f>'Field data and Waste 1'!K11</f>
        <v>1</v>
      </c>
      <c r="L11" s="60">
        <f>'Field data and Waste 1'!L11</f>
        <v>1</v>
      </c>
      <c r="M11" s="60">
        <f>'Field data and Waste 1'!M11</f>
        <v>1</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1</v>
      </c>
      <c r="E12" s="60">
        <f>'Field data and Waste 1'!E12</f>
        <v>1</v>
      </c>
      <c r="F12" s="60">
        <f>'Field data and Waste 1'!F12</f>
        <v>0</v>
      </c>
      <c r="G12" s="60">
        <f>'Field data and Waste 1'!G12</f>
        <v>1</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3</v>
      </c>
      <c r="D13" s="60">
        <f>'Field data and Waste 1'!D13</f>
        <v>3</v>
      </c>
      <c r="E13" s="60">
        <f>'Field data and Waste 1'!E13</f>
        <v>3</v>
      </c>
      <c r="F13" s="60">
        <f>'Field data and Waste 1'!F13</f>
        <v>3</v>
      </c>
      <c r="G13" s="60">
        <f>'Field data and Waste 1'!G13</f>
        <v>3</v>
      </c>
      <c r="H13" s="60">
        <f>'Field data and Waste 1'!H13</f>
        <v>3</v>
      </c>
      <c r="I13" s="60">
        <f>'Field data and Waste 1'!I13</f>
        <v>3</v>
      </c>
      <c r="J13" s="60">
        <f>'Field data and Waste 1'!J13</f>
        <v>3</v>
      </c>
      <c r="K13" s="60">
        <f>'Field data and Waste 1'!K13</f>
        <v>3</v>
      </c>
      <c r="L13" s="60">
        <f>'Field data and Waste 1'!L13</f>
        <v>3</v>
      </c>
      <c r="M13" s="60">
        <f>'Field data and Waste 1'!M13</f>
        <v>3</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-228</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7</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9</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10</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11</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12</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13</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15</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16</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20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21</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22</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7</v>
      </c>
      <c r="C57" s="8">
        <f t="shared" ref="C57:U57" si="13">D8</f>
        <v>9</v>
      </c>
      <c r="D57" s="8">
        <f t="shared" si="13"/>
        <v>10</v>
      </c>
      <c r="E57" s="8">
        <f t="shared" si="13"/>
        <v>11</v>
      </c>
      <c r="F57" s="8">
        <f t="shared" si="13"/>
        <v>12</v>
      </c>
      <c r="G57" s="8">
        <f t="shared" si="13"/>
        <v>13</v>
      </c>
      <c r="H57" s="8">
        <f t="shared" si="13"/>
        <v>15</v>
      </c>
      <c r="I57" s="8">
        <f t="shared" si="13"/>
        <v>16</v>
      </c>
      <c r="J57" s="8">
        <f t="shared" si="13"/>
        <v>20</v>
      </c>
      <c r="K57" s="8">
        <f t="shared" si="13"/>
        <v>21</v>
      </c>
      <c r="L57" s="8">
        <f t="shared" si="13"/>
        <v>22</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str">
        <f>L16&amp;" I "&amp;(VLOOKUP(L14,Table2458[],6,FALSE))</f>
        <v>Medium/Clay I Grass</v>
      </c>
      <c r="L58" s="13" t="str">
        <f>M16&amp;" I "&amp;(VLOOKUP(M14,Table2458[],6,FALSE))</f>
        <v>Medium/Clay I Grass</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f>VLOOKUP(J$14,Table2458[],5,FALSE)</f>
        <v>6.2</v>
      </c>
      <c r="J59" s="76">
        <f>VLOOKUP(K$14,Table2458[],5,FALSE)</f>
        <v>6.2</v>
      </c>
      <c r="K59" s="76">
        <f>VLOOKUP(L$14,Table2458[],5,FALSE)</f>
        <v>6.2</v>
      </c>
      <c r="L59" s="76">
        <f>VLOOKUP(M$14,Table2458[],5,FALSE)</f>
        <v>6.2</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5.9</v>
      </c>
      <c r="C60" s="76">
        <f t="shared" ref="C60:U60" si="14">D10</f>
        <v>5.7</v>
      </c>
      <c r="D60" s="76">
        <f t="shared" si="14"/>
        <v>5.8</v>
      </c>
      <c r="E60" s="76">
        <f t="shared" si="14"/>
        <v>6</v>
      </c>
      <c r="F60" s="76">
        <f t="shared" si="14"/>
        <v>5.8</v>
      </c>
      <c r="G60" s="76">
        <f t="shared" si="14"/>
        <v>5.8</v>
      </c>
      <c r="H60" s="76">
        <f t="shared" si="14"/>
        <v>6</v>
      </c>
      <c r="I60" s="76">
        <f t="shared" si="14"/>
        <v>5.9</v>
      </c>
      <c r="J60" s="76">
        <f t="shared" si="14"/>
        <v>5.8</v>
      </c>
      <c r="K60" s="76">
        <f t="shared" si="14"/>
        <v>5.9</v>
      </c>
      <c r="L60" s="76">
        <f t="shared" si="14"/>
        <v>6.1</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3</v>
      </c>
      <c r="D64" s="77">
        <f t="shared" si="17"/>
        <v>2.4000000000000021</v>
      </c>
      <c r="E64" s="77">
        <f t="shared" si="17"/>
        <v>1.2000000000000011</v>
      </c>
      <c r="F64" s="77">
        <f t="shared" si="17"/>
        <v>2.4000000000000021</v>
      </c>
      <c r="G64" s="77">
        <f t="shared" si="17"/>
        <v>2.4000000000000021</v>
      </c>
      <c r="H64" s="77">
        <f t="shared" si="17"/>
        <v>1.2000000000000011</v>
      </c>
      <c r="I64" s="77">
        <f t="shared" si="17"/>
        <v>1.7999999999999989</v>
      </c>
      <c r="J64" s="77">
        <f t="shared" si="17"/>
        <v>2.4000000000000021</v>
      </c>
      <c r="K64" s="77">
        <f t="shared" si="17"/>
        <v>1.7999999999999989</v>
      </c>
      <c r="L64" s="77">
        <f t="shared" si="17"/>
        <v>0.6000000000000032</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-3</v>
      </c>
      <c r="D65" s="77">
        <f t="shared" si="18"/>
        <v>-2.4000000000000021</v>
      </c>
      <c r="E65" s="77">
        <f t="shared" si="18"/>
        <v>-1.2000000000000011</v>
      </c>
      <c r="F65" s="77">
        <f t="shared" si="18"/>
        <v>-2.4000000000000021</v>
      </c>
      <c r="G65" s="77">
        <f t="shared" si="18"/>
        <v>-2.4000000000000021</v>
      </c>
      <c r="H65" s="77">
        <f t="shared" si="18"/>
        <v>-1.2000000000000011</v>
      </c>
      <c r="I65" s="77">
        <f t="shared" si="18"/>
        <v>-1.7999999999999989</v>
      </c>
      <c r="J65" s="77">
        <f t="shared" si="18"/>
        <v>-2.4000000000000021</v>
      </c>
      <c r="K65" s="77">
        <f t="shared" si="18"/>
        <v>-1.7999999999999989</v>
      </c>
      <c r="L65" s="77">
        <f t="shared" si="18"/>
        <v>-0.6000000000000032</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39" sqref="F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 xml:space="preserve">PAN-024286 </v>
      </c>
      <c r="D1" s="141"/>
      <c r="E1" s="93" t="s">
        <v>45</v>
      </c>
      <c r="F1" s="39">
        <f>'Field data and Waste 1'!F1</f>
        <v>47.9</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Byproduct recovery limited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Bailea Farm, Sennybridge, Brecon, LD3 8ST</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7</v>
      </c>
      <c r="D8" s="60">
        <f>'Field data and Waste 1'!D8</f>
        <v>9</v>
      </c>
      <c r="E8" s="60">
        <f>'Field data and Waste 1'!E8</f>
        <v>10</v>
      </c>
      <c r="F8" s="60">
        <f>'Field data and Waste 1'!F8</f>
        <v>11</v>
      </c>
      <c r="G8" s="60">
        <f>'Field data and Waste 1'!G8</f>
        <v>12</v>
      </c>
      <c r="H8" s="60">
        <f>'Field data and Waste 1'!H8</f>
        <v>13</v>
      </c>
      <c r="I8" s="60">
        <f>'Field data and Waste 1'!I8</f>
        <v>15</v>
      </c>
      <c r="J8" s="60">
        <f>'Field data and Waste 1'!J8</f>
        <v>16</v>
      </c>
      <c r="K8" s="60">
        <f>'Field data and Waste 1'!K8</f>
        <v>20</v>
      </c>
      <c r="L8" s="60">
        <f>'Field data and Waste 1'!L8</f>
        <v>21</v>
      </c>
      <c r="M8" s="60">
        <f>'Field data and Waste 1'!M8</f>
        <v>22</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5.9</v>
      </c>
      <c r="D10" s="60">
        <f>'Field data and Waste 1'!D10</f>
        <v>5.7</v>
      </c>
      <c r="E10" s="60">
        <f>'Field data and Waste 1'!E10</f>
        <v>5.8</v>
      </c>
      <c r="F10" s="60">
        <f>'Field data and Waste 1'!F10</f>
        <v>6</v>
      </c>
      <c r="G10" s="60">
        <f>'Field data and Waste 1'!G10</f>
        <v>5.8</v>
      </c>
      <c r="H10" s="60">
        <f>'Field data and Waste 1'!H10</f>
        <v>5.8</v>
      </c>
      <c r="I10" s="60">
        <f>'Field data and Waste 1'!I10</f>
        <v>6</v>
      </c>
      <c r="J10" s="60">
        <f>'Field data and Waste 1'!J10</f>
        <v>5.9</v>
      </c>
      <c r="K10" s="60">
        <f>'Field data and Waste 1'!K10</f>
        <v>5.8</v>
      </c>
      <c r="L10" s="60">
        <f>'Field data and Waste 1'!L10</f>
        <v>5.9</v>
      </c>
      <c r="M10" s="60">
        <f>'Field data and Waste 1'!M10</f>
        <v>6.1</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0</v>
      </c>
      <c r="E11" s="60">
        <f>'Field data and Waste 1'!E11</f>
        <v>0</v>
      </c>
      <c r="F11" s="60">
        <f>'Field data and Waste 1'!F11</f>
        <v>1</v>
      </c>
      <c r="G11" s="60">
        <f>'Field data and Waste 1'!G11</f>
        <v>1</v>
      </c>
      <c r="H11" s="60">
        <f>'Field data and Waste 1'!H11</f>
        <v>1</v>
      </c>
      <c r="I11" s="60">
        <f>'Field data and Waste 1'!I11</f>
        <v>1</v>
      </c>
      <c r="J11" s="60">
        <f>'Field data and Waste 1'!J11</f>
        <v>1</v>
      </c>
      <c r="K11" s="60">
        <f>'Field data and Waste 1'!K11</f>
        <v>1</v>
      </c>
      <c r="L11" s="60">
        <f>'Field data and Waste 1'!L11</f>
        <v>1</v>
      </c>
      <c r="M11" s="60">
        <f>'Field data and Waste 1'!M11</f>
        <v>1</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1</v>
      </c>
      <c r="E12" s="60">
        <f>'Field data and Waste 1'!E12</f>
        <v>1</v>
      </c>
      <c r="F12" s="60">
        <f>'Field data and Waste 1'!F12</f>
        <v>0</v>
      </c>
      <c r="G12" s="60">
        <f>'Field data and Waste 1'!G12</f>
        <v>1</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3</v>
      </c>
      <c r="D13" s="60">
        <f>'Field data and Waste 1'!D13</f>
        <v>3</v>
      </c>
      <c r="E13" s="60">
        <f>'Field data and Waste 1'!E13</f>
        <v>3</v>
      </c>
      <c r="F13" s="60">
        <f>'Field data and Waste 1'!F13</f>
        <v>3</v>
      </c>
      <c r="G13" s="60">
        <f>'Field data and Waste 1'!G13</f>
        <v>3</v>
      </c>
      <c r="H13" s="60">
        <f>'Field data and Waste 1'!H13</f>
        <v>3</v>
      </c>
      <c r="I13" s="60">
        <f>'Field data and Waste 1'!I13</f>
        <v>3</v>
      </c>
      <c r="J13" s="60">
        <f>'Field data and Waste 1'!J13</f>
        <v>3</v>
      </c>
      <c r="K13" s="60">
        <f>'Field data and Waste 1'!K13</f>
        <v>3</v>
      </c>
      <c r="L13" s="60">
        <f>'Field data and Waste 1'!L13</f>
        <v>3</v>
      </c>
      <c r="M13" s="60">
        <f>'Field data and Waste 1'!M13</f>
        <v>3</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-228</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7</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9</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10</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11</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12</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13</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15</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16</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20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21</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22</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7</v>
      </c>
      <c r="C57" s="8">
        <f t="shared" ref="C57:U57" si="13">D8</f>
        <v>9</v>
      </c>
      <c r="D57" s="8">
        <f t="shared" si="13"/>
        <v>10</v>
      </c>
      <c r="E57" s="8">
        <f t="shared" si="13"/>
        <v>11</v>
      </c>
      <c r="F57" s="8">
        <f t="shared" si="13"/>
        <v>12</v>
      </c>
      <c r="G57" s="8">
        <f t="shared" si="13"/>
        <v>13</v>
      </c>
      <c r="H57" s="8">
        <f t="shared" si="13"/>
        <v>15</v>
      </c>
      <c r="I57" s="8">
        <f t="shared" si="13"/>
        <v>16</v>
      </c>
      <c r="J57" s="8">
        <f t="shared" si="13"/>
        <v>20</v>
      </c>
      <c r="K57" s="8">
        <f t="shared" si="13"/>
        <v>21</v>
      </c>
      <c r="L57" s="8">
        <f t="shared" si="13"/>
        <v>22</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str">
        <f>L16&amp;" I "&amp;(VLOOKUP(L14,Table24581113[],6,FALSE))</f>
        <v>Medium/Clay I Grass</v>
      </c>
      <c r="L58" s="13" t="str">
        <f>M16&amp;" I "&amp;(VLOOKUP(M14,Table24581113[],6,FALSE))</f>
        <v>Medium/Clay I Grass</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f>VLOOKUP(J$14,Table24581113[],5,FALSE)</f>
        <v>6.2</v>
      </c>
      <c r="J59" s="76">
        <f>VLOOKUP(K$14,Table24581113[],5,FALSE)</f>
        <v>6.2</v>
      </c>
      <c r="K59" s="76">
        <f>VLOOKUP(L$14,Table24581113[],5,FALSE)</f>
        <v>6.2</v>
      </c>
      <c r="L59" s="76">
        <f>VLOOKUP(M$14,Table24581113[],5,FALSE)</f>
        <v>6.2</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5.9</v>
      </c>
      <c r="C60" s="76">
        <f t="shared" ref="C60:U60" si="14">D10</f>
        <v>5.7</v>
      </c>
      <c r="D60" s="76">
        <f t="shared" si="14"/>
        <v>5.8</v>
      </c>
      <c r="E60" s="76">
        <f t="shared" si="14"/>
        <v>6</v>
      </c>
      <c r="F60" s="76">
        <f t="shared" si="14"/>
        <v>5.8</v>
      </c>
      <c r="G60" s="76">
        <f t="shared" si="14"/>
        <v>5.8</v>
      </c>
      <c r="H60" s="76">
        <f t="shared" si="14"/>
        <v>6</v>
      </c>
      <c r="I60" s="76">
        <f t="shared" si="14"/>
        <v>5.9</v>
      </c>
      <c r="J60" s="76">
        <f t="shared" si="14"/>
        <v>5.8</v>
      </c>
      <c r="K60" s="76">
        <f t="shared" si="14"/>
        <v>5.9</v>
      </c>
      <c r="L60" s="76">
        <f t="shared" si="14"/>
        <v>6.1</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3</v>
      </c>
      <c r="D64" s="77">
        <f t="shared" si="17"/>
        <v>2.4000000000000021</v>
      </c>
      <c r="E64" s="77">
        <f t="shared" si="17"/>
        <v>1.2000000000000011</v>
      </c>
      <c r="F64" s="77">
        <f t="shared" si="17"/>
        <v>2.4000000000000021</v>
      </c>
      <c r="G64" s="77">
        <f t="shared" si="17"/>
        <v>2.4000000000000021</v>
      </c>
      <c r="H64" s="77">
        <f t="shared" si="17"/>
        <v>1.2000000000000011</v>
      </c>
      <c r="I64" s="77">
        <f t="shared" si="17"/>
        <v>1.7999999999999989</v>
      </c>
      <c r="J64" s="77">
        <f t="shared" si="17"/>
        <v>2.4000000000000021</v>
      </c>
      <c r="K64" s="77">
        <f t="shared" si="17"/>
        <v>1.7999999999999989</v>
      </c>
      <c r="L64" s="77">
        <f t="shared" si="17"/>
        <v>0.6000000000000032</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-3</v>
      </c>
      <c r="D65" s="77">
        <f t="shared" si="18"/>
        <v>-2.4000000000000021</v>
      </c>
      <c r="E65" s="77">
        <f t="shared" si="18"/>
        <v>-1.2000000000000011</v>
      </c>
      <c r="F65" s="77">
        <f t="shared" si="18"/>
        <v>-2.4000000000000021</v>
      </c>
      <c r="G65" s="77">
        <f t="shared" si="18"/>
        <v>-2.4000000000000021</v>
      </c>
      <c r="H65" s="77">
        <f t="shared" si="18"/>
        <v>-1.2000000000000011</v>
      </c>
      <c r="I65" s="77">
        <f t="shared" si="18"/>
        <v>-1.7999999999999989</v>
      </c>
      <c r="J65" s="77">
        <f t="shared" si="18"/>
        <v>-2.4000000000000021</v>
      </c>
      <c r="K65" s="77">
        <f t="shared" si="18"/>
        <v>-1.7999999999999989</v>
      </c>
      <c r="L65" s="77">
        <f t="shared" si="18"/>
        <v>-0.6000000000000032</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 xml:space="preserve">PAN-024286 </v>
      </c>
      <c r="D1" s="141"/>
      <c r="E1" s="93" t="s">
        <v>45</v>
      </c>
      <c r="F1" s="39">
        <f>'Field data and Waste 1'!F1</f>
        <v>47.9</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Byproduct recovery limited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Bailea Farm, Sennybridge, Brecon, LD3 8ST</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7</v>
      </c>
      <c r="D8" s="60">
        <f>'Field data and Waste 1'!D8</f>
        <v>9</v>
      </c>
      <c r="E8" s="60">
        <f>'Field data and Waste 1'!E8</f>
        <v>10</v>
      </c>
      <c r="F8" s="60">
        <f>'Field data and Waste 1'!F8</f>
        <v>11</v>
      </c>
      <c r="G8" s="60">
        <f>'Field data and Waste 1'!G8</f>
        <v>12</v>
      </c>
      <c r="H8" s="60">
        <f>'Field data and Waste 1'!H8</f>
        <v>13</v>
      </c>
      <c r="I8" s="60">
        <f>'Field data and Waste 1'!I8</f>
        <v>15</v>
      </c>
      <c r="J8" s="60">
        <f>'Field data and Waste 1'!J8</f>
        <v>16</v>
      </c>
      <c r="K8" s="60">
        <f>'Field data and Waste 1'!K8</f>
        <v>20</v>
      </c>
      <c r="L8" s="60">
        <f>'Field data and Waste 1'!L8</f>
        <v>21</v>
      </c>
      <c r="M8" s="60">
        <f>'Field data and Waste 1'!M8</f>
        <v>22</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5.9</v>
      </c>
      <c r="D10" s="60">
        <f>'Field data and Waste 1'!D10</f>
        <v>5.7</v>
      </c>
      <c r="E10" s="60">
        <f>'Field data and Waste 1'!E10</f>
        <v>5.8</v>
      </c>
      <c r="F10" s="60">
        <f>'Field data and Waste 1'!F10</f>
        <v>6</v>
      </c>
      <c r="G10" s="60">
        <f>'Field data and Waste 1'!G10</f>
        <v>5.8</v>
      </c>
      <c r="H10" s="60">
        <f>'Field data and Waste 1'!H10</f>
        <v>5.8</v>
      </c>
      <c r="I10" s="60">
        <f>'Field data and Waste 1'!I10</f>
        <v>6</v>
      </c>
      <c r="J10" s="60">
        <f>'Field data and Waste 1'!J10</f>
        <v>5.9</v>
      </c>
      <c r="K10" s="60">
        <f>'Field data and Waste 1'!K10</f>
        <v>5.8</v>
      </c>
      <c r="L10" s="60">
        <f>'Field data and Waste 1'!L10</f>
        <v>5.9</v>
      </c>
      <c r="M10" s="60">
        <f>'Field data and Waste 1'!M10</f>
        <v>6.1</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0</v>
      </c>
      <c r="E11" s="60">
        <f>'Field data and Waste 1'!E11</f>
        <v>0</v>
      </c>
      <c r="F11" s="60">
        <f>'Field data and Waste 1'!F11</f>
        <v>1</v>
      </c>
      <c r="G11" s="60">
        <f>'Field data and Waste 1'!G11</f>
        <v>1</v>
      </c>
      <c r="H11" s="60">
        <f>'Field data and Waste 1'!H11</f>
        <v>1</v>
      </c>
      <c r="I11" s="60">
        <f>'Field data and Waste 1'!I11</f>
        <v>1</v>
      </c>
      <c r="J11" s="60">
        <f>'Field data and Waste 1'!J11</f>
        <v>1</v>
      </c>
      <c r="K11" s="60">
        <f>'Field data and Waste 1'!K11</f>
        <v>1</v>
      </c>
      <c r="L11" s="60">
        <f>'Field data and Waste 1'!L11</f>
        <v>1</v>
      </c>
      <c r="M11" s="60">
        <f>'Field data and Waste 1'!M11</f>
        <v>1</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1</v>
      </c>
      <c r="E12" s="60">
        <f>'Field data and Waste 1'!E12</f>
        <v>1</v>
      </c>
      <c r="F12" s="60">
        <f>'Field data and Waste 1'!F12</f>
        <v>0</v>
      </c>
      <c r="G12" s="60">
        <f>'Field data and Waste 1'!G12</f>
        <v>1</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3</v>
      </c>
      <c r="D13" s="60">
        <f>'Field data and Waste 1'!D13</f>
        <v>3</v>
      </c>
      <c r="E13" s="60">
        <f>'Field data and Waste 1'!E13</f>
        <v>3</v>
      </c>
      <c r="F13" s="60">
        <f>'Field data and Waste 1'!F13</f>
        <v>3</v>
      </c>
      <c r="G13" s="60">
        <f>'Field data and Waste 1'!G13</f>
        <v>3</v>
      </c>
      <c r="H13" s="60">
        <f>'Field data and Waste 1'!H13</f>
        <v>3</v>
      </c>
      <c r="I13" s="60">
        <f>'Field data and Waste 1'!I13</f>
        <v>3</v>
      </c>
      <c r="J13" s="60">
        <f>'Field data and Waste 1'!J13</f>
        <v>3</v>
      </c>
      <c r="K13" s="60">
        <f>'Field data and Waste 1'!K13</f>
        <v>3</v>
      </c>
      <c r="L13" s="60">
        <f>'Field data and Waste 1'!L13</f>
        <v>3</v>
      </c>
      <c r="M13" s="60">
        <f>'Field data and Waste 1'!M13</f>
        <v>3</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-228</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7</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9</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10</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11</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12</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13</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15</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16</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20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21</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22</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7</v>
      </c>
      <c r="C57" s="8">
        <f t="shared" ref="C57:U57" si="13">D8</f>
        <v>9</v>
      </c>
      <c r="D57" s="8">
        <f t="shared" si="13"/>
        <v>10</v>
      </c>
      <c r="E57" s="8">
        <f t="shared" si="13"/>
        <v>11</v>
      </c>
      <c r="F57" s="8">
        <f t="shared" si="13"/>
        <v>12</v>
      </c>
      <c r="G57" s="8">
        <f t="shared" si="13"/>
        <v>13</v>
      </c>
      <c r="H57" s="8">
        <f t="shared" si="13"/>
        <v>15</v>
      </c>
      <c r="I57" s="8">
        <f t="shared" si="13"/>
        <v>16</v>
      </c>
      <c r="J57" s="8">
        <f t="shared" si="13"/>
        <v>20</v>
      </c>
      <c r="K57" s="8">
        <f t="shared" si="13"/>
        <v>21</v>
      </c>
      <c r="L57" s="8">
        <f t="shared" si="13"/>
        <v>22</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Medium/Clay I Grass</v>
      </c>
      <c r="J58" s="13" t="str">
        <f>K16&amp;" I "&amp;(VLOOKUP(K14,Table24567[],6,FALSE))</f>
        <v>Medium/Clay I Grass</v>
      </c>
      <c r="K58" s="13" t="str">
        <f>L16&amp;" I "&amp;(VLOOKUP(L14,Table24567[],6,FALSE))</f>
        <v>Medium/Clay I Grass</v>
      </c>
      <c r="L58" s="13" t="str">
        <f>M16&amp;" I "&amp;(VLOOKUP(M14,Table24567[],6,FALSE))</f>
        <v>Medium/Clay I Grass</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f>VLOOKUP(I$14,Table24567[],5,FALSE)</f>
        <v>6.2</v>
      </c>
      <c r="I59" s="76">
        <f>VLOOKUP(J$14,Table24567[],5,FALSE)</f>
        <v>6.2</v>
      </c>
      <c r="J59" s="76">
        <f>VLOOKUP(K$14,Table24567[],5,FALSE)</f>
        <v>6.2</v>
      </c>
      <c r="K59" s="76">
        <f>VLOOKUP(L$14,Table24567[],5,FALSE)</f>
        <v>6.2</v>
      </c>
      <c r="L59" s="76">
        <f>VLOOKUP(M$14,Table24567[],5,FALSE)</f>
        <v>6.2</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5.9</v>
      </c>
      <c r="C60" s="76">
        <f t="shared" ref="C60:U60" si="14">D10</f>
        <v>5.7</v>
      </c>
      <c r="D60" s="76">
        <f t="shared" si="14"/>
        <v>5.8</v>
      </c>
      <c r="E60" s="76">
        <f t="shared" si="14"/>
        <v>6</v>
      </c>
      <c r="F60" s="76">
        <f t="shared" si="14"/>
        <v>5.8</v>
      </c>
      <c r="G60" s="76">
        <f t="shared" si="14"/>
        <v>5.8</v>
      </c>
      <c r="H60" s="76">
        <f t="shared" si="14"/>
        <v>6</v>
      </c>
      <c r="I60" s="76">
        <f t="shared" si="14"/>
        <v>5.9</v>
      </c>
      <c r="J60" s="76">
        <f t="shared" si="14"/>
        <v>5.8</v>
      </c>
      <c r="K60" s="76">
        <f t="shared" si="14"/>
        <v>5.9</v>
      </c>
      <c r="L60" s="76">
        <f t="shared" si="14"/>
        <v>6.1</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3</v>
      </c>
      <c r="D64" s="77">
        <f t="shared" si="17"/>
        <v>2.4000000000000021</v>
      </c>
      <c r="E64" s="77">
        <f t="shared" si="17"/>
        <v>1.2000000000000011</v>
      </c>
      <c r="F64" s="77">
        <f t="shared" si="17"/>
        <v>2.4000000000000021</v>
      </c>
      <c r="G64" s="77">
        <f t="shared" si="17"/>
        <v>2.4000000000000021</v>
      </c>
      <c r="H64" s="77">
        <f t="shared" si="17"/>
        <v>1.2000000000000011</v>
      </c>
      <c r="I64" s="77">
        <f t="shared" si="17"/>
        <v>1.7999999999999989</v>
      </c>
      <c r="J64" s="77">
        <f t="shared" si="17"/>
        <v>2.4000000000000021</v>
      </c>
      <c r="K64" s="77">
        <f t="shared" si="17"/>
        <v>1.7999999999999989</v>
      </c>
      <c r="L64" s="77">
        <f t="shared" si="17"/>
        <v>0.6000000000000032</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-3</v>
      </c>
      <c r="D65" s="77">
        <f t="shared" si="18"/>
        <v>-2.4000000000000021</v>
      </c>
      <c r="E65" s="77">
        <f t="shared" si="18"/>
        <v>-1.2000000000000011</v>
      </c>
      <c r="F65" s="77">
        <f t="shared" si="18"/>
        <v>-2.4000000000000021</v>
      </c>
      <c r="G65" s="77">
        <f t="shared" si="18"/>
        <v>-2.4000000000000021</v>
      </c>
      <c r="H65" s="77">
        <f t="shared" si="18"/>
        <v>-1.2000000000000011</v>
      </c>
      <c r="I65" s="77">
        <f t="shared" si="18"/>
        <v>-1.7999999999999989</v>
      </c>
      <c r="J65" s="77">
        <f t="shared" si="18"/>
        <v>-2.4000000000000021</v>
      </c>
      <c r="K65" s="77">
        <f t="shared" si="18"/>
        <v>-1.7999999999999989</v>
      </c>
      <c r="L65" s="77">
        <f t="shared" si="18"/>
        <v>-0.6000000000000032</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 xml:space="preserve">PAN-024286 </v>
      </c>
      <c r="D1" s="141"/>
      <c r="E1" s="93" t="s">
        <v>45</v>
      </c>
      <c r="F1" s="39">
        <f>'Field data and Waste 1'!F1</f>
        <v>47.9</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Byproduct recovery limited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Bailea Farm, Sennybridge, Brecon, LD3 8ST</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7</v>
      </c>
      <c r="D8" s="60">
        <f>'Field data and Waste 1'!D8</f>
        <v>9</v>
      </c>
      <c r="E8" s="60">
        <f>'Field data and Waste 1'!E8</f>
        <v>10</v>
      </c>
      <c r="F8" s="60">
        <f>'Field data and Waste 1'!F8</f>
        <v>11</v>
      </c>
      <c r="G8" s="60">
        <f>'Field data and Waste 1'!G8</f>
        <v>12</v>
      </c>
      <c r="H8" s="60">
        <f>'Field data and Waste 1'!H8</f>
        <v>13</v>
      </c>
      <c r="I8" s="60">
        <f>'Field data and Waste 1'!I8</f>
        <v>15</v>
      </c>
      <c r="J8" s="60">
        <f>'Field data and Waste 1'!J8</f>
        <v>16</v>
      </c>
      <c r="K8" s="60">
        <f>'Field data and Waste 1'!K8</f>
        <v>20</v>
      </c>
      <c r="L8" s="60">
        <f>'Field data and Waste 1'!L8</f>
        <v>21</v>
      </c>
      <c r="M8" s="60">
        <f>'Field data and Waste 1'!M8</f>
        <v>22</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5.9</v>
      </c>
      <c r="D10" s="60">
        <f>'Field data and Waste 1'!D10</f>
        <v>5.7</v>
      </c>
      <c r="E10" s="60">
        <f>'Field data and Waste 1'!E10</f>
        <v>5.8</v>
      </c>
      <c r="F10" s="60">
        <f>'Field data and Waste 1'!F10</f>
        <v>6</v>
      </c>
      <c r="G10" s="60">
        <f>'Field data and Waste 1'!G10</f>
        <v>5.8</v>
      </c>
      <c r="H10" s="60">
        <f>'Field data and Waste 1'!H10</f>
        <v>5.8</v>
      </c>
      <c r="I10" s="60">
        <f>'Field data and Waste 1'!I10</f>
        <v>6</v>
      </c>
      <c r="J10" s="60">
        <f>'Field data and Waste 1'!J10</f>
        <v>5.9</v>
      </c>
      <c r="K10" s="60">
        <f>'Field data and Waste 1'!K10</f>
        <v>5.8</v>
      </c>
      <c r="L10" s="60">
        <f>'Field data and Waste 1'!L10</f>
        <v>5.9</v>
      </c>
      <c r="M10" s="60">
        <f>'Field data and Waste 1'!M10</f>
        <v>6.1</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0</v>
      </c>
      <c r="E11" s="60">
        <f>'Field data and Waste 1'!E11</f>
        <v>0</v>
      </c>
      <c r="F11" s="60">
        <f>'Field data and Waste 1'!F11</f>
        <v>1</v>
      </c>
      <c r="G11" s="60">
        <f>'Field data and Waste 1'!G11</f>
        <v>1</v>
      </c>
      <c r="H11" s="60">
        <f>'Field data and Waste 1'!H11</f>
        <v>1</v>
      </c>
      <c r="I11" s="60">
        <f>'Field data and Waste 1'!I11</f>
        <v>1</v>
      </c>
      <c r="J11" s="60">
        <f>'Field data and Waste 1'!J11</f>
        <v>1</v>
      </c>
      <c r="K11" s="60">
        <f>'Field data and Waste 1'!K11</f>
        <v>1</v>
      </c>
      <c r="L11" s="60">
        <f>'Field data and Waste 1'!L11</f>
        <v>1</v>
      </c>
      <c r="M11" s="60">
        <f>'Field data and Waste 1'!M11</f>
        <v>1</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1</v>
      </c>
      <c r="E12" s="60">
        <f>'Field data and Waste 1'!E12</f>
        <v>1</v>
      </c>
      <c r="F12" s="60">
        <f>'Field data and Waste 1'!F12</f>
        <v>0</v>
      </c>
      <c r="G12" s="60">
        <f>'Field data and Waste 1'!G12</f>
        <v>1</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3</v>
      </c>
      <c r="D13" s="60">
        <f>'Field data and Waste 1'!D13</f>
        <v>3</v>
      </c>
      <c r="E13" s="60">
        <f>'Field data and Waste 1'!E13</f>
        <v>3</v>
      </c>
      <c r="F13" s="60">
        <f>'Field data and Waste 1'!F13</f>
        <v>3</v>
      </c>
      <c r="G13" s="60">
        <f>'Field data and Waste 1'!G13</f>
        <v>3</v>
      </c>
      <c r="H13" s="60">
        <f>'Field data and Waste 1'!H13</f>
        <v>3</v>
      </c>
      <c r="I13" s="60">
        <f>'Field data and Waste 1'!I13</f>
        <v>3</v>
      </c>
      <c r="J13" s="60">
        <f>'Field data and Waste 1'!J13</f>
        <v>3</v>
      </c>
      <c r="K13" s="60">
        <f>'Field data and Waste 1'!K13</f>
        <v>3</v>
      </c>
      <c r="L13" s="60">
        <f>'Field data and Waste 1'!L13</f>
        <v>3</v>
      </c>
      <c r="M13" s="60">
        <f>'Field data and Waste 1'!M13</f>
        <v>3</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-228</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7</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9</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10</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11</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12</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13</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15</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16</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20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21</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22</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7</v>
      </c>
      <c r="C57" s="8">
        <f t="shared" ref="C57:U57" si="13">D8</f>
        <v>9</v>
      </c>
      <c r="D57" s="8">
        <f t="shared" si="13"/>
        <v>10</v>
      </c>
      <c r="E57" s="8">
        <f t="shared" si="13"/>
        <v>11</v>
      </c>
      <c r="F57" s="8">
        <f t="shared" si="13"/>
        <v>12</v>
      </c>
      <c r="G57" s="8">
        <f t="shared" si="13"/>
        <v>13</v>
      </c>
      <c r="H57" s="8">
        <f t="shared" si="13"/>
        <v>15</v>
      </c>
      <c r="I57" s="8">
        <f t="shared" si="13"/>
        <v>16</v>
      </c>
      <c r="J57" s="8">
        <f t="shared" si="13"/>
        <v>20</v>
      </c>
      <c r="K57" s="8">
        <f t="shared" si="13"/>
        <v>21</v>
      </c>
      <c r="L57" s="8">
        <f t="shared" si="13"/>
        <v>22</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str">
        <f>J16&amp;" I "&amp;(VLOOKUP(J14,Table2456[],6,FALSE))</f>
        <v>Medium/Clay I Grass</v>
      </c>
      <c r="J58" s="13" t="str">
        <f>K16&amp;" I "&amp;(VLOOKUP(K14,Table2456[],6,FALSE))</f>
        <v>Medium/Clay I Grass</v>
      </c>
      <c r="K58" s="13" t="str">
        <f>L16&amp;" I "&amp;(VLOOKUP(L14,Table2456[],6,FALSE))</f>
        <v>Medium/Clay I Grass</v>
      </c>
      <c r="L58" s="13" t="str">
        <f>M16&amp;" I "&amp;(VLOOKUP(M14,Table2456[],6,FALSE))</f>
        <v>Medium/Clay I Grass</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6.2</v>
      </c>
      <c r="C59" s="76">
        <f>VLOOKUP(D$14,Table2456[],5,FALSE)</f>
        <v>6.2</v>
      </c>
      <c r="D59" s="76">
        <f>VLOOKUP(E$14,Table2456[],5,FALSE)</f>
        <v>6.2</v>
      </c>
      <c r="E59" s="76">
        <f>VLOOKUP(F$14,Table2456[],5,FALSE)</f>
        <v>6.2</v>
      </c>
      <c r="F59" s="76">
        <f>VLOOKUP(G$14,Table2456[],5,FALSE)</f>
        <v>6.2</v>
      </c>
      <c r="G59" s="76">
        <f>VLOOKUP(H$14,Table2456[],5,FALSE)</f>
        <v>6.2</v>
      </c>
      <c r="H59" s="76">
        <f>VLOOKUP(I$14,Table2456[],5,FALSE)</f>
        <v>6.2</v>
      </c>
      <c r="I59" s="76">
        <f>VLOOKUP(J$14,Table2456[],5,FALSE)</f>
        <v>6.2</v>
      </c>
      <c r="J59" s="76">
        <f>VLOOKUP(K$14,Table2456[],5,FALSE)</f>
        <v>6.2</v>
      </c>
      <c r="K59" s="76">
        <f>VLOOKUP(L$14,Table2456[],5,FALSE)</f>
        <v>6.2</v>
      </c>
      <c r="L59" s="76">
        <f>VLOOKUP(M$14,Table2456[],5,FALSE)</f>
        <v>6.2</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5.9</v>
      </c>
      <c r="C60" s="76">
        <f t="shared" ref="C60:U60" si="14">D10</f>
        <v>5.7</v>
      </c>
      <c r="D60" s="76">
        <f t="shared" si="14"/>
        <v>5.8</v>
      </c>
      <c r="E60" s="76">
        <f t="shared" si="14"/>
        <v>6</v>
      </c>
      <c r="F60" s="76">
        <f t="shared" si="14"/>
        <v>5.8</v>
      </c>
      <c r="G60" s="76">
        <f t="shared" si="14"/>
        <v>5.8</v>
      </c>
      <c r="H60" s="76">
        <f t="shared" si="14"/>
        <v>6</v>
      </c>
      <c r="I60" s="76">
        <f t="shared" si="14"/>
        <v>5.9</v>
      </c>
      <c r="J60" s="76">
        <f t="shared" si="14"/>
        <v>5.8</v>
      </c>
      <c r="K60" s="76">
        <f t="shared" si="14"/>
        <v>5.9</v>
      </c>
      <c r="L60" s="76">
        <f t="shared" si="14"/>
        <v>6.1</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3</v>
      </c>
      <c r="D64" s="77">
        <f t="shared" si="17"/>
        <v>2.4000000000000021</v>
      </c>
      <c r="E64" s="77">
        <f t="shared" si="17"/>
        <v>1.2000000000000011</v>
      </c>
      <c r="F64" s="77">
        <f t="shared" si="17"/>
        <v>2.4000000000000021</v>
      </c>
      <c r="G64" s="77">
        <f t="shared" si="17"/>
        <v>2.4000000000000021</v>
      </c>
      <c r="H64" s="77">
        <f t="shared" si="17"/>
        <v>1.2000000000000011</v>
      </c>
      <c r="I64" s="77">
        <f t="shared" si="17"/>
        <v>1.7999999999999989</v>
      </c>
      <c r="J64" s="77">
        <f t="shared" si="17"/>
        <v>2.4000000000000021</v>
      </c>
      <c r="K64" s="77">
        <f t="shared" si="17"/>
        <v>1.7999999999999989</v>
      </c>
      <c r="L64" s="77">
        <f t="shared" si="17"/>
        <v>0.6000000000000032</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-3</v>
      </c>
      <c r="D65" s="77">
        <f t="shared" si="18"/>
        <v>-2.4000000000000021</v>
      </c>
      <c r="E65" s="77">
        <f t="shared" si="18"/>
        <v>-1.2000000000000011</v>
      </c>
      <c r="F65" s="77">
        <f t="shared" si="18"/>
        <v>-2.4000000000000021</v>
      </c>
      <c r="G65" s="77">
        <f t="shared" si="18"/>
        <v>-2.4000000000000021</v>
      </c>
      <c r="H65" s="77">
        <f t="shared" si="18"/>
        <v>-1.2000000000000011</v>
      </c>
      <c r="I65" s="77">
        <f t="shared" si="18"/>
        <v>-1.7999999999999989</v>
      </c>
      <c r="J65" s="77">
        <f t="shared" si="18"/>
        <v>-2.4000000000000021</v>
      </c>
      <c r="K65" s="77">
        <f t="shared" si="18"/>
        <v>-1.7999999999999989</v>
      </c>
      <c r="L65" s="77">
        <f t="shared" si="18"/>
        <v>-0.6000000000000032</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 x14ac:dyDescent="0.25">
      <c r="A2" s="144"/>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5">
      <c r="A3" s="36">
        <v>1</v>
      </c>
      <c r="B3" s="33">
        <f>'Field data and Waste 1'!B31</f>
        <v>0</v>
      </c>
      <c r="C3" s="33">
        <f>'Field data and Waste 1'!C31</f>
        <v>0</v>
      </c>
      <c r="D3" s="33">
        <f>'Field data and Waste 1'!D31</f>
        <v>0</v>
      </c>
      <c r="E3" s="33">
        <f>'Field data and Waste 1'!E31</f>
        <v>0</v>
      </c>
      <c r="F3" s="33">
        <f>'Field data and Waste 1'!F31</f>
        <v>0</v>
      </c>
      <c r="G3" s="33">
        <f>'Field data and Waste 1'!G31</f>
        <v>0</v>
      </c>
      <c r="H3" s="33">
        <f>'Field data and Waste 1'!H31</f>
        <v>0</v>
      </c>
      <c r="I3" s="33">
        <f>'Field data and Waste 1'!I31</f>
        <v>0</v>
      </c>
      <c r="J3" s="33">
        <f>'Field data and Waste 1'!J31</f>
        <v>0</v>
      </c>
      <c r="K3" s="33">
        <f>'Field data and Waste 1'!K31</f>
        <v>0</v>
      </c>
      <c r="L3" s="33">
        <f>'Field data and Waste 1'!L31</f>
        <v>0</v>
      </c>
      <c r="M3" s="33">
        <f>'Field data and Waste 1'!M31</f>
        <v>0</v>
      </c>
      <c r="N3" s="33">
        <f>'Field data and Waste 1'!N31</f>
        <v>0</v>
      </c>
      <c r="O3" s="33">
        <f>'Field data and Waste 1'!O31</f>
        <v>0</v>
      </c>
      <c r="P3" s="33">
        <f>'Field data and Waste 1'!P31</f>
        <v>0</v>
      </c>
      <c r="Q3" s="33">
        <f>'Field data and Waste 1'!Q31</f>
        <v>0</v>
      </c>
      <c r="R3" s="33">
        <f>'Field data and Waste 1'!R31</f>
        <v>0</v>
      </c>
      <c r="S3" s="33">
        <f>'Field data and Waste 1'!S31</f>
        <v>0</v>
      </c>
      <c r="T3" s="33">
        <f>'Field data and Waste 1'!T31</f>
        <v>0</v>
      </c>
      <c r="U3" s="33">
        <f>'Field data and Waste 1'!U31</f>
        <v>0</v>
      </c>
    </row>
    <row r="4" spans="1:21" x14ac:dyDescent="0.25">
      <c r="A4" s="36">
        <v>2</v>
      </c>
      <c r="B4" s="33">
        <f>'Waste 2'!B31</f>
        <v>250</v>
      </c>
      <c r="C4" s="33">
        <f>'Waste 2'!C31</f>
        <v>37.128</v>
      </c>
      <c r="D4" s="33">
        <f>'Waste 2'!D31</f>
        <v>9.9198009000000003</v>
      </c>
      <c r="E4" s="33">
        <f>'Waste 2'!E31</f>
        <v>0.97713450000000013</v>
      </c>
      <c r="F4" s="33">
        <f>'Waste 2'!F31</f>
        <v>5.0312009999999994</v>
      </c>
      <c r="G4" s="33">
        <f>'Waste 2'!G31</f>
        <v>0.14331000000000005</v>
      </c>
      <c r="H4" s="33">
        <f>'Waste 2'!H31</f>
        <v>0.66300000000000003</v>
      </c>
      <c r="I4" s="33">
        <f>'Waste 2'!I31</f>
        <v>4.3860000000000003E-2</v>
      </c>
      <c r="J4" s="33">
        <f>'Waste 2'!J31</f>
        <v>3.1110000000000001E-3</v>
      </c>
      <c r="K4" s="33">
        <f>'Waste 2'!K31</f>
        <v>5.0490000000000005E-3</v>
      </c>
      <c r="L4" s="33">
        <f>'Waste 2'!L31</f>
        <v>4.8959999999999997E-2</v>
      </c>
      <c r="M4" s="33">
        <f>'Waste 2'!M31</f>
        <v>7.7010000000000009E-2</v>
      </c>
      <c r="N4" s="33">
        <f>'Waste 2'!N31</f>
        <v>15.555000000000003</v>
      </c>
      <c r="O4" s="33">
        <f>'Waste 2'!O31</f>
        <v>2300.1</v>
      </c>
      <c r="P4" s="33">
        <f>'Waste 2'!P31</f>
        <v>0</v>
      </c>
      <c r="Q4" s="33">
        <f>'Waste 2'!Q31</f>
        <v>33.532499999999999</v>
      </c>
      <c r="R4" s="33">
        <f>'Waste 2'!R31</f>
        <v>0</v>
      </c>
      <c r="S4" s="33">
        <f>'Waste 2'!S31</f>
        <v>0.19737000000000005</v>
      </c>
      <c r="T4" s="33">
        <f>'Waste 2'!T31</f>
        <v>0</v>
      </c>
      <c r="U4" s="33">
        <f>'Waste 2'!U31</f>
        <v>0</v>
      </c>
    </row>
    <row r="5" spans="1:21" x14ac:dyDescent="0.25">
      <c r="A5" s="36">
        <v>3</v>
      </c>
      <c r="B5" s="33">
        <f>'Waste 3'!B31</f>
        <v>250</v>
      </c>
      <c r="C5" s="33">
        <f>'Waste 3'!C31</f>
        <v>27.317250000000005</v>
      </c>
      <c r="D5" s="33">
        <f>'Waste 3'!D31</f>
        <v>2.3603600249999999</v>
      </c>
      <c r="E5" s="33">
        <f>'Waste 3'!E31</f>
        <v>2.6581095000000006</v>
      </c>
      <c r="F5" s="33">
        <f>'Waste 3'!F31</f>
        <v>6.4287706499999997</v>
      </c>
      <c r="G5" s="33">
        <f>'Waste 3'!G31</f>
        <v>0.13124250000000001</v>
      </c>
      <c r="H5" s="33">
        <f>'Waste 3'!H31</f>
        <v>0.80797500000000011</v>
      </c>
      <c r="I5" s="33">
        <f>'Waste 3'!I31</f>
        <v>8.4645000000000012E-2</v>
      </c>
      <c r="J5" s="33">
        <f>'Waste 3'!J31</f>
        <v>3.6765000000000001E-3</v>
      </c>
      <c r="K5" s="33">
        <f>'Waste 3'!K31</f>
        <v>5.0017500000000001E-3</v>
      </c>
      <c r="L5" s="33">
        <f>'Waste 3'!L31</f>
        <v>2.1802499999999999E-2</v>
      </c>
      <c r="M5" s="33">
        <f>'Waste 3'!M31</f>
        <v>4.0014000000000001E-2</v>
      </c>
      <c r="N5" s="33">
        <f>'Waste 3'!N31</f>
        <v>15.261750000000001</v>
      </c>
      <c r="O5" s="33">
        <f>'Waste 3'!O31</f>
        <v>2017.8000000000002</v>
      </c>
      <c r="P5" s="33">
        <f>'Waste 3'!P31</f>
        <v>0</v>
      </c>
      <c r="Q5" s="33">
        <f>'Waste 3'!Q31</f>
        <v>50.979375000000012</v>
      </c>
      <c r="R5" s="33">
        <f>'Waste 3'!R31</f>
        <v>0</v>
      </c>
      <c r="S5" s="33">
        <f>'Waste 3'!S31</f>
        <v>0.1226925</v>
      </c>
      <c r="T5" s="33">
        <f>'Waste 3'!T31</f>
        <v>0</v>
      </c>
      <c r="U5" s="33">
        <f>'Waste 3'!U31</f>
        <v>0</v>
      </c>
    </row>
    <row r="6" spans="1:21" x14ac:dyDescent="0.25">
      <c r="A6" s="36">
        <v>4</v>
      </c>
      <c r="B6" s="33">
        <f>'Waste 4'!B31</f>
        <v>0</v>
      </c>
      <c r="C6" s="33">
        <f>'Waste 4'!C31</f>
        <v>0</v>
      </c>
      <c r="D6" s="33">
        <f>'Waste 4'!D31</f>
        <v>0</v>
      </c>
      <c r="E6" s="33">
        <f>'Waste 4'!E31</f>
        <v>0</v>
      </c>
      <c r="F6" s="33">
        <f>'Waste 4'!F31</f>
        <v>0</v>
      </c>
      <c r="G6" s="33">
        <f>'Waste 4'!G31</f>
        <v>0</v>
      </c>
      <c r="H6" s="33">
        <f>'Waste 4'!H31</f>
        <v>0</v>
      </c>
      <c r="I6" s="33">
        <f>'Waste 4'!I31</f>
        <v>0</v>
      </c>
      <c r="J6" s="33">
        <f>'Waste 4'!J31</f>
        <v>0</v>
      </c>
      <c r="K6" s="33">
        <f>'Waste 4'!K31</f>
        <v>0</v>
      </c>
      <c r="L6" s="33">
        <f>'Waste 4'!L31</f>
        <v>0</v>
      </c>
      <c r="M6" s="33">
        <f>'Waste 4'!M31</f>
        <v>0</v>
      </c>
      <c r="N6" s="33">
        <f>'Waste 4'!N31</f>
        <v>0</v>
      </c>
      <c r="O6" s="33">
        <f>'Waste 4'!O31</f>
        <v>0</v>
      </c>
      <c r="P6" s="33">
        <f>'Waste 4'!P31</f>
        <v>0</v>
      </c>
      <c r="Q6" s="33">
        <f>'Waste 4'!Q31</f>
        <v>0</v>
      </c>
      <c r="R6" s="33">
        <f>'Waste 4'!R31</f>
        <v>0</v>
      </c>
      <c r="S6" s="33">
        <f>'Waste 4'!S31</f>
        <v>0</v>
      </c>
      <c r="T6" s="33">
        <f>'Waste 4'!T31</f>
        <v>0</v>
      </c>
      <c r="U6" s="33">
        <f>'Waste 4'!U31</f>
        <v>0</v>
      </c>
    </row>
    <row r="7" spans="1:21" x14ac:dyDescent="0.25">
      <c r="A7" s="36">
        <v>5</v>
      </c>
      <c r="B7" s="33">
        <f>'Waste 5'!B31</f>
        <v>0</v>
      </c>
      <c r="C7" s="33">
        <f>'Waste 5'!C31</f>
        <v>0</v>
      </c>
      <c r="D7" s="33">
        <f>'Waste 5'!D31</f>
        <v>0</v>
      </c>
      <c r="E7" s="33">
        <f>'Waste 5'!E31</f>
        <v>0</v>
      </c>
      <c r="F7" s="33">
        <f>'Waste 5'!F31</f>
        <v>0</v>
      </c>
      <c r="G7" s="33">
        <f>'Waste 5'!G31</f>
        <v>0</v>
      </c>
      <c r="H7" s="33">
        <f>'Waste 5'!H31</f>
        <v>0</v>
      </c>
      <c r="I7" s="33">
        <f>'Waste 5'!I31</f>
        <v>0</v>
      </c>
      <c r="J7" s="33">
        <f>'Waste 5'!J31</f>
        <v>0</v>
      </c>
      <c r="K7" s="33">
        <f>'Waste 5'!K31</f>
        <v>0</v>
      </c>
      <c r="L7" s="33">
        <f>'Waste 5'!L31</f>
        <v>0</v>
      </c>
      <c r="M7" s="33">
        <f>'Waste 5'!M31</f>
        <v>0</v>
      </c>
      <c r="N7" s="33">
        <f>'Waste 5'!N31</f>
        <v>0</v>
      </c>
      <c r="O7" s="33">
        <f>'Waste 5'!O31</f>
        <v>0</v>
      </c>
      <c r="P7" s="33">
        <f>'Waste 5'!P31</f>
        <v>0</v>
      </c>
      <c r="Q7" s="33">
        <f>'Waste 5'!Q31</f>
        <v>0</v>
      </c>
      <c r="R7" s="33">
        <f>'Waste 5'!R31</f>
        <v>0</v>
      </c>
      <c r="S7" s="33">
        <f>'Waste 5'!S31</f>
        <v>0</v>
      </c>
      <c r="T7" s="33">
        <f>'Waste 5'!T31</f>
        <v>0</v>
      </c>
      <c r="U7" s="33">
        <f>'Waste 5'!U31</f>
        <v>0</v>
      </c>
    </row>
    <row r="8" spans="1:21" x14ac:dyDescent="0.25">
      <c r="A8" s="36">
        <v>6</v>
      </c>
      <c r="B8" s="33">
        <f>'Waste 6'!B31</f>
        <v>0</v>
      </c>
      <c r="C8" s="33">
        <f>'Waste 6'!C31</f>
        <v>0</v>
      </c>
      <c r="D8" s="33">
        <f>'Waste 6'!D31</f>
        <v>0</v>
      </c>
      <c r="E8" s="33">
        <f>'Waste 6'!E31</f>
        <v>0</v>
      </c>
      <c r="F8" s="33">
        <f>'Waste 6'!F31</f>
        <v>0</v>
      </c>
      <c r="G8" s="33">
        <f>'Waste 6'!G31</f>
        <v>0</v>
      </c>
      <c r="H8" s="33">
        <f>'Waste 6'!H31</f>
        <v>0</v>
      </c>
      <c r="I8" s="33">
        <f>'Waste 6'!I31</f>
        <v>0</v>
      </c>
      <c r="J8" s="33">
        <f>'Waste 6'!J31</f>
        <v>0</v>
      </c>
      <c r="K8" s="33">
        <f>'Waste 6'!K31</f>
        <v>0</v>
      </c>
      <c r="L8" s="33">
        <f>'Waste 6'!L31</f>
        <v>0</v>
      </c>
      <c r="M8" s="33">
        <f>'Waste 6'!M31</f>
        <v>0</v>
      </c>
      <c r="N8" s="33">
        <f>'Waste 6'!N31</f>
        <v>0</v>
      </c>
      <c r="O8" s="33">
        <f>'Waste 6'!O31</f>
        <v>0</v>
      </c>
      <c r="P8" s="33">
        <f>'Waste 6'!P31</f>
        <v>0</v>
      </c>
      <c r="Q8" s="33">
        <f>'Waste 6'!Q31</f>
        <v>0</v>
      </c>
      <c r="R8" s="33">
        <f>'Waste 6'!R31</f>
        <v>0</v>
      </c>
      <c r="S8" s="33">
        <f>'Waste 6'!S31</f>
        <v>0</v>
      </c>
      <c r="T8" s="33">
        <f>'Waste 6'!T31</f>
        <v>0</v>
      </c>
      <c r="U8" s="33">
        <f>'Waste 6'!U31</f>
        <v>0</v>
      </c>
    </row>
    <row r="9" spans="1:21" x14ac:dyDescent="0.25">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5">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5">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5">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5" x14ac:dyDescent="0.35">
      <c r="A13" s="80" t="s">
        <v>85</v>
      </c>
      <c r="B13" s="81">
        <f>SUM(B3:B12)</f>
        <v>500</v>
      </c>
      <c r="C13" s="81">
        <f t="shared" ref="C13:U13" si="0">SUM(C3:C12)</f>
        <v>64.445250000000001</v>
      </c>
      <c r="D13" s="81">
        <f t="shared" si="0"/>
        <v>12.280160925000001</v>
      </c>
      <c r="E13" s="81">
        <f t="shared" si="0"/>
        <v>3.6352440000000006</v>
      </c>
      <c r="F13" s="81">
        <f t="shared" si="0"/>
        <v>11.45997165</v>
      </c>
      <c r="G13" s="81">
        <f t="shared" si="0"/>
        <v>0.27455250000000009</v>
      </c>
      <c r="H13" s="81">
        <f t="shared" si="0"/>
        <v>1.4709750000000001</v>
      </c>
      <c r="I13" s="81">
        <f t="shared" si="0"/>
        <v>0.12850500000000001</v>
      </c>
      <c r="J13" s="81">
        <f t="shared" si="0"/>
        <v>6.7875000000000001E-3</v>
      </c>
      <c r="K13" s="81">
        <f t="shared" si="0"/>
        <v>1.0050750000000001E-2</v>
      </c>
      <c r="L13" s="81">
        <f t="shared" si="0"/>
        <v>7.0762499999999992E-2</v>
      </c>
      <c r="M13" s="81">
        <f t="shared" si="0"/>
        <v>0.11702400000000002</v>
      </c>
      <c r="N13" s="81">
        <f t="shared" si="0"/>
        <v>30.816750000000006</v>
      </c>
      <c r="O13" s="81">
        <f t="shared" si="0"/>
        <v>4317.8999999999996</v>
      </c>
      <c r="P13" s="81">
        <f t="shared" si="0"/>
        <v>0</v>
      </c>
      <c r="Q13" s="81">
        <f t="shared" si="0"/>
        <v>84.511875000000003</v>
      </c>
      <c r="R13" s="81">
        <f t="shared" si="0"/>
        <v>0</v>
      </c>
      <c r="S13" s="81">
        <f t="shared" si="0"/>
        <v>0.32006250000000003</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 x14ac:dyDescent="0.35">
      <c r="A2" s="145"/>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5">
      <c r="A3" s="36">
        <v>1</v>
      </c>
      <c r="B3" s="91"/>
      <c r="C3" s="33">
        <f>'Field data and Waste 1'!B31</f>
        <v>0</v>
      </c>
      <c r="D3" s="33">
        <f>'Field data and Waste 1'!C31</f>
        <v>0</v>
      </c>
      <c r="E3" s="33">
        <f>'Field data and Waste 1'!D31</f>
        <v>0</v>
      </c>
      <c r="F3" s="33">
        <f>'Field data and Waste 1'!E31</f>
        <v>0</v>
      </c>
      <c r="G3" s="33">
        <f>'Field data and Waste 1'!F31</f>
        <v>0</v>
      </c>
      <c r="H3" s="33">
        <f>'Field data and Waste 1'!G31</f>
        <v>0</v>
      </c>
      <c r="I3" s="33">
        <f>'Field data and Waste 1'!H31</f>
        <v>0</v>
      </c>
      <c r="J3" s="33">
        <f>'Field data and Waste 1'!I31</f>
        <v>0</v>
      </c>
      <c r="K3" s="33">
        <f>'Field data and Waste 1'!J31</f>
        <v>0</v>
      </c>
      <c r="L3" s="33">
        <f>'Field data and Waste 1'!K31</f>
        <v>0</v>
      </c>
      <c r="M3" s="33">
        <f>'Field data and Waste 1'!L31</f>
        <v>0</v>
      </c>
      <c r="N3" s="33">
        <f>'Field data and Waste 1'!M31</f>
        <v>0</v>
      </c>
      <c r="O3" s="33">
        <f>'Field data and Waste 1'!N31</f>
        <v>0</v>
      </c>
      <c r="P3" s="33">
        <f>'Field data and Waste 1'!O31</f>
        <v>0</v>
      </c>
      <c r="Q3" s="33">
        <f>'Field data and Waste 1'!P31</f>
        <v>0</v>
      </c>
      <c r="R3" s="33">
        <f>'Field data and Waste 1'!Q31</f>
        <v>0</v>
      </c>
      <c r="S3" s="33">
        <f>'Field data and Waste 1'!R31</f>
        <v>0</v>
      </c>
      <c r="T3" s="33">
        <f>'Field data and Waste 1'!S31</f>
        <v>0</v>
      </c>
      <c r="U3" s="33">
        <f>'Field data and Waste 1'!T31</f>
        <v>0</v>
      </c>
      <c r="V3" s="33">
        <f>'Field data and Waste 1'!U31</f>
        <v>0</v>
      </c>
    </row>
    <row r="4" spans="1:22" x14ac:dyDescent="0.25">
      <c r="A4" s="36">
        <v>2</v>
      </c>
      <c r="B4" s="91"/>
      <c r="C4" s="33">
        <f>'Waste 2'!B31</f>
        <v>250</v>
      </c>
      <c r="D4" s="33">
        <f>'Waste 2'!C31</f>
        <v>37.128</v>
      </c>
      <c r="E4" s="33">
        <f>'Waste 2'!D31</f>
        <v>9.9198009000000003</v>
      </c>
      <c r="F4" s="33">
        <f>'Waste 2'!E31</f>
        <v>0.97713450000000013</v>
      </c>
      <c r="G4" s="33">
        <f>'Waste 2'!F31</f>
        <v>5.0312009999999994</v>
      </c>
      <c r="H4" s="33">
        <f>'Waste 2'!G31</f>
        <v>0.14331000000000005</v>
      </c>
      <c r="I4" s="33">
        <f>'Waste 2'!H31</f>
        <v>0.66300000000000003</v>
      </c>
      <c r="J4" s="33">
        <f>'Waste 2'!I31</f>
        <v>4.3860000000000003E-2</v>
      </c>
      <c r="K4" s="33">
        <f>'Waste 2'!J31</f>
        <v>3.1110000000000001E-3</v>
      </c>
      <c r="L4" s="33">
        <f>'Waste 2'!K31</f>
        <v>5.0490000000000005E-3</v>
      </c>
      <c r="M4" s="33">
        <f>'Waste 2'!L31</f>
        <v>4.8959999999999997E-2</v>
      </c>
      <c r="N4" s="33">
        <f>'Waste 2'!M31</f>
        <v>7.7010000000000009E-2</v>
      </c>
      <c r="O4" s="33">
        <f>'Waste 2'!N31</f>
        <v>15.555000000000003</v>
      </c>
      <c r="P4" s="33">
        <f>'Waste 2'!O31</f>
        <v>2300.1</v>
      </c>
      <c r="Q4" s="33">
        <f>'Waste 2'!P31</f>
        <v>0</v>
      </c>
      <c r="R4" s="33">
        <f>'Waste 2'!Q31</f>
        <v>33.532499999999999</v>
      </c>
      <c r="S4" s="33">
        <f>'Waste 2'!R31</f>
        <v>0</v>
      </c>
      <c r="T4" s="33">
        <f>'Waste 2'!S31</f>
        <v>0.19737000000000005</v>
      </c>
      <c r="U4" s="33">
        <f>'Waste 2'!T31</f>
        <v>0</v>
      </c>
      <c r="V4" s="33">
        <f>'Waste 2'!U31</f>
        <v>0</v>
      </c>
    </row>
    <row r="5" spans="1:22" x14ac:dyDescent="0.25">
      <c r="A5" s="36">
        <v>3</v>
      </c>
      <c r="B5" s="91"/>
      <c r="C5" s="33">
        <f>'Waste 3'!B31</f>
        <v>250</v>
      </c>
      <c r="D5" s="33">
        <f>'Waste 3'!C31</f>
        <v>27.317250000000005</v>
      </c>
      <c r="E5" s="33">
        <f>'Waste 3'!D31</f>
        <v>2.3603600249999999</v>
      </c>
      <c r="F5" s="33">
        <f>'Waste 3'!E31</f>
        <v>2.6581095000000006</v>
      </c>
      <c r="G5" s="33">
        <f>'Waste 3'!F31</f>
        <v>6.4287706499999997</v>
      </c>
      <c r="H5" s="33">
        <f>'Waste 3'!G31</f>
        <v>0.13124250000000001</v>
      </c>
      <c r="I5" s="33">
        <f>'Waste 3'!H31</f>
        <v>0.80797500000000011</v>
      </c>
      <c r="J5" s="33">
        <f>'Waste 3'!I31</f>
        <v>8.4645000000000012E-2</v>
      </c>
      <c r="K5" s="33">
        <f>'Waste 3'!J31</f>
        <v>3.6765000000000001E-3</v>
      </c>
      <c r="L5" s="33">
        <f>'Waste 3'!K31</f>
        <v>5.0017500000000001E-3</v>
      </c>
      <c r="M5" s="33">
        <f>'Waste 3'!L31</f>
        <v>2.1802499999999999E-2</v>
      </c>
      <c r="N5" s="33">
        <f>'Waste 3'!M31</f>
        <v>4.0014000000000001E-2</v>
      </c>
      <c r="O5" s="33">
        <f>'Waste 3'!N31</f>
        <v>15.261750000000001</v>
      </c>
      <c r="P5" s="33">
        <f>'Waste 3'!O31</f>
        <v>2017.8000000000002</v>
      </c>
      <c r="Q5" s="33">
        <f>'Waste 3'!P31</f>
        <v>0</v>
      </c>
      <c r="R5" s="33">
        <f>'Waste 3'!Q31</f>
        <v>50.979375000000012</v>
      </c>
      <c r="S5" s="33">
        <f>'Waste 3'!R31</f>
        <v>0</v>
      </c>
      <c r="T5" s="33">
        <f>'Waste 3'!S31</f>
        <v>0.1226925</v>
      </c>
      <c r="U5" s="33">
        <f>'Waste 3'!T31</f>
        <v>0</v>
      </c>
      <c r="V5" s="33">
        <f>'Waste 3'!U31</f>
        <v>0</v>
      </c>
    </row>
    <row r="6" spans="1:22" x14ac:dyDescent="0.25">
      <c r="A6" s="36">
        <v>4</v>
      </c>
      <c r="B6" s="91"/>
      <c r="C6" s="33">
        <f>'Waste 4'!B31</f>
        <v>0</v>
      </c>
      <c r="D6" s="33">
        <f>'Waste 4'!C31</f>
        <v>0</v>
      </c>
      <c r="E6" s="33">
        <f>'Waste 4'!D31</f>
        <v>0</v>
      </c>
      <c r="F6" s="33">
        <f>'Waste 4'!E31</f>
        <v>0</v>
      </c>
      <c r="G6" s="33">
        <f>'Waste 4'!F31</f>
        <v>0</v>
      </c>
      <c r="H6" s="33">
        <f>'Waste 4'!G31</f>
        <v>0</v>
      </c>
      <c r="I6" s="33">
        <f>'Waste 4'!H31</f>
        <v>0</v>
      </c>
      <c r="J6" s="33">
        <f>'Waste 4'!I31</f>
        <v>0</v>
      </c>
      <c r="K6" s="33">
        <f>'Waste 4'!J31</f>
        <v>0</v>
      </c>
      <c r="L6" s="33">
        <f>'Waste 4'!K31</f>
        <v>0</v>
      </c>
      <c r="M6" s="33">
        <f>'Waste 4'!L31</f>
        <v>0</v>
      </c>
      <c r="N6" s="33">
        <f>'Waste 4'!M31</f>
        <v>0</v>
      </c>
      <c r="O6" s="33">
        <f>'Waste 4'!N31</f>
        <v>0</v>
      </c>
      <c r="P6" s="33">
        <f>'Waste 4'!O31</f>
        <v>0</v>
      </c>
      <c r="Q6" s="33">
        <f>'Waste 4'!P31</f>
        <v>0</v>
      </c>
      <c r="R6" s="33">
        <f>'Waste 4'!Q31</f>
        <v>0</v>
      </c>
      <c r="S6" s="33">
        <f>'Waste 4'!R31</f>
        <v>0</v>
      </c>
      <c r="T6" s="33">
        <f>'Waste 4'!S31</f>
        <v>0</v>
      </c>
      <c r="U6" s="33">
        <f>'Waste 4'!T31</f>
        <v>0</v>
      </c>
      <c r="V6" s="33">
        <f>'Waste 4'!U31</f>
        <v>0</v>
      </c>
    </row>
    <row r="7" spans="1:22" x14ac:dyDescent="0.25">
      <c r="A7" s="36">
        <v>5</v>
      </c>
      <c r="B7" s="91"/>
      <c r="C7" s="33">
        <f>'Waste 5'!B31</f>
        <v>0</v>
      </c>
      <c r="D7" s="33">
        <f>'Waste 5'!C31</f>
        <v>0</v>
      </c>
      <c r="E7" s="33">
        <f>'Waste 5'!D31</f>
        <v>0</v>
      </c>
      <c r="F7" s="33">
        <f>'Waste 5'!E31</f>
        <v>0</v>
      </c>
      <c r="G7" s="33">
        <f>'Waste 5'!F31</f>
        <v>0</v>
      </c>
      <c r="H7" s="33">
        <f>'Waste 5'!G31</f>
        <v>0</v>
      </c>
      <c r="I7" s="33">
        <f>'Waste 5'!H31</f>
        <v>0</v>
      </c>
      <c r="J7" s="33">
        <f>'Waste 5'!I31</f>
        <v>0</v>
      </c>
      <c r="K7" s="33">
        <f>'Waste 5'!J31</f>
        <v>0</v>
      </c>
      <c r="L7" s="33">
        <f>'Waste 5'!K31</f>
        <v>0</v>
      </c>
      <c r="M7" s="33">
        <f>'Waste 5'!L31</f>
        <v>0</v>
      </c>
      <c r="N7" s="33">
        <f>'Waste 5'!M31</f>
        <v>0</v>
      </c>
      <c r="O7" s="33">
        <f>'Waste 5'!N31</f>
        <v>0</v>
      </c>
      <c r="P7" s="33">
        <f>'Waste 5'!O31</f>
        <v>0</v>
      </c>
      <c r="Q7" s="33">
        <f>'Waste 5'!P31</f>
        <v>0</v>
      </c>
      <c r="R7" s="33">
        <f>'Waste 5'!Q31</f>
        <v>0</v>
      </c>
      <c r="S7" s="33">
        <f>'Waste 5'!R31</f>
        <v>0</v>
      </c>
      <c r="T7" s="33">
        <f>'Waste 5'!S31</f>
        <v>0</v>
      </c>
      <c r="U7" s="33">
        <f>'Waste 5'!T31</f>
        <v>0</v>
      </c>
      <c r="V7" s="33">
        <f>'Waste 5'!U31</f>
        <v>0</v>
      </c>
    </row>
    <row r="8" spans="1:22" x14ac:dyDescent="0.25">
      <c r="A8" s="36">
        <v>6</v>
      </c>
      <c r="B8" s="91"/>
      <c r="C8" s="33">
        <f>'Waste 6'!B31</f>
        <v>0</v>
      </c>
      <c r="D8" s="33">
        <f>'Waste 6'!C31</f>
        <v>0</v>
      </c>
      <c r="E8" s="33">
        <f>'Waste 6'!D31</f>
        <v>0</v>
      </c>
      <c r="F8" s="33">
        <f>'Waste 6'!E31</f>
        <v>0</v>
      </c>
      <c r="G8" s="33">
        <f>'Waste 6'!F31</f>
        <v>0</v>
      </c>
      <c r="H8" s="33">
        <f>'Waste 6'!G31</f>
        <v>0</v>
      </c>
      <c r="I8" s="33">
        <f>'Waste 6'!H31</f>
        <v>0</v>
      </c>
      <c r="J8" s="33">
        <f>'Waste 6'!I31</f>
        <v>0</v>
      </c>
      <c r="K8" s="33">
        <f>'Waste 6'!J31</f>
        <v>0</v>
      </c>
      <c r="L8" s="33">
        <f>'Waste 6'!K31</f>
        <v>0</v>
      </c>
      <c r="M8" s="33">
        <f>'Waste 6'!L31</f>
        <v>0</v>
      </c>
      <c r="N8" s="33">
        <f>'Waste 6'!M31</f>
        <v>0</v>
      </c>
      <c r="O8" s="33">
        <f>'Waste 6'!N31</f>
        <v>0</v>
      </c>
      <c r="P8" s="33">
        <f>'Waste 6'!O31</f>
        <v>0</v>
      </c>
      <c r="Q8" s="33">
        <f>'Waste 6'!P31</f>
        <v>0</v>
      </c>
      <c r="R8" s="33">
        <f>'Waste 6'!Q31</f>
        <v>0</v>
      </c>
      <c r="S8" s="33">
        <f>'Waste 6'!R31</f>
        <v>0</v>
      </c>
      <c r="T8" s="33">
        <f>'Waste 6'!S31</f>
        <v>0</v>
      </c>
      <c r="U8" s="33">
        <f>'Waste 6'!T31</f>
        <v>0</v>
      </c>
      <c r="V8" s="33">
        <f>'Waste 6'!U31</f>
        <v>0</v>
      </c>
    </row>
    <row r="9" spans="1:22" x14ac:dyDescent="0.25">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5">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5">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5">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'Field data and Waste 1'!B43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'Field data and Waste 1'!B44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0</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250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250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REGU-415-1631591</_dlc_DocId>
    <_dlc_DocIdUrl xmlns="9be56660-2c31-41ef-bc00-23e72f632f2a">
      <Url>https://cyfoethnaturiolcymru.sharepoint.com/teams/Regulatory/Permitting/_layouts/15/DocIdRedir.aspx?ID=REGU-415-1631591</Url>
      <Description>REGU-415-1631591</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Terms xmlns="http://schemas.microsoft.com/office/infopath/2007/PartnerControls"/>
    </lcf76f155ced4ddcb4097134ff3c332f>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2024-03-07T00:00:00+00:00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7" ma:contentTypeDescription="Permitting &amp; Compliance Word Document" ma:contentTypeScope="" ma:versionID="b0979c0abfc4cd0aa9a4088fd2a08e4f">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7a202198781ede2dced974a9bcd06e41"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element ref="ns4:MediaServiceObjectDetectorVersions" minOccurs="0"/>
                <xsd:element ref="ns4:lcf76f155ced4ddcb4097134ff3c332f" minOccurs="0"/>
                <xsd:element ref="ns2:TaxCatchAll"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xsd:simpleType>
        <xsd:restriction base="dms:Choice">
          <xsd:enumeration value="Yes"/>
          <xsd:enumeration value="No"/>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SearchProperties" ma:index="4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EB88BFD-E29A-4849-A8E6-116EB74B98EA}">
  <ds:schemaRefs>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http://purl.org/dc/dcmitype/"/>
    <ds:schemaRef ds:uri="9be56660-2c31-41ef-bc00-23e72f632f2a"/>
    <ds:schemaRef ds:uri="http://www.w3.org/XML/1998/namespace"/>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AE1C6D6A-BB4E-41C5-813D-CBADF49B5AB6}"/>
</file>

<file path=customXml/itemProps4.xml><?xml version="1.0" encoding="utf-8"?>
<ds:datastoreItem xmlns:ds="http://schemas.openxmlformats.org/officeDocument/2006/customXml" ds:itemID="{21F593DB-E3B6-42DF-9658-FCE6DCD44D38}"/>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Banfield, Ethan</cp:lastModifiedBy>
  <dcterms:created xsi:type="dcterms:W3CDTF">2016-09-26T10:07:59Z</dcterms:created>
  <dcterms:modified xsi:type="dcterms:W3CDTF">2024-02-28T12:14:11Z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17b36262-0fe2-4c1c-86f2-710e2d715d97</vt:lpwstr>
  </property>
  <property fmtid="{D5CDD505-2E9C-101B-9397-08002B2CF9AE}" pid="4" name="Order">
    <vt:r8>163159100</vt:r8>
  </property>
  <property fmtid="{D5CDD505-2E9C-101B-9397-08002B2CF9AE}" pid="5" name="MediaServiceImageTags">
    <vt:lpwstr/>
  </property>
</Properties>
</file>