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Megan Tucker/PAN-024462/"/>
    </mc:Choice>
  </mc:AlternateContent>
  <xr:revisionPtr revIDLastSave="0" documentId="13_ncr:1_{7A7B1B7D-FA25-4C4E-82F1-14C050762CEE}" xr6:coauthVersionLast="47" xr6:coauthVersionMax="47" xr10:uidLastSave="{00000000-0000-0000-0000-000000000000}"/>
  <bookViews>
    <workbookView xWindow="-108" yWindow="-108" windowWidth="23256" windowHeight="12576" tabRatio="870" xr2:uid="{00000000-000D-0000-FFFF-FFFF00000000}"/>
  </bookViews>
  <sheets>
    <sheet name="Dairy Partner" sheetId="1" r:id="rId1"/>
    <sheet name="Volac" sheetId="21" r:id="rId2"/>
    <sheet name="First Milk" sheetId="27" r:id="rId3"/>
    <sheet name="DCW - Cray" sheetId="28" r:id="rId4"/>
    <sheet name="DWC - Bryn Gwyn" sheetId="30" r:id="rId5"/>
    <sheet name="DWC -Capel Dewi" sheetId="26" r:id="rId6"/>
    <sheet name="DWC - Bontgoch" sheetId="24" r:id="rId7"/>
    <sheet name="Additions" sheetId="20" r:id="rId8"/>
    <sheet name="Ratios" sheetId="19" r:id="rId9"/>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4" l="1"/>
  <c r="L3" i="26"/>
  <c r="L3" i="30"/>
  <c r="L3" i="28"/>
  <c r="L3" i="27"/>
  <c r="L3" i="21"/>
  <c r="L3" i="1"/>
  <c r="K65" i="1" l="1"/>
  <c r="L65" i="1"/>
  <c r="M65" i="1"/>
  <c r="N65" i="1"/>
  <c r="O65" i="1"/>
  <c r="P65" i="1"/>
  <c r="Q65" i="1"/>
  <c r="R65" i="1"/>
  <c r="S65" i="1"/>
  <c r="T65" i="1"/>
  <c r="U65" i="1"/>
  <c r="K65" i="21"/>
  <c r="L65" i="21"/>
  <c r="M65" i="21"/>
  <c r="N65" i="21"/>
  <c r="O65" i="21"/>
  <c r="P65" i="21"/>
  <c r="Q65" i="21"/>
  <c r="R65" i="21"/>
  <c r="S65" i="21"/>
  <c r="T65" i="21"/>
  <c r="U65" i="21"/>
  <c r="K65" i="27"/>
  <c r="L65" i="27"/>
  <c r="M65" i="27"/>
  <c r="N65" i="27"/>
  <c r="O65" i="27"/>
  <c r="P65" i="27"/>
  <c r="Q65" i="27"/>
  <c r="R65" i="27"/>
  <c r="S65" i="27"/>
  <c r="T65" i="27"/>
  <c r="U65" i="27"/>
  <c r="K65" i="28"/>
  <c r="L65" i="28"/>
  <c r="M65" i="28"/>
  <c r="N65" i="28"/>
  <c r="O65" i="28"/>
  <c r="P65" i="28"/>
  <c r="Q65" i="28"/>
  <c r="R65" i="28"/>
  <c r="S65" i="28"/>
  <c r="T65" i="28"/>
  <c r="U65" i="28"/>
  <c r="K65" i="30"/>
  <c r="L65" i="30"/>
  <c r="M65" i="30"/>
  <c r="N65" i="30"/>
  <c r="O65" i="30"/>
  <c r="P65" i="30"/>
  <c r="Q65" i="30"/>
  <c r="R65" i="30"/>
  <c r="S65" i="30"/>
  <c r="T65" i="30"/>
  <c r="U65" i="30"/>
  <c r="K65" i="26"/>
  <c r="L65" i="26"/>
  <c r="M65" i="26"/>
  <c r="N65" i="26"/>
  <c r="O65" i="26"/>
  <c r="P65" i="26"/>
  <c r="Q65" i="26"/>
  <c r="R65" i="26"/>
  <c r="S65" i="26"/>
  <c r="T65" i="26"/>
  <c r="U65" i="26"/>
  <c r="K65" i="24"/>
  <c r="L65" i="24"/>
  <c r="M65" i="24"/>
  <c r="N65" i="24"/>
  <c r="O65" i="24"/>
  <c r="P65" i="24"/>
  <c r="Q65" i="24"/>
  <c r="R65" i="24"/>
  <c r="S65" i="24"/>
  <c r="T65" i="24"/>
  <c r="U65" i="24"/>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B18" i="19" l="1"/>
  <c r="B19" i="19"/>
  <c r="B20" i="19"/>
  <c r="B21" i="19"/>
  <c r="B22" i="19"/>
  <c r="B23" i="19"/>
  <c r="B24" i="19"/>
  <c r="B25" i="19"/>
  <c r="B26" i="19"/>
  <c r="B17" i="19"/>
  <c r="C16" i="19"/>
  <c r="C15" i="19"/>
  <c r="H10" i="19"/>
  <c r="H24" i="19" s="1"/>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V22" i="30" s="1"/>
  <c r="D50" i="30"/>
  <c r="V18" i="30" s="1"/>
  <c r="C50" i="30"/>
  <c r="U49" i="30"/>
  <c r="T49" i="30"/>
  <c r="S49" i="30"/>
  <c r="R49" i="30"/>
  <c r="Q49" i="30"/>
  <c r="P49" i="30"/>
  <c r="O49" i="30"/>
  <c r="N49" i="30"/>
  <c r="M49" i="30"/>
  <c r="L49" i="30"/>
  <c r="K49" i="30"/>
  <c r="J49" i="30"/>
  <c r="I49" i="30"/>
  <c r="H49" i="30"/>
  <c r="G49" i="30"/>
  <c r="F49" i="30"/>
  <c r="E49" i="30"/>
  <c r="U22" i="30" s="1"/>
  <c r="D49" i="30"/>
  <c r="U18" i="30" s="1"/>
  <c r="C49" i="30"/>
  <c r="U48" i="30"/>
  <c r="T48" i="30"/>
  <c r="S48" i="30"/>
  <c r="R48" i="30"/>
  <c r="Q48" i="30"/>
  <c r="P48" i="30"/>
  <c r="O48" i="30"/>
  <c r="N48" i="30"/>
  <c r="M48" i="30"/>
  <c r="L48" i="30"/>
  <c r="K48" i="30"/>
  <c r="J48" i="30"/>
  <c r="I48" i="30"/>
  <c r="H48" i="30"/>
  <c r="G48" i="30"/>
  <c r="F48" i="30"/>
  <c r="E48" i="30"/>
  <c r="T22" i="30" s="1"/>
  <c r="D48" i="30"/>
  <c r="C48" i="30"/>
  <c r="U47" i="30"/>
  <c r="T47" i="30"/>
  <c r="S47" i="30"/>
  <c r="R47" i="30"/>
  <c r="Q47" i="30"/>
  <c r="P47" i="30"/>
  <c r="O47" i="30"/>
  <c r="N47" i="30"/>
  <c r="M47" i="30"/>
  <c r="L47" i="30"/>
  <c r="K47" i="30"/>
  <c r="J47" i="30"/>
  <c r="I47" i="30"/>
  <c r="H47" i="30"/>
  <c r="G47" i="30"/>
  <c r="F47" i="30"/>
  <c r="E47" i="30"/>
  <c r="S22" i="30" s="1"/>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Q22" i="30" s="1"/>
  <c r="D45" i="30"/>
  <c r="Q18" i="30" s="1"/>
  <c r="C45" i="30"/>
  <c r="U44" i="30"/>
  <c r="T44" i="30"/>
  <c r="S44" i="30"/>
  <c r="R44" i="30"/>
  <c r="Q44" i="30"/>
  <c r="P44" i="30"/>
  <c r="O44" i="30"/>
  <c r="N44" i="30"/>
  <c r="M44" i="30"/>
  <c r="L44" i="30"/>
  <c r="K44" i="30"/>
  <c r="J44" i="30"/>
  <c r="I44" i="30"/>
  <c r="H44" i="30"/>
  <c r="G44" i="30"/>
  <c r="F44" i="30"/>
  <c r="E44" i="30"/>
  <c r="P22" i="30" s="1"/>
  <c r="D44" i="30"/>
  <c r="P18" i="30" s="1"/>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N22" i="30" s="1"/>
  <c r="D42" i="30"/>
  <c r="N18" i="30" s="1"/>
  <c r="C42" i="30"/>
  <c r="U41" i="30"/>
  <c r="T41" i="30"/>
  <c r="S41" i="30"/>
  <c r="R41" i="30"/>
  <c r="Q41" i="30"/>
  <c r="P41" i="30"/>
  <c r="O41" i="30"/>
  <c r="N41" i="30"/>
  <c r="M41" i="30"/>
  <c r="L41" i="30"/>
  <c r="K41" i="30"/>
  <c r="J41" i="30"/>
  <c r="I41" i="30"/>
  <c r="H41" i="30"/>
  <c r="G41" i="30"/>
  <c r="F41" i="30"/>
  <c r="E41" i="30"/>
  <c r="M22" i="30" s="1"/>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K22" i="30" s="1"/>
  <c r="D39" i="30"/>
  <c r="K18" i="30" s="1"/>
  <c r="C39" i="30"/>
  <c r="U38" i="30"/>
  <c r="T38" i="30"/>
  <c r="S38" i="30"/>
  <c r="R38" i="30"/>
  <c r="Q38" i="30"/>
  <c r="P38" i="30"/>
  <c r="O38" i="30"/>
  <c r="N38" i="30"/>
  <c r="M38" i="30"/>
  <c r="L38" i="30"/>
  <c r="K38" i="30"/>
  <c r="J38" i="30"/>
  <c r="I38" i="30"/>
  <c r="H38" i="30"/>
  <c r="G38" i="30"/>
  <c r="F38" i="30"/>
  <c r="E38" i="30"/>
  <c r="J22" i="30" s="1"/>
  <c r="D38" i="30"/>
  <c r="C38" i="30"/>
  <c r="U37" i="30"/>
  <c r="T37" i="30"/>
  <c r="S37" i="30"/>
  <c r="R37" i="30"/>
  <c r="Q37" i="30"/>
  <c r="P37" i="30"/>
  <c r="O37" i="30"/>
  <c r="N37" i="30"/>
  <c r="M37" i="30"/>
  <c r="L37" i="30"/>
  <c r="K37" i="30"/>
  <c r="J37" i="30"/>
  <c r="I37" i="30"/>
  <c r="H37" i="30"/>
  <c r="G37" i="30"/>
  <c r="F37" i="30"/>
  <c r="E37" i="30"/>
  <c r="I22" i="30" s="1"/>
  <c r="D37" i="30"/>
  <c r="I18" i="30" s="1"/>
  <c r="C37" i="30"/>
  <c r="U36" i="30"/>
  <c r="T36" i="30"/>
  <c r="S36" i="30"/>
  <c r="R36" i="30"/>
  <c r="Q36" i="30"/>
  <c r="P36" i="30"/>
  <c r="O36" i="30"/>
  <c r="N36" i="30"/>
  <c r="M36" i="30"/>
  <c r="L36" i="30"/>
  <c r="K36" i="30"/>
  <c r="J36" i="30"/>
  <c r="I36" i="30"/>
  <c r="H36" i="30"/>
  <c r="G36" i="30"/>
  <c r="F36" i="30"/>
  <c r="E36" i="30"/>
  <c r="H22" i="30" s="1"/>
  <c r="D36" i="30"/>
  <c r="H18" i="30" s="1"/>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F18" i="30" s="1"/>
  <c r="C34" i="30"/>
  <c r="U33" i="30"/>
  <c r="T33" i="30"/>
  <c r="S33" i="30"/>
  <c r="R33" i="30"/>
  <c r="Q33" i="30"/>
  <c r="P33" i="30"/>
  <c r="O33" i="30"/>
  <c r="N33" i="30"/>
  <c r="M33" i="30"/>
  <c r="L33" i="30"/>
  <c r="K33" i="30"/>
  <c r="J33" i="30"/>
  <c r="I33" i="30"/>
  <c r="H33" i="30"/>
  <c r="G33" i="30"/>
  <c r="F33" i="30"/>
  <c r="E33" i="30"/>
  <c r="E22" i="30" s="1"/>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V20" i="30"/>
  <c r="U20" i="30"/>
  <c r="T20" i="30"/>
  <c r="S20" i="30"/>
  <c r="R20" i="30"/>
  <c r="Q20" i="30"/>
  <c r="P20" i="30"/>
  <c r="O20" i="30"/>
  <c r="N20" i="30"/>
  <c r="M20" i="30"/>
  <c r="L20" i="30"/>
  <c r="T18" i="30"/>
  <c r="J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10" i="20"/>
  <c r="T10" i="19"/>
  <c r="T24" i="19" s="1"/>
  <c r="R10" i="20"/>
  <c r="Q10" i="20"/>
  <c r="P10" i="20"/>
  <c r="O10" i="20"/>
  <c r="N10" i="20"/>
  <c r="M10" i="20"/>
  <c r="K10" i="20"/>
  <c r="J10" i="20"/>
  <c r="I10" i="20"/>
  <c r="H10" i="20"/>
  <c r="G10" i="20"/>
  <c r="F10" i="20"/>
  <c r="C10" i="20"/>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V18" i="28" s="1"/>
  <c r="C50" i="28"/>
  <c r="U49" i="28"/>
  <c r="T49" i="28"/>
  <c r="S49" i="28"/>
  <c r="R49" i="28"/>
  <c r="Q49" i="28"/>
  <c r="P49" i="28"/>
  <c r="O49" i="28"/>
  <c r="N49" i="28"/>
  <c r="M49" i="28"/>
  <c r="L49" i="28"/>
  <c r="K49" i="28"/>
  <c r="J49" i="28"/>
  <c r="I49" i="28"/>
  <c r="H49" i="28"/>
  <c r="G49" i="28"/>
  <c r="F49" i="28"/>
  <c r="E49" i="28"/>
  <c r="U22" i="28" s="1"/>
  <c r="D49" i="28"/>
  <c r="U18" i="28" s="1"/>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R18" i="28" s="1"/>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P18" i="28" s="1"/>
  <c r="C44" i="28"/>
  <c r="U43" i="28"/>
  <c r="T43" i="28"/>
  <c r="S43" i="28"/>
  <c r="R43" i="28"/>
  <c r="Q43" i="28"/>
  <c r="P43" i="28"/>
  <c r="O43" i="28"/>
  <c r="N43" i="28"/>
  <c r="M43" i="28"/>
  <c r="L43" i="28"/>
  <c r="K43" i="28"/>
  <c r="J43" i="28"/>
  <c r="I43" i="28"/>
  <c r="H43" i="28"/>
  <c r="G43" i="28"/>
  <c r="F43" i="28"/>
  <c r="E43" i="28"/>
  <c r="O22" i="28" s="1"/>
  <c r="D43" i="28"/>
  <c r="O18" i="28" s="1"/>
  <c r="C43" i="28"/>
  <c r="U42" i="28"/>
  <c r="T42" i="28"/>
  <c r="S42" i="28"/>
  <c r="R42" i="28"/>
  <c r="Q42" i="28"/>
  <c r="P42" i="28"/>
  <c r="O42" i="28"/>
  <c r="N42" i="28"/>
  <c r="M42" i="28"/>
  <c r="L42" i="28"/>
  <c r="K42" i="28"/>
  <c r="J42" i="28"/>
  <c r="I42" i="28"/>
  <c r="H42" i="28"/>
  <c r="G42" i="28"/>
  <c r="F42" i="28"/>
  <c r="E42" i="28"/>
  <c r="N22" i="28" s="1"/>
  <c r="D42" i="28"/>
  <c r="C42" i="28"/>
  <c r="U41" i="28"/>
  <c r="T41" i="28"/>
  <c r="S41" i="28"/>
  <c r="R41" i="28"/>
  <c r="Q41" i="28"/>
  <c r="P41" i="28"/>
  <c r="O41" i="28"/>
  <c r="N41" i="28"/>
  <c r="M41" i="28"/>
  <c r="L41" i="28"/>
  <c r="K41" i="28"/>
  <c r="J41" i="28"/>
  <c r="I41" i="28"/>
  <c r="H41" i="28"/>
  <c r="G41" i="28"/>
  <c r="F41" i="28"/>
  <c r="E41" i="28"/>
  <c r="M22" i="28" s="1"/>
  <c r="D41" i="28"/>
  <c r="M18" i="28" s="1"/>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I18" i="28" s="1"/>
  <c r="C37" i="28"/>
  <c r="U36" i="28"/>
  <c r="T36" i="28"/>
  <c r="S36" i="28"/>
  <c r="R36" i="28"/>
  <c r="Q36" i="28"/>
  <c r="P36" i="28"/>
  <c r="O36" i="28"/>
  <c r="N36" i="28"/>
  <c r="M36" i="28"/>
  <c r="L36" i="28"/>
  <c r="K36" i="28"/>
  <c r="J36" i="28"/>
  <c r="I36" i="28"/>
  <c r="H36" i="28"/>
  <c r="G36" i="28"/>
  <c r="F36" i="28"/>
  <c r="E36" i="28"/>
  <c r="H22" i="28" s="1"/>
  <c r="D36" i="28"/>
  <c r="H18" i="28" s="1"/>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E18" i="28" s="1"/>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V20" i="28"/>
  <c r="U20" i="28"/>
  <c r="T20" i="28"/>
  <c r="S20" i="28"/>
  <c r="R20" i="28"/>
  <c r="Q20" i="28"/>
  <c r="P20" i="28"/>
  <c r="O20" i="28"/>
  <c r="N20" i="28"/>
  <c r="M20" i="28"/>
  <c r="L20" i="28"/>
  <c r="N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T18" i="27" s="1"/>
  <c r="C48" i="27"/>
  <c r="U47" i="27"/>
  <c r="T47" i="27"/>
  <c r="S47" i="27"/>
  <c r="R47" i="27"/>
  <c r="Q47" i="27"/>
  <c r="P47" i="27"/>
  <c r="O47" i="27"/>
  <c r="N47" i="27"/>
  <c r="M47" i="27"/>
  <c r="L47" i="27"/>
  <c r="K47" i="27"/>
  <c r="J47" i="27"/>
  <c r="I47" i="27"/>
  <c r="H47" i="27"/>
  <c r="G47" i="27"/>
  <c r="F47" i="27"/>
  <c r="E47" i="27"/>
  <c r="S22" i="27" s="1"/>
  <c r="D47" i="27"/>
  <c r="S18" i="27" s="1"/>
  <c r="C47" i="27"/>
  <c r="U46" i="27"/>
  <c r="T46" i="27"/>
  <c r="S46" i="27"/>
  <c r="R46" i="27"/>
  <c r="Q46" i="27"/>
  <c r="P46" i="27"/>
  <c r="O46" i="27"/>
  <c r="N46" i="27"/>
  <c r="M46" i="27"/>
  <c r="L46" i="27"/>
  <c r="K46" i="27"/>
  <c r="J46" i="27"/>
  <c r="I46" i="27"/>
  <c r="H46" i="27"/>
  <c r="G46" i="27"/>
  <c r="F46" i="27"/>
  <c r="E46" i="27"/>
  <c r="R22" i="27" s="1"/>
  <c r="D46" i="27"/>
  <c r="R18" i="27" s="1"/>
  <c r="C46" i="27"/>
  <c r="U45" i="27"/>
  <c r="T45" i="27"/>
  <c r="S45" i="27"/>
  <c r="R45" i="27"/>
  <c r="Q45" i="27"/>
  <c r="P45" i="27"/>
  <c r="O45" i="27"/>
  <c r="N45" i="27"/>
  <c r="M45" i="27"/>
  <c r="L45" i="27"/>
  <c r="K45" i="27"/>
  <c r="J45" i="27"/>
  <c r="I45" i="27"/>
  <c r="H45" i="27"/>
  <c r="G45" i="27"/>
  <c r="F45" i="27"/>
  <c r="E45" i="27"/>
  <c r="Q22" i="27" s="1"/>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O22" i="27" s="1"/>
  <c r="D43" i="27"/>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V20" i="27"/>
  <c r="U20" i="27"/>
  <c r="T20" i="27"/>
  <c r="S20" i="27"/>
  <c r="R20" i="27"/>
  <c r="Q20" i="27"/>
  <c r="P20" i="27"/>
  <c r="O20" i="27"/>
  <c r="N20" i="27"/>
  <c r="M20" i="27"/>
  <c r="L20" i="27"/>
  <c r="U18" i="27"/>
  <c r="O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T18" i="26" s="1"/>
  <c r="C48" i="26"/>
  <c r="U47" i="26"/>
  <c r="T47" i="26"/>
  <c r="S47" i="26"/>
  <c r="R47" i="26"/>
  <c r="Q47" i="26"/>
  <c r="P47" i="26"/>
  <c r="O47" i="26"/>
  <c r="N47" i="26"/>
  <c r="M47" i="26"/>
  <c r="L47" i="26"/>
  <c r="K47" i="26"/>
  <c r="J47" i="26"/>
  <c r="I47" i="26"/>
  <c r="H47" i="26"/>
  <c r="G47" i="26"/>
  <c r="F47" i="26"/>
  <c r="E47" i="26"/>
  <c r="S22" i="26" s="1"/>
  <c r="D47" i="26"/>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Q22" i="26" s="1"/>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O22" i="26" s="1"/>
  <c r="D43" i="26"/>
  <c r="O18" i="26" s="1"/>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C40" i="26"/>
  <c r="U39" i="26"/>
  <c r="T39" i="26"/>
  <c r="S39" i="26"/>
  <c r="R39" i="26"/>
  <c r="Q39" i="26"/>
  <c r="P39" i="26"/>
  <c r="O39" i="26"/>
  <c r="N39" i="26"/>
  <c r="M39" i="26"/>
  <c r="L39" i="26"/>
  <c r="K39" i="26"/>
  <c r="J39" i="26"/>
  <c r="I39" i="26"/>
  <c r="H39" i="26"/>
  <c r="G39" i="26"/>
  <c r="F39" i="26"/>
  <c r="E39" i="26"/>
  <c r="K22" i="26" s="1"/>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I22" i="26" s="1"/>
  <c r="D37" i="26"/>
  <c r="I18" i="26" s="1"/>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G22" i="26" s="1"/>
  <c r="D35" i="26"/>
  <c r="G18" i="26" s="1"/>
  <c r="C35" i="26"/>
  <c r="U34" i="26"/>
  <c r="T34" i="26"/>
  <c r="S34" i="26"/>
  <c r="R34" i="26"/>
  <c r="Q34" i="26"/>
  <c r="P34" i="26"/>
  <c r="O34" i="26"/>
  <c r="N34" i="26"/>
  <c r="M34" i="26"/>
  <c r="L34" i="26"/>
  <c r="K34" i="26"/>
  <c r="J34" i="26"/>
  <c r="I34" i="26"/>
  <c r="H34" i="26"/>
  <c r="G34" i="26"/>
  <c r="F34" i="26"/>
  <c r="E34" i="26"/>
  <c r="F22" i="26" s="1"/>
  <c r="D34" i="26"/>
  <c r="F18" i="26" s="1"/>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V20" i="26"/>
  <c r="U20" i="26"/>
  <c r="T20" i="26"/>
  <c r="S20" i="26"/>
  <c r="R20" i="26"/>
  <c r="Q20" i="26"/>
  <c r="P20" i="26"/>
  <c r="O20" i="26"/>
  <c r="N20" i="26"/>
  <c r="M20" i="26"/>
  <c r="L20" i="26"/>
  <c r="V18" i="26"/>
  <c r="S18" i="26"/>
  <c r="L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V18" i="24" s="1"/>
  <c r="C50" i="24"/>
  <c r="U49" i="24"/>
  <c r="T49" i="24"/>
  <c r="S49" i="24"/>
  <c r="R49" i="24"/>
  <c r="Q49" i="24"/>
  <c r="P49" i="24"/>
  <c r="O49" i="24"/>
  <c r="N49" i="24"/>
  <c r="M49" i="24"/>
  <c r="L49" i="24"/>
  <c r="K49" i="24"/>
  <c r="J49" i="24"/>
  <c r="I49" i="24"/>
  <c r="H49" i="24"/>
  <c r="G49" i="24"/>
  <c r="F49" i="24"/>
  <c r="E49" i="24"/>
  <c r="U22" i="24" s="1"/>
  <c r="D49" i="24"/>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Q22" i="24" s="1"/>
  <c r="D45" i="24"/>
  <c r="Q18" i="24" s="1"/>
  <c r="C45" i="24"/>
  <c r="U44" i="24"/>
  <c r="T44" i="24"/>
  <c r="S44" i="24"/>
  <c r="R44" i="24"/>
  <c r="Q44" i="24"/>
  <c r="P44" i="24"/>
  <c r="O44" i="24"/>
  <c r="N44" i="24"/>
  <c r="M44" i="24"/>
  <c r="L44" i="24"/>
  <c r="K44" i="24"/>
  <c r="J44" i="24"/>
  <c r="I44" i="24"/>
  <c r="H44" i="24"/>
  <c r="G44" i="24"/>
  <c r="F44" i="24"/>
  <c r="E44" i="24"/>
  <c r="P22" i="24" s="1"/>
  <c r="D44" i="24"/>
  <c r="P18" i="24" s="1"/>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M22" i="24" s="1"/>
  <c r="D41" i="24"/>
  <c r="M18" i="24" s="1"/>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H18" i="24" s="1"/>
  <c r="C36" i="24"/>
  <c r="U35" i="24"/>
  <c r="T35" i="24"/>
  <c r="S35" i="24"/>
  <c r="R35" i="24"/>
  <c r="Q35" i="24"/>
  <c r="P35" i="24"/>
  <c r="O35" i="24"/>
  <c r="N35" i="24"/>
  <c r="M35" i="24"/>
  <c r="L35" i="24"/>
  <c r="K35" i="24"/>
  <c r="J35" i="24"/>
  <c r="I35" i="24"/>
  <c r="H35" i="24"/>
  <c r="G35" i="24"/>
  <c r="F35" i="24"/>
  <c r="E35" i="24"/>
  <c r="G22" i="24" s="1"/>
  <c r="D35" i="24"/>
  <c r="G18" i="24" s="1"/>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E22" i="24" s="1"/>
  <c r="D33" i="24"/>
  <c r="E18" i="24" s="1"/>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V20" i="24"/>
  <c r="U20" i="24"/>
  <c r="T20" i="24"/>
  <c r="S20" i="24"/>
  <c r="R20" i="24"/>
  <c r="Q20" i="24"/>
  <c r="P20" i="24"/>
  <c r="O20" i="24"/>
  <c r="N20" i="24"/>
  <c r="M20" i="24"/>
  <c r="L20" i="24"/>
  <c r="U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11" i="20"/>
  <c r="T11" i="20"/>
  <c r="S11" i="20"/>
  <c r="Q11" i="20"/>
  <c r="P11" i="20"/>
  <c r="O11" i="20"/>
  <c r="N11" i="20"/>
  <c r="M11" i="20"/>
  <c r="L11" i="20"/>
  <c r="K11" i="20"/>
  <c r="I11" i="20"/>
  <c r="H11" i="20"/>
  <c r="G11" i="20"/>
  <c r="F11" i="20"/>
  <c r="C11" i="20"/>
  <c r="U12" i="20"/>
  <c r="T12" i="20"/>
  <c r="S12" i="20"/>
  <c r="R12" i="20"/>
  <c r="Q12" i="20"/>
  <c r="P12" i="20"/>
  <c r="M12" i="20"/>
  <c r="L12" i="20"/>
  <c r="K12" i="20"/>
  <c r="J12" i="20"/>
  <c r="I12" i="20"/>
  <c r="H12" i="20"/>
  <c r="E12" i="20"/>
  <c r="D12" i="20"/>
  <c r="C12" i="20"/>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V18" i="21" s="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N20" i="21"/>
  <c r="M20" i="21"/>
  <c r="L20" i="21"/>
  <c r="T6" i="19" l="1"/>
  <c r="T20" i="19" s="1"/>
  <c r="F58" i="21"/>
  <c r="F61" i="21" s="1"/>
  <c r="U57" i="21"/>
  <c r="T63" i="26"/>
  <c r="U63" i="26"/>
  <c r="F57" i="21"/>
  <c r="S9" i="19"/>
  <c r="S23" i="19" s="1"/>
  <c r="L6" i="19"/>
  <c r="L20" i="19" s="1"/>
  <c r="R12" i="19"/>
  <c r="R26" i="19" s="1"/>
  <c r="K9" i="19"/>
  <c r="K23" i="19" s="1"/>
  <c r="D6" i="19"/>
  <c r="D20" i="19" s="1"/>
  <c r="O58" i="21"/>
  <c r="O61" i="21" s="1"/>
  <c r="J12" i="19"/>
  <c r="J26" i="19" s="1"/>
  <c r="V8" i="19"/>
  <c r="V22" i="19" s="1"/>
  <c r="U11" i="19"/>
  <c r="U25" i="19" s="1"/>
  <c r="N8" i="19"/>
  <c r="N22" i="19" s="1"/>
  <c r="G58" i="21"/>
  <c r="G61" i="21" s="1"/>
  <c r="T58" i="21"/>
  <c r="T61" i="21" s="1"/>
  <c r="L58" i="21"/>
  <c r="L61" i="21" s="1"/>
  <c r="D58" i="21"/>
  <c r="D61" i="21" s="1"/>
  <c r="M11" i="19"/>
  <c r="M25" i="19" s="1"/>
  <c r="F8" i="19"/>
  <c r="F22" i="19" s="1"/>
  <c r="G17" i="27"/>
  <c r="G19" i="27" s="1"/>
  <c r="G20" i="27" s="1"/>
  <c r="O17" i="27"/>
  <c r="O19" i="27" s="1"/>
  <c r="E11" i="19"/>
  <c r="E25" i="19" s="1"/>
  <c r="Q7" i="19"/>
  <c r="Q21" i="19" s="1"/>
  <c r="I7" i="20"/>
  <c r="P10" i="19"/>
  <c r="P24" i="19" s="1"/>
  <c r="I7" i="19"/>
  <c r="I21" i="19" s="1"/>
  <c r="E59" i="26"/>
  <c r="F17" i="26"/>
  <c r="F19" i="26" s="1"/>
  <c r="F20" i="26" s="1"/>
  <c r="F21" i="26"/>
  <c r="F23" i="26" s="1"/>
  <c r="F24" i="26" s="1"/>
  <c r="M59" i="26"/>
  <c r="N17" i="26"/>
  <c r="N21" i="26"/>
  <c r="U59" i="26"/>
  <c r="V21" i="26"/>
  <c r="V17" i="26"/>
  <c r="V19" i="26" s="1"/>
  <c r="C8" i="20"/>
  <c r="D8" i="19"/>
  <c r="D22" i="19" s="1"/>
  <c r="K8" i="20"/>
  <c r="L8" i="19"/>
  <c r="L22" i="19" s="1"/>
  <c r="S8" i="20"/>
  <c r="T8" i="19"/>
  <c r="T22" i="19" s="1"/>
  <c r="O4" i="20"/>
  <c r="P4" i="19"/>
  <c r="P18" i="19" s="1"/>
  <c r="G6" i="20"/>
  <c r="H6" i="19"/>
  <c r="H20" i="19" s="1"/>
  <c r="O6" i="20"/>
  <c r="P6" i="19"/>
  <c r="P20" i="19" s="1"/>
  <c r="G4" i="20"/>
  <c r="H4" i="19"/>
  <c r="H18" i="19" s="1"/>
  <c r="F12" i="20"/>
  <c r="G12" i="19"/>
  <c r="G26" i="19" s="1"/>
  <c r="N12" i="20"/>
  <c r="O12" i="19"/>
  <c r="O26" i="19" s="1"/>
  <c r="U63" i="24"/>
  <c r="F63" i="24"/>
  <c r="N63" i="24"/>
  <c r="D59" i="28"/>
  <c r="E17" i="28"/>
  <c r="E19" i="28" s="1"/>
  <c r="E20" i="28" s="1"/>
  <c r="E21" i="28"/>
  <c r="E23" i="28" s="1"/>
  <c r="E24" i="28" s="1"/>
  <c r="L59" i="28"/>
  <c r="L64" i="28" s="1"/>
  <c r="M17" i="28"/>
  <c r="M21" i="28"/>
  <c r="T59" i="28"/>
  <c r="U17" i="28"/>
  <c r="U21" i="28"/>
  <c r="U23" i="28" s="1"/>
  <c r="U24" i="28" s="1"/>
  <c r="I4" i="20"/>
  <c r="J4" i="19"/>
  <c r="J18" i="19" s="1"/>
  <c r="I59" i="21"/>
  <c r="J17" i="21"/>
  <c r="J19" i="21" s="1"/>
  <c r="J20" i="21" s="1"/>
  <c r="J21" i="21"/>
  <c r="O12" i="20"/>
  <c r="P12" i="19"/>
  <c r="P26" i="19" s="1"/>
  <c r="Q9" i="20"/>
  <c r="R9" i="19"/>
  <c r="R23" i="19" s="1"/>
  <c r="F5" i="20"/>
  <c r="G5" i="19"/>
  <c r="G19" i="19" s="1"/>
  <c r="N5" i="20"/>
  <c r="O5" i="19"/>
  <c r="O19" i="19" s="1"/>
  <c r="Q4" i="20"/>
  <c r="R4" i="19"/>
  <c r="R18" i="19" s="1"/>
  <c r="Q59" i="21"/>
  <c r="R21" i="21"/>
  <c r="R17" i="21"/>
  <c r="G12" i="20"/>
  <c r="H12" i="19"/>
  <c r="H26" i="19" s="1"/>
  <c r="J4" i="20"/>
  <c r="K4" i="19"/>
  <c r="K18" i="19" s="1"/>
  <c r="U63" i="21"/>
  <c r="N63" i="21"/>
  <c r="F63" i="21"/>
  <c r="P59" i="21"/>
  <c r="Q21" i="21"/>
  <c r="Q23" i="21" s="1"/>
  <c r="Q24" i="21" s="1"/>
  <c r="Q17" i="21"/>
  <c r="I17" i="21"/>
  <c r="I19" i="21" s="1"/>
  <c r="I20" i="21" s="1"/>
  <c r="I21" i="21"/>
  <c r="I23" i="21" s="1"/>
  <c r="I24" i="21" s="1"/>
  <c r="D59" i="27"/>
  <c r="E17" i="27"/>
  <c r="E19" i="27" s="1"/>
  <c r="E20" i="27" s="1"/>
  <c r="L59" i="27"/>
  <c r="M17" i="27"/>
  <c r="M19" i="27" s="1"/>
  <c r="T59" i="27"/>
  <c r="U17" i="27"/>
  <c r="I9" i="20"/>
  <c r="J9" i="19"/>
  <c r="J23" i="19" s="1"/>
  <c r="R4" i="20"/>
  <c r="S4" i="19"/>
  <c r="S18" i="19" s="1"/>
  <c r="R11" i="20"/>
  <c r="S11" i="19"/>
  <c r="S25" i="19" s="1"/>
  <c r="I59" i="24"/>
  <c r="J21" i="24"/>
  <c r="J17" i="24"/>
  <c r="J19" i="24" s="1"/>
  <c r="J20" i="24" s="1"/>
  <c r="Q59" i="24"/>
  <c r="R21" i="24"/>
  <c r="R17" i="24"/>
  <c r="L10" i="20"/>
  <c r="M10" i="19"/>
  <c r="M24" i="19" s="1"/>
  <c r="T10" i="20"/>
  <c r="U10" i="19"/>
  <c r="U24" i="19" s="1"/>
  <c r="J11" i="20"/>
  <c r="K11" i="19"/>
  <c r="K25" i="19" s="1"/>
  <c r="E10" i="19"/>
  <c r="E24" i="19" s="1"/>
  <c r="C22" i="21"/>
  <c r="F4" i="19"/>
  <c r="F18" i="19" s="1"/>
  <c r="M4" i="20"/>
  <c r="N4" i="19"/>
  <c r="N18" i="19" s="1"/>
  <c r="U4" i="20"/>
  <c r="V4" i="19"/>
  <c r="V18" i="19" s="1"/>
  <c r="K59" i="21"/>
  <c r="L17" i="21"/>
  <c r="L21" i="21"/>
  <c r="M57" i="21"/>
  <c r="R59" i="21"/>
  <c r="S21" i="21"/>
  <c r="S23" i="21" s="1"/>
  <c r="S24" i="21" s="1"/>
  <c r="S17" i="21"/>
  <c r="J59" i="21"/>
  <c r="K21" i="21"/>
  <c r="K23" i="21" s="1"/>
  <c r="K24" i="21" s="1"/>
  <c r="K17" i="21"/>
  <c r="K19" i="21" s="1"/>
  <c r="K20" i="21" s="1"/>
  <c r="H21" i="24"/>
  <c r="H17" i="24"/>
  <c r="H19" i="24" s="1"/>
  <c r="H20" i="24" s="1"/>
  <c r="P17" i="24"/>
  <c r="P21" i="24"/>
  <c r="C59" i="26"/>
  <c r="D21" i="26"/>
  <c r="D23" i="26" s="1"/>
  <c r="D24" i="26" s="1"/>
  <c r="D17" i="26"/>
  <c r="D19" i="26" s="1"/>
  <c r="D20" i="26" s="1"/>
  <c r="K59" i="26"/>
  <c r="L21" i="26"/>
  <c r="L17" i="26"/>
  <c r="S59" i="26"/>
  <c r="T21" i="26"/>
  <c r="T17" i="26"/>
  <c r="N63" i="26"/>
  <c r="J59" i="27"/>
  <c r="K17" i="27"/>
  <c r="K19" i="27" s="1"/>
  <c r="K20" i="27" s="1"/>
  <c r="R59" i="27"/>
  <c r="S17" i="27"/>
  <c r="S19" i="27" s="1"/>
  <c r="J59" i="28"/>
  <c r="K17" i="28"/>
  <c r="K21" i="28"/>
  <c r="K23" i="28" s="1"/>
  <c r="K24" i="28" s="1"/>
  <c r="R59" i="28"/>
  <c r="S17" i="28"/>
  <c r="S21" i="28"/>
  <c r="S23" i="28" s="1"/>
  <c r="S24" i="28" s="1"/>
  <c r="H59" i="30"/>
  <c r="I17" i="30"/>
  <c r="I19" i="30" s="1"/>
  <c r="I20" i="30" s="1"/>
  <c r="I21" i="30"/>
  <c r="I23" i="30" s="1"/>
  <c r="I24" i="30" s="1"/>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I17" i="24"/>
  <c r="I19" i="24" s="1"/>
  <c r="I20" i="24" s="1"/>
  <c r="I21" i="24"/>
  <c r="Q17" i="24"/>
  <c r="Q19" i="24" s="1"/>
  <c r="Q21" i="24"/>
  <c r="Q23" i="24" s="1"/>
  <c r="Q24" i="24" s="1"/>
  <c r="D59" i="26"/>
  <c r="E21" i="26"/>
  <c r="E23" i="26" s="1"/>
  <c r="E24" i="26" s="1"/>
  <c r="E17" i="26"/>
  <c r="E19" i="26" s="1"/>
  <c r="E20" i="26" s="1"/>
  <c r="L59" i="26"/>
  <c r="M21" i="26"/>
  <c r="M17" i="26"/>
  <c r="T59" i="26"/>
  <c r="U21" i="26"/>
  <c r="U23" i="26" s="1"/>
  <c r="U24" i="26" s="1"/>
  <c r="U17" i="26"/>
  <c r="U19" i="26" s="1"/>
  <c r="C59" i="27"/>
  <c r="D17" i="27"/>
  <c r="D19" i="27" s="1"/>
  <c r="D20" i="27" s="1"/>
  <c r="K59" i="27"/>
  <c r="L17" i="27"/>
  <c r="S59" i="27"/>
  <c r="T17" i="27"/>
  <c r="T19" i="27" s="1"/>
  <c r="C59" i="28"/>
  <c r="D21" i="28"/>
  <c r="D23" i="28" s="1"/>
  <c r="D24" i="28" s="1"/>
  <c r="D17" i="28"/>
  <c r="K59" i="28"/>
  <c r="L21" i="28"/>
  <c r="L17" i="28"/>
  <c r="S59" i="28"/>
  <c r="T21" i="28"/>
  <c r="T17" i="28"/>
  <c r="T19" i="28" s="1"/>
  <c r="I59" i="30"/>
  <c r="J21" i="30"/>
  <c r="J23" i="30" s="1"/>
  <c r="J24" i="30" s="1"/>
  <c r="J17" i="30"/>
  <c r="J19" i="30" s="1"/>
  <c r="J20" i="30" s="1"/>
  <c r="Q59" i="30"/>
  <c r="R21" i="30"/>
  <c r="R23" i="30" s="1"/>
  <c r="R24"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19" i="30" s="1"/>
  <c r="K20" i="30" s="1"/>
  <c r="K21" i="30"/>
  <c r="K23" i="30" s="1"/>
  <c r="K24" i="30" s="1"/>
  <c r="O59" i="21"/>
  <c r="O64" i="21" s="1"/>
  <c r="P21" i="21"/>
  <c r="P23" i="21" s="1"/>
  <c r="P24" i="21" s="1"/>
  <c r="P17" i="21"/>
  <c r="H21" i="21"/>
  <c r="H17" i="21"/>
  <c r="H19" i="21" s="1"/>
  <c r="H20" i="21" s="1"/>
  <c r="J59" i="24"/>
  <c r="K21" i="24"/>
  <c r="K23" i="24" s="1"/>
  <c r="K24" i="24" s="1"/>
  <c r="K17" i="24"/>
  <c r="K19" i="24" s="1"/>
  <c r="K20" i="24" s="1"/>
  <c r="R59" i="24"/>
  <c r="S21" i="24"/>
  <c r="S23" i="24" s="1"/>
  <c r="S24" i="24" s="1"/>
  <c r="S17" i="24"/>
  <c r="G21" i="26"/>
  <c r="G23" i="26" s="1"/>
  <c r="G24" i="26" s="1"/>
  <c r="G17" i="26"/>
  <c r="G19" i="26" s="1"/>
  <c r="G20" i="26" s="1"/>
  <c r="O17" i="26"/>
  <c r="O21" i="26"/>
  <c r="E59" i="27"/>
  <c r="F17" i="27"/>
  <c r="F19" i="27" s="1"/>
  <c r="F20" i="27" s="1"/>
  <c r="M59" i="27"/>
  <c r="N17" i="27"/>
  <c r="U59" i="27"/>
  <c r="V17" i="27"/>
  <c r="E59" i="28"/>
  <c r="F17" i="28"/>
  <c r="F21" i="28"/>
  <c r="M59" i="28"/>
  <c r="N17" i="28"/>
  <c r="N19" i="28" s="1"/>
  <c r="N21" i="28"/>
  <c r="U59" i="28"/>
  <c r="V17" i="28"/>
  <c r="V21" i="28"/>
  <c r="C59" i="30"/>
  <c r="D17" i="30"/>
  <c r="D19" i="30" s="1"/>
  <c r="D20" i="30" s="1"/>
  <c r="D21" i="30"/>
  <c r="D23" i="30" s="1"/>
  <c r="D24" i="30" s="1"/>
  <c r="K59" i="30"/>
  <c r="L17" i="30"/>
  <c r="L19" i="30" s="1"/>
  <c r="L21" i="30"/>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N66" i="21" s="1"/>
  <c r="O21" i="21"/>
  <c r="O23" i="21" s="1"/>
  <c r="O24" i="21" s="1"/>
  <c r="O17" i="21"/>
  <c r="O19" i="21" s="1"/>
  <c r="F59" i="21"/>
  <c r="G21" i="21"/>
  <c r="G23" i="21" s="1"/>
  <c r="G24" i="21" s="1"/>
  <c r="G17" i="21"/>
  <c r="C59" i="24"/>
  <c r="D17" i="24"/>
  <c r="D19" i="24" s="1"/>
  <c r="D20" i="24" s="1"/>
  <c r="D21" i="24"/>
  <c r="K59" i="24"/>
  <c r="L21" i="24"/>
  <c r="L17" i="24"/>
  <c r="L19" i="24" s="1"/>
  <c r="S59" i="24"/>
  <c r="T21" i="24"/>
  <c r="T17" i="24"/>
  <c r="T19" i="24" s="1"/>
  <c r="H21" i="26"/>
  <c r="H23" i="26" s="1"/>
  <c r="H24" i="26" s="1"/>
  <c r="H17" i="26"/>
  <c r="H19" i="26" s="1"/>
  <c r="H20" i="26" s="1"/>
  <c r="P21" i="26"/>
  <c r="P17" i="26"/>
  <c r="F59" i="28"/>
  <c r="G17" i="28"/>
  <c r="G19" i="28" s="1"/>
  <c r="G20" i="28" s="1"/>
  <c r="G21" i="28"/>
  <c r="G23" i="28" s="1"/>
  <c r="G24" i="28" s="1"/>
  <c r="N59" i="28"/>
  <c r="O17" i="28"/>
  <c r="O19" i="28" s="1"/>
  <c r="O21" i="28"/>
  <c r="D59" i="30"/>
  <c r="E17" i="30"/>
  <c r="E21" i="30"/>
  <c r="E23" i="30" s="1"/>
  <c r="E24" i="30" s="1"/>
  <c r="L59" i="30"/>
  <c r="M17" i="30"/>
  <c r="M21" i="30"/>
  <c r="M23" i="30" s="1"/>
  <c r="M24"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1" i="21"/>
  <c r="D59" i="24"/>
  <c r="E17" i="24"/>
  <c r="E21" i="24"/>
  <c r="L59" i="24"/>
  <c r="M17" i="24"/>
  <c r="M19" i="24" s="1"/>
  <c r="M21" i="24"/>
  <c r="M23" i="24" s="1"/>
  <c r="M24" i="24" s="1"/>
  <c r="T59" i="24"/>
  <c r="U21" i="24"/>
  <c r="U17" i="24"/>
  <c r="H59" i="26"/>
  <c r="I17" i="26"/>
  <c r="I19" i="26" s="1"/>
  <c r="I20" i="26" s="1"/>
  <c r="I21" i="26"/>
  <c r="I23" i="26" s="1"/>
  <c r="I24" i="26" s="1"/>
  <c r="P59" i="26"/>
  <c r="Q17" i="26"/>
  <c r="Q19" i="26" s="1"/>
  <c r="Q21" i="26"/>
  <c r="E63" i="26"/>
  <c r="H17" i="27"/>
  <c r="P17" i="27"/>
  <c r="P19" i="27" s="1"/>
  <c r="H21" i="28"/>
  <c r="H23" i="28" s="1"/>
  <c r="H24" i="28" s="1"/>
  <c r="H17" i="28"/>
  <c r="H19" i="28" s="1"/>
  <c r="H20" i="28" s="1"/>
  <c r="P21" i="28"/>
  <c r="P17" i="28"/>
  <c r="P19" i="28" s="1"/>
  <c r="E59" i="30"/>
  <c r="F21" i="30"/>
  <c r="F23" i="30" s="1"/>
  <c r="F24" i="30" s="1"/>
  <c r="F17" i="30"/>
  <c r="F19" i="30" s="1"/>
  <c r="F20" i="30" s="1"/>
  <c r="M59" i="30"/>
  <c r="N21" i="30"/>
  <c r="N17" i="30"/>
  <c r="U59" i="30"/>
  <c r="V21" i="30"/>
  <c r="V23" i="30" s="1"/>
  <c r="V24"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F23" i="21" s="1"/>
  <c r="F24" i="21" s="1"/>
  <c r="T59" i="21"/>
  <c r="T64" i="21" s="1"/>
  <c r="U17" i="21"/>
  <c r="U19" i="21" s="1"/>
  <c r="U21" i="21"/>
  <c r="U23" i="21" s="1"/>
  <c r="U24" i="21" s="1"/>
  <c r="M17" i="21"/>
  <c r="M21" i="21"/>
  <c r="E17" i="21"/>
  <c r="E21" i="21"/>
  <c r="E23" i="21" s="1"/>
  <c r="E24" i="21" s="1"/>
  <c r="E59" i="24"/>
  <c r="F21" i="24"/>
  <c r="F23" i="24" s="1"/>
  <c r="F24" i="24" s="1"/>
  <c r="F17" i="24"/>
  <c r="M59" i="24"/>
  <c r="N21" i="24"/>
  <c r="N23" i="24" s="1"/>
  <c r="N24" i="24" s="1"/>
  <c r="N17" i="24"/>
  <c r="N19" i="24" s="1"/>
  <c r="U59" i="24"/>
  <c r="V21" i="24"/>
  <c r="V17" i="24"/>
  <c r="V19" i="24" s="1"/>
  <c r="I58" i="26"/>
  <c r="I61" i="26" s="1"/>
  <c r="J17" i="26"/>
  <c r="J19" i="26" s="1"/>
  <c r="J20" i="26" s="1"/>
  <c r="J21" i="26"/>
  <c r="Q58" i="26"/>
  <c r="Q61" i="26" s="1"/>
  <c r="R21" i="26"/>
  <c r="R23" i="26" s="1"/>
  <c r="R24" i="26" s="1"/>
  <c r="R17" i="26"/>
  <c r="R19" i="26" s="1"/>
  <c r="F63" i="26"/>
  <c r="I17" i="27"/>
  <c r="I19" i="27" s="1"/>
  <c r="I20" i="27" s="1"/>
  <c r="Q17" i="27"/>
  <c r="I21" i="28"/>
  <c r="I23" i="28" s="1"/>
  <c r="I24" i="28" s="1"/>
  <c r="I17" i="28"/>
  <c r="I19" i="28" s="1"/>
  <c r="I20" i="28" s="1"/>
  <c r="Q21" i="28"/>
  <c r="Q23" i="28" s="1"/>
  <c r="Q24" i="28" s="1"/>
  <c r="Q17" i="28"/>
  <c r="Q19" i="28" s="1"/>
  <c r="G21" i="30"/>
  <c r="G17" i="30"/>
  <c r="O21" i="30"/>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D23" i="21" s="1"/>
  <c r="D24" i="21" s="1"/>
  <c r="G17" i="24"/>
  <c r="G19" i="24" s="1"/>
  <c r="G20" i="24" s="1"/>
  <c r="G21" i="24"/>
  <c r="G23" i="24" s="1"/>
  <c r="G24" i="24" s="1"/>
  <c r="O17" i="24"/>
  <c r="O21" i="24"/>
  <c r="J59" i="26"/>
  <c r="K17" i="26"/>
  <c r="K19" i="26" s="1"/>
  <c r="K20" i="26" s="1"/>
  <c r="K21" i="26"/>
  <c r="K23" i="26" s="1"/>
  <c r="K24" i="26" s="1"/>
  <c r="R59" i="26"/>
  <c r="S17" i="26"/>
  <c r="S19" i="26" s="1"/>
  <c r="S21" i="26"/>
  <c r="S23" i="26" s="1"/>
  <c r="S24" i="26" s="1"/>
  <c r="M63" i="26"/>
  <c r="I59" i="27"/>
  <c r="J17" i="27"/>
  <c r="J19" i="27" s="1"/>
  <c r="J20" i="27" s="1"/>
  <c r="Q59" i="27"/>
  <c r="R17" i="27"/>
  <c r="I59" i="28"/>
  <c r="J17" i="28"/>
  <c r="J19" i="28" s="1"/>
  <c r="J20" i="28" s="1"/>
  <c r="J21" i="28"/>
  <c r="J23" i="28" s="1"/>
  <c r="J24" i="28" s="1"/>
  <c r="Q59" i="28"/>
  <c r="R21" i="28"/>
  <c r="R23" i="28" s="1"/>
  <c r="R24" i="28" s="1"/>
  <c r="R17" i="28"/>
  <c r="H17" i="30"/>
  <c r="H19" i="30" s="1"/>
  <c r="H20" i="30" s="1"/>
  <c r="H21" i="30"/>
  <c r="H23" i="30" s="1"/>
  <c r="H24" i="30" s="1"/>
  <c r="P17" i="30"/>
  <c r="P21" i="30"/>
  <c r="P23" i="30" s="1"/>
  <c r="P24"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7"/>
  <c r="C17" i="27"/>
  <c r="C19" i="27" s="1"/>
  <c r="C20" i="27" s="1"/>
  <c r="C21" i="27"/>
  <c r="C23" i="27" s="1"/>
  <c r="C24" i="27" s="1"/>
  <c r="B59" i="28"/>
  <c r="C21" i="28"/>
  <c r="C23" i="28" s="1"/>
  <c r="C24" i="28" s="1"/>
  <c r="C17" i="28"/>
  <c r="C19" i="28" s="1"/>
  <c r="C20" i="28" s="1"/>
  <c r="B59" i="30"/>
  <c r="C21" i="30"/>
  <c r="C23" i="30" s="1"/>
  <c r="C24" i="30" s="1"/>
  <c r="C17" i="30"/>
  <c r="C19" i="30" s="1"/>
  <c r="C20" i="30" s="1"/>
  <c r="B59" i="24"/>
  <c r="C17" i="24"/>
  <c r="C19" i="24" s="1"/>
  <c r="C20" i="24" s="1"/>
  <c r="C21" i="24"/>
  <c r="C23" i="24" s="1"/>
  <c r="C24" i="24" s="1"/>
  <c r="B59" i="26"/>
  <c r="C21" i="26"/>
  <c r="C23" i="26" s="1"/>
  <c r="C24" i="26" s="1"/>
  <c r="C17" i="26"/>
  <c r="C19" i="26" s="1"/>
  <c r="C20" i="26" s="1"/>
  <c r="B59" i="21"/>
  <c r="C21" i="21"/>
  <c r="C17" i="21"/>
  <c r="C19" i="21" s="1"/>
  <c r="C20" i="21" s="1"/>
  <c r="S58" i="21"/>
  <c r="S61" i="21" s="1"/>
  <c r="C58" i="21"/>
  <c r="C61" i="21" s="1"/>
  <c r="K58" i="21"/>
  <c r="K61" i="21" s="1"/>
  <c r="K64" i="21" s="1"/>
  <c r="R19" i="24"/>
  <c r="I21" i="27"/>
  <c r="I23" i="27" s="1"/>
  <c r="I24" i="27" s="1"/>
  <c r="Q21" i="27"/>
  <c r="R58" i="21"/>
  <c r="R61" i="21" s="1"/>
  <c r="R64" i="21" s="1"/>
  <c r="O57" i="21"/>
  <c r="A43" i="21"/>
  <c r="J58" i="21"/>
  <c r="J61" i="21" s="1"/>
  <c r="E19" i="21"/>
  <c r="E20" i="21" s="1"/>
  <c r="P23" i="26"/>
  <c r="P24" i="26" s="1"/>
  <c r="G21" i="27"/>
  <c r="G23" i="27" s="1"/>
  <c r="G24" i="27" s="1"/>
  <c r="O21" i="27"/>
  <c r="O23" i="27" s="1"/>
  <c r="O24" i="27" s="1"/>
  <c r="D58" i="30"/>
  <c r="D61" i="30" s="1"/>
  <c r="L58" i="30"/>
  <c r="L61" i="30" s="1"/>
  <c r="L64" i="30" s="1"/>
  <c r="H21" i="27"/>
  <c r="H23" i="27" s="1"/>
  <c r="H24" i="27" s="1"/>
  <c r="P21" i="27"/>
  <c r="J58" i="26"/>
  <c r="J61" i="26" s="1"/>
  <c r="J58" i="27"/>
  <c r="J61" i="27" s="1"/>
  <c r="J64" i="27" s="1"/>
  <c r="R58" i="27"/>
  <c r="R61" i="27" s="1"/>
  <c r="R64" i="27" s="1"/>
  <c r="R58" i="28"/>
  <c r="R61" i="28" s="1"/>
  <c r="R64" i="28" s="1"/>
  <c r="L21" i="27"/>
  <c r="L23" i="27" s="1"/>
  <c r="L24" i="27" s="1"/>
  <c r="T21" i="27"/>
  <c r="P58" i="21"/>
  <c r="P61" i="21" s="1"/>
  <c r="H58" i="21"/>
  <c r="H61" i="21" s="1"/>
  <c r="R58" i="26"/>
  <c r="R61" i="26" s="1"/>
  <c r="R57" i="21"/>
  <c r="Q23" i="30"/>
  <c r="Q24" i="30" s="1"/>
  <c r="U23" i="30"/>
  <c r="U24" i="30" s="1"/>
  <c r="J58" i="28"/>
  <c r="J61" i="28" s="1"/>
  <c r="J58" i="24"/>
  <c r="J61" i="24" s="1"/>
  <c r="J64" i="24" s="1"/>
  <c r="R58" i="24"/>
  <c r="R61" i="24" s="1"/>
  <c r="F57" i="24"/>
  <c r="T58" i="30"/>
  <c r="T61" i="30" s="1"/>
  <c r="T64" i="30" s="1"/>
  <c r="F58" i="26"/>
  <c r="F61" i="26" s="1"/>
  <c r="D58" i="27"/>
  <c r="D61" i="27" s="1"/>
  <c r="D64" i="27" s="1"/>
  <c r="D65" i="27" s="1"/>
  <c r="L58" i="27"/>
  <c r="L61" i="27" s="1"/>
  <c r="T58" i="27"/>
  <c r="T61" i="27" s="1"/>
  <c r="T64" i="27" s="1"/>
  <c r="J58" i="30"/>
  <c r="J61" i="30" s="1"/>
  <c r="J64" i="30" s="1"/>
  <c r="R58" i="30"/>
  <c r="R61" i="30" s="1"/>
  <c r="R64" i="30" s="1"/>
  <c r="P57" i="30"/>
  <c r="J57" i="21"/>
  <c r="H59" i="21"/>
  <c r="R21" i="27"/>
  <c r="R23" i="27" s="1"/>
  <c r="R24" i="27" s="1"/>
  <c r="E58" i="27"/>
  <c r="E61" i="27" s="1"/>
  <c r="M58" i="27"/>
  <c r="M61" i="27" s="1"/>
  <c r="U58" i="27"/>
  <c r="U61" i="27" s="1"/>
  <c r="F58" i="30"/>
  <c r="F61" i="30" s="1"/>
  <c r="N58" i="30"/>
  <c r="N61" i="30" s="1"/>
  <c r="G59" i="21"/>
  <c r="C58" i="24"/>
  <c r="C61" i="24" s="1"/>
  <c r="K58" i="24"/>
  <c r="K61" i="24" s="1"/>
  <c r="S58" i="24"/>
  <c r="S61" i="24" s="1"/>
  <c r="N57" i="24"/>
  <c r="G58" i="26"/>
  <c r="G61" i="26" s="1"/>
  <c r="O58" i="26"/>
  <c r="O61" i="26" s="1"/>
  <c r="F58" i="27"/>
  <c r="F61" i="27" s="1"/>
  <c r="N58" i="27"/>
  <c r="N61" i="27" s="1"/>
  <c r="C58" i="28"/>
  <c r="C61" i="28" s="1"/>
  <c r="K58" i="28"/>
  <c r="K61" i="28" s="1"/>
  <c r="K64" i="28" s="1"/>
  <c r="S58" i="28"/>
  <c r="S61" i="28" s="1"/>
  <c r="L23" i="30"/>
  <c r="L24" i="30" s="1"/>
  <c r="T23" i="30"/>
  <c r="T24" i="30" s="1"/>
  <c r="G58" i="30"/>
  <c r="G61" i="30" s="1"/>
  <c r="O58" i="30"/>
  <c r="O61" i="30" s="1"/>
  <c r="Q57" i="30"/>
  <c r="G58" i="27"/>
  <c r="G61" i="27" s="1"/>
  <c r="T58" i="28"/>
  <c r="T61" i="28" s="1"/>
  <c r="T64" i="28" s="1"/>
  <c r="H58" i="30"/>
  <c r="H61" i="30" s="1"/>
  <c r="H64" i="30" s="1"/>
  <c r="H65" i="30" s="1"/>
  <c r="N59" i="30"/>
  <c r="Q57" i="21"/>
  <c r="B58" i="21"/>
  <c r="B61" i="21" s="1"/>
  <c r="E58" i="24"/>
  <c r="E61" i="24" s="1"/>
  <c r="M58" i="24"/>
  <c r="M61" i="24" s="1"/>
  <c r="U58" i="24"/>
  <c r="U61" i="24" s="1"/>
  <c r="N59" i="26"/>
  <c r="H58" i="27"/>
  <c r="H61" i="27" s="1"/>
  <c r="P58" i="27"/>
  <c r="P61" i="27" s="1"/>
  <c r="F57" i="27"/>
  <c r="E58" i="28"/>
  <c r="E61" i="28" s="1"/>
  <c r="M58" i="28"/>
  <c r="M61" i="28" s="1"/>
  <c r="U58" i="28"/>
  <c r="U61" i="28" s="1"/>
  <c r="I58" i="30"/>
  <c r="I61" i="30" s="1"/>
  <c r="I64" i="30" s="1"/>
  <c r="Q58" i="30"/>
  <c r="Q61" i="30" s="1"/>
  <c r="Q64" i="30" s="1"/>
  <c r="P59" i="30"/>
  <c r="L58" i="24"/>
  <c r="L61" i="24" s="1"/>
  <c r="L64" i="24" s="1"/>
  <c r="P58" i="26"/>
  <c r="P61" i="26" s="1"/>
  <c r="F59" i="26"/>
  <c r="O58" i="27"/>
  <c r="O61" i="27" s="1"/>
  <c r="A38" i="21"/>
  <c r="O23" i="24"/>
  <c r="O24" i="24" s="1"/>
  <c r="F58" i="24"/>
  <c r="F61" i="24" s="1"/>
  <c r="N58" i="24"/>
  <c r="N61" i="24" s="1"/>
  <c r="F59" i="24"/>
  <c r="I58" i="27"/>
  <c r="I61" i="27" s="1"/>
  <c r="Q58" i="27"/>
  <c r="Q61" i="27" s="1"/>
  <c r="Q64" i="27" s="1"/>
  <c r="H57" i="27"/>
  <c r="F59" i="27"/>
  <c r="O23" i="28"/>
  <c r="O24" i="28" s="1"/>
  <c r="F58" i="28"/>
  <c r="F61" i="28" s="1"/>
  <c r="N58" i="28"/>
  <c r="N61" i="28" s="1"/>
  <c r="F57" i="30"/>
  <c r="N58" i="26"/>
  <c r="N61" i="26" s="1"/>
  <c r="T58" i="24"/>
  <c r="T61" i="24" s="1"/>
  <c r="T64" i="24" s="1"/>
  <c r="H58" i="26"/>
  <c r="H61" i="26" s="1"/>
  <c r="H64" i="26" s="1"/>
  <c r="L58" i="28"/>
  <c r="L61" i="28" s="1"/>
  <c r="P19" i="21"/>
  <c r="D23" i="24"/>
  <c r="D24" i="24" s="1"/>
  <c r="L23" i="24"/>
  <c r="L24" i="24" s="1"/>
  <c r="T23" i="24"/>
  <c r="T24" i="24" s="1"/>
  <c r="G58" i="24"/>
  <c r="G61" i="24" s="1"/>
  <c r="O58" i="24"/>
  <c r="O61" i="24" s="1"/>
  <c r="N59" i="24"/>
  <c r="C58" i="26"/>
  <c r="C61" i="26" s="1"/>
  <c r="K58" i="26"/>
  <c r="K61" i="26" s="1"/>
  <c r="S58" i="26"/>
  <c r="S61" i="26" s="1"/>
  <c r="S64" i="26" s="1"/>
  <c r="P23" i="27"/>
  <c r="P24" i="27" s="1"/>
  <c r="N57" i="27"/>
  <c r="H59" i="27"/>
  <c r="G58" i="28"/>
  <c r="G61" i="28" s="1"/>
  <c r="O58" i="28"/>
  <c r="O61" i="28" s="1"/>
  <c r="F57" i="28"/>
  <c r="C58" i="30"/>
  <c r="C61" i="30" s="1"/>
  <c r="K58" i="30"/>
  <c r="K61" i="30" s="1"/>
  <c r="K64" i="30" s="1"/>
  <c r="S58" i="30"/>
  <c r="S61" i="30" s="1"/>
  <c r="H57" i="30"/>
  <c r="D58" i="24"/>
  <c r="D61" i="24" s="1"/>
  <c r="D58" i="28"/>
  <c r="D61" i="28" s="1"/>
  <c r="D64" i="28" s="1"/>
  <c r="D65" i="28" s="1"/>
  <c r="P58" i="30"/>
  <c r="P61" i="30" s="1"/>
  <c r="Q58" i="21"/>
  <c r="Q61" i="21" s="1"/>
  <c r="Q64" i="21" s="1"/>
  <c r="I58" i="21"/>
  <c r="I61" i="21" s="1"/>
  <c r="I23" i="24"/>
  <c r="I24" i="24" s="1"/>
  <c r="H58" i="24"/>
  <c r="H61" i="24" s="1"/>
  <c r="P58" i="24"/>
  <c r="P61" i="24" s="1"/>
  <c r="Q23" i="26"/>
  <c r="Q24" i="26" s="1"/>
  <c r="D58" i="26"/>
  <c r="D61" i="26" s="1"/>
  <c r="L58" i="26"/>
  <c r="L61" i="26" s="1"/>
  <c r="L64" i="26" s="1"/>
  <c r="T58" i="26"/>
  <c r="T61" i="26" s="1"/>
  <c r="F57" i="26"/>
  <c r="C58" i="27"/>
  <c r="C61" i="27" s="1"/>
  <c r="C64" i="27" s="1"/>
  <c r="K58" i="27"/>
  <c r="K61" i="27" s="1"/>
  <c r="K64" i="27" s="1"/>
  <c r="S58" i="27"/>
  <c r="S61" i="27" s="1"/>
  <c r="S64" i="27" s="1"/>
  <c r="P57" i="27"/>
  <c r="N59" i="27"/>
  <c r="H58" i="28"/>
  <c r="H61" i="28" s="1"/>
  <c r="P58" i="28"/>
  <c r="P61" i="28" s="1"/>
  <c r="N57" i="28"/>
  <c r="I57" i="30"/>
  <c r="M19" i="21"/>
  <c r="G57" i="21"/>
  <c r="I58" i="24"/>
  <c r="I61" i="24" s="1"/>
  <c r="Q58" i="24"/>
  <c r="Q61" i="24" s="1"/>
  <c r="Q64" i="24" s="1"/>
  <c r="E58" i="26"/>
  <c r="E61" i="26" s="1"/>
  <c r="M58" i="26"/>
  <c r="M61" i="26" s="1"/>
  <c r="M64" i="26" s="1"/>
  <c r="M66" i="26" s="1"/>
  <c r="U58" i="26"/>
  <c r="U61" i="26" s="1"/>
  <c r="N57" i="26"/>
  <c r="P59" i="27"/>
  <c r="I58" i="28"/>
  <c r="I61" i="28" s="1"/>
  <c r="Q58" i="28"/>
  <c r="Q61" i="28" s="1"/>
  <c r="Q64" i="28" s="1"/>
  <c r="P23" i="28"/>
  <c r="P24" i="28" s="1"/>
  <c r="E58" i="30"/>
  <c r="E61" i="30" s="1"/>
  <c r="M58" i="30"/>
  <c r="M61" i="30" s="1"/>
  <c r="U58" i="30"/>
  <c r="U61" i="30" s="1"/>
  <c r="U64" i="30" s="1"/>
  <c r="U66" i="30" s="1"/>
  <c r="N57" i="30"/>
  <c r="F59" i="30"/>
  <c r="B58" i="30"/>
  <c r="B61" i="30" s="1"/>
  <c r="B58" i="24"/>
  <c r="B61" i="24" s="1"/>
  <c r="B58" i="26"/>
  <c r="B61" i="26" s="1"/>
  <c r="B58" i="27"/>
  <c r="B61" i="27" s="1"/>
  <c r="B58" i="28"/>
  <c r="B61" i="28" s="1"/>
  <c r="D5" i="20"/>
  <c r="D6" i="20"/>
  <c r="D4" i="20"/>
  <c r="E9" i="20"/>
  <c r="D9" i="20"/>
  <c r="E11" i="20"/>
  <c r="D11" i="20"/>
  <c r="E8" i="20"/>
  <c r="D8" i="20"/>
  <c r="E10" i="20"/>
  <c r="D10" i="20"/>
  <c r="E7" i="20"/>
  <c r="D7" i="20"/>
  <c r="E6" i="20"/>
  <c r="E5" i="20"/>
  <c r="E4" i="20"/>
  <c r="O23" i="30"/>
  <c r="O24" i="30" s="1"/>
  <c r="G23" i="30"/>
  <c r="G24" i="30" s="1"/>
  <c r="R19" i="30"/>
  <c r="F63" i="30"/>
  <c r="N63" i="30"/>
  <c r="S19" i="30"/>
  <c r="S23" i="30"/>
  <c r="S24" i="30" s="1"/>
  <c r="A31" i="30"/>
  <c r="A33" i="30"/>
  <c r="A39" i="30"/>
  <c r="A41" i="30"/>
  <c r="A47" i="30"/>
  <c r="A49" i="30"/>
  <c r="G57" i="30"/>
  <c r="O57" i="30"/>
  <c r="G59" i="30"/>
  <c r="O59" i="30"/>
  <c r="G63" i="30"/>
  <c r="O63" i="30"/>
  <c r="P63" i="30"/>
  <c r="I63" i="30"/>
  <c r="Q63" i="30"/>
  <c r="T19" i="30"/>
  <c r="E19" i="30"/>
  <c r="E20" i="30" s="1"/>
  <c r="N19" i="30"/>
  <c r="V19" i="30"/>
  <c r="N23" i="30"/>
  <c r="N24" i="30" s="1"/>
  <c r="B63" i="30"/>
  <c r="J63" i="30"/>
  <c r="R63" i="30"/>
  <c r="M19" i="30"/>
  <c r="G19" i="30"/>
  <c r="G20" i="30" s="1"/>
  <c r="A32" i="30"/>
  <c r="A34" i="30"/>
  <c r="A40" i="30"/>
  <c r="A42" i="30"/>
  <c r="A48" i="30"/>
  <c r="A50" i="30"/>
  <c r="C63" i="30"/>
  <c r="K63" i="30"/>
  <c r="S63" i="30"/>
  <c r="P19" i="30"/>
  <c r="D63" i="30"/>
  <c r="L63" i="30"/>
  <c r="T63" i="30"/>
  <c r="H63" i="30"/>
  <c r="Q19" i="30"/>
  <c r="E63" i="30"/>
  <c r="M63" i="30"/>
  <c r="K19" i="28"/>
  <c r="K20" i="28" s="1"/>
  <c r="S19" i="28"/>
  <c r="A31" i="28"/>
  <c r="A33" i="28"/>
  <c r="A37" i="28"/>
  <c r="A39" i="28"/>
  <c r="A41" i="28"/>
  <c r="A45" i="28"/>
  <c r="A47" i="28"/>
  <c r="A49" i="28"/>
  <c r="G57" i="28"/>
  <c r="O57" i="28"/>
  <c r="G59" i="28"/>
  <c r="O59" i="28"/>
  <c r="G63" i="28"/>
  <c r="O63" i="28"/>
  <c r="D19" i="28"/>
  <c r="D20" i="28" s="1"/>
  <c r="L19" i="28"/>
  <c r="L23" i="28"/>
  <c r="L24" i="28" s="1"/>
  <c r="T23" i="28"/>
  <c r="T24" i="28" s="1"/>
  <c r="H59" i="28"/>
  <c r="P59" i="28"/>
  <c r="H63" i="28"/>
  <c r="P63" i="28"/>
  <c r="M19" i="28"/>
  <c r="U19" i="28"/>
  <c r="M23" i="28"/>
  <c r="M24" i="28" s="1"/>
  <c r="I57" i="28"/>
  <c r="Q57" i="28"/>
  <c r="I63" i="28"/>
  <c r="Q63" i="28"/>
  <c r="R19" i="28"/>
  <c r="F19" i="28"/>
  <c r="F20" i="28" s="1"/>
  <c r="V19" i="28"/>
  <c r="F23" i="28"/>
  <c r="F24" i="28" s="1"/>
  <c r="N23" i="28"/>
  <c r="N24" i="28" s="1"/>
  <c r="V23" i="28"/>
  <c r="V24" i="28" s="1"/>
  <c r="B63" i="28"/>
  <c r="J63" i="28"/>
  <c r="R63" i="28"/>
  <c r="A32" i="28"/>
  <c r="A34" i="28"/>
  <c r="A40" i="28"/>
  <c r="A42" i="28"/>
  <c r="A48" i="28"/>
  <c r="A50" i="28"/>
  <c r="C63" i="28"/>
  <c r="K63" i="28"/>
  <c r="S63" i="28"/>
  <c r="D63" i="28"/>
  <c r="L63" i="28"/>
  <c r="T63" i="28"/>
  <c r="E63" i="28"/>
  <c r="M63" i="28"/>
  <c r="Q23" i="27"/>
  <c r="Q24" i="27" s="1"/>
  <c r="T23" i="27"/>
  <c r="T24" i="27" s="1"/>
  <c r="R19" i="27"/>
  <c r="J21" i="27"/>
  <c r="J23" i="27" s="1"/>
  <c r="J24" i="27" s="1"/>
  <c r="F63" i="27"/>
  <c r="N63" i="27"/>
  <c r="K21" i="27"/>
  <c r="K23" i="27" s="1"/>
  <c r="K24" i="27" s="1"/>
  <c r="S21" i="27"/>
  <c r="S23" i="27" s="1"/>
  <c r="S24"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U24" i="27" s="1"/>
  <c r="I57" i="27"/>
  <c r="Q57" i="27"/>
  <c r="I63" i="27"/>
  <c r="Q63" i="27"/>
  <c r="N19" i="27"/>
  <c r="V19" i="27"/>
  <c r="F21" i="27"/>
  <c r="F23" i="27" s="1"/>
  <c r="F24" i="27" s="1"/>
  <c r="N21" i="27"/>
  <c r="N23" i="27" s="1"/>
  <c r="N24" i="27" s="1"/>
  <c r="V21" i="27"/>
  <c r="V23" i="27" s="1"/>
  <c r="V24" i="27" s="1"/>
  <c r="B63" i="27"/>
  <c r="J63" i="27"/>
  <c r="R63" i="27"/>
  <c r="A32" i="27"/>
  <c r="A34" i="27"/>
  <c r="A40" i="27"/>
  <c r="A42" i="27"/>
  <c r="A48" i="27"/>
  <c r="A50" i="27"/>
  <c r="C63" i="27"/>
  <c r="K63" i="27"/>
  <c r="S63" i="27"/>
  <c r="L19" i="27"/>
  <c r="H19" i="27"/>
  <c r="H20" i="27" s="1"/>
  <c r="D63" i="27"/>
  <c r="L63" i="27"/>
  <c r="T63" i="27"/>
  <c r="H63" i="27"/>
  <c r="Q19" i="27"/>
  <c r="E63" i="27"/>
  <c r="M63" i="27"/>
  <c r="U64" i="26"/>
  <c r="U66" i="26" s="1"/>
  <c r="O23" i="26"/>
  <c r="O24" i="26" s="1"/>
  <c r="J23" i="26"/>
  <c r="J24" i="26" s="1"/>
  <c r="A31" i="26"/>
  <c r="A33" i="26"/>
  <c r="A37" i="26"/>
  <c r="A39" i="26"/>
  <c r="A41" i="26"/>
  <c r="A45" i="26"/>
  <c r="A47" i="26"/>
  <c r="A49" i="26"/>
  <c r="G57" i="26"/>
  <c r="O57" i="26"/>
  <c r="G59" i="26"/>
  <c r="O59" i="26"/>
  <c r="G63" i="26"/>
  <c r="O63" i="26"/>
  <c r="L19" i="26"/>
  <c r="T19" i="26"/>
  <c r="L23" i="26"/>
  <c r="L24" i="26" s="1"/>
  <c r="T23" i="26"/>
  <c r="T24" i="26" s="1"/>
  <c r="H63" i="26"/>
  <c r="P63" i="26"/>
  <c r="M19" i="26"/>
  <c r="M23" i="26"/>
  <c r="M24" i="26" s="1"/>
  <c r="I57" i="26"/>
  <c r="Q57" i="26"/>
  <c r="I59" i="26"/>
  <c r="Q59" i="26"/>
  <c r="Q64" i="26" s="1"/>
  <c r="I63" i="26"/>
  <c r="Q63" i="26"/>
  <c r="N19" i="26"/>
  <c r="N23" i="26"/>
  <c r="N24" i="26" s="1"/>
  <c r="V23" i="26"/>
  <c r="V24" i="26" s="1"/>
  <c r="B63" i="26"/>
  <c r="J63" i="26"/>
  <c r="R63" i="26"/>
  <c r="O19" i="26"/>
  <c r="A32" i="26"/>
  <c r="A34" i="26"/>
  <c r="A40" i="26"/>
  <c r="A42" i="26"/>
  <c r="A48" i="26"/>
  <c r="A50" i="26"/>
  <c r="C63" i="26"/>
  <c r="K63" i="26"/>
  <c r="S63" i="26"/>
  <c r="P19" i="26"/>
  <c r="D63" i="26"/>
  <c r="L63" i="26"/>
  <c r="J23" i="24"/>
  <c r="J24" i="24" s="1"/>
  <c r="H23" i="24"/>
  <c r="H24" i="24" s="1"/>
  <c r="P23" i="24"/>
  <c r="P24" i="24" s="1"/>
  <c r="S19" i="24"/>
  <c r="A31" i="24"/>
  <c r="A33" i="24"/>
  <c r="A37" i="24"/>
  <c r="A39" i="24"/>
  <c r="A41" i="24"/>
  <c r="A45" i="24"/>
  <c r="A47" i="24"/>
  <c r="A49" i="24"/>
  <c r="G57" i="24"/>
  <c r="O57" i="24"/>
  <c r="G59" i="24"/>
  <c r="O59" i="24"/>
  <c r="G63" i="24"/>
  <c r="O63" i="24"/>
  <c r="H59" i="24"/>
  <c r="P59" i="24"/>
  <c r="H63" i="24"/>
  <c r="P63" i="24"/>
  <c r="E19" i="24"/>
  <c r="E20" i="24" s="1"/>
  <c r="U19" i="24"/>
  <c r="E23" i="24"/>
  <c r="E24" i="24" s="1"/>
  <c r="U23" i="24"/>
  <c r="U24" i="24" s="1"/>
  <c r="I57" i="24"/>
  <c r="Q57" i="24"/>
  <c r="I63" i="24"/>
  <c r="Q63" i="24"/>
  <c r="F19" i="24"/>
  <c r="F20" i="24" s="1"/>
  <c r="V23" i="24"/>
  <c r="V24" i="24" s="1"/>
  <c r="B63" i="24"/>
  <c r="J63" i="24"/>
  <c r="R63" i="24"/>
  <c r="O19" i="24"/>
  <c r="A32" i="24"/>
  <c r="A34" i="24"/>
  <c r="A40" i="24"/>
  <c r="A42" i="24"/>
  <c r="A48" i="24"/>
  <c r="A50" i="24"/>
  <c r="C63" i="24"/>
  <c r="K63" i="24"/>
  <c r="S63" i="24"/>
  <c r="R23" i="24"/>
  <c r="R24" i="24" s="1"/>
  <c r="P19" i="24"/>
  <c r="D63" i="24"/>
  <c r="L63" i="24"/>
  <c r="T63" i="24"/>
  <c r="E63" i="24"/>
  <c r="M63" i="24"/>
  <c r="P64" i="21"/>
  <c r="H23" i="21"/>
  <c r="H24" i="21" s="1"/>
  <c r="L23" i="21"/>
  <c r="L24" i="21" s="1"/>
  <c r="N23" i="21"/>
  <c r="N24" i="21" s="1"/>
  <c r="A33" i="21"/>
  <c r="A37" i="21"/>
  <c r="A41" i="21"/>
  <c r="A45" i="21"/>
  <c r="A49" i="21"/>
  <c r="E58" i="21"/>
  <c r="E61" i="21" s="1"/>
  <c r="M58" i="21"/>
  <c r="M61" i="21" s="1"/>
  <c r="U58" i="21"/>
  <c r="U61" i="21" s="1"/>
  <c r="U64" i="21" s="1"/>
  <c r="U66" i="21" s="1"/>
  <c r="S19" i="21"/>
  <c r="M23" i="21"/>
  <c r="M24" i="21" s="1"/>
  <c r="C57" i="21"/>
  <c r="K57" i="21"/>
  <c r="S57" i="21"/>
  <c r="G19" i="21"/>
  <c r="G20" i="21" s="1"/>
  <c r="Q19" i="21"/>
  <c r="J23" i="21"/>
  <c r="J24" i="21" s="1"/>
  <c r="R23" i="21"/>
  <c r="R24" i="21" s="1"/>
  <c r="L19" i="21"/>
  <c r="R19" i="21"/>
  <c r="A31" i="21"/>
  <c r="D64" i="21"/>
  <c r="D65" i="21" s="1"/>
  <c r="L64"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I64" i="28" l="1"/>
  <c r="I65" i="28" s="1"/>
  <c r="B64" i="30"/>
  <c r="B65" i="30" s="1"/>
  <c r="B64" i="24"/>
  <c r="B65" i="24" s="1"/>
  <c r="J65" i="24"/>
  <c r="H65" i="26"/>
  <c r="J65" i="30"/>
  <c r="I65" i="30"/>
  <c r="J65" i="27"/>
  <c r="C65" i="27"/>
  <c r="C23" i="21"/>
  <c r="C24" i="21" s="1"/>
  <c r="I64" i="26"/>
  <c r="I65" i="26" s="1"/>
  <c r="J64" i="28"/>
  <c r="J65" i="28" s="1"/>
  <c r="I64" i="27"/>
  <c r="I65" i="27" s="1"/>
  <c r="G64" i="30"/>
  <c r="G65" i="30" s="1"/>
  <c r="F64" i="26"/>
  <c r="F66" i="26" s="1"/>
  <c r="E64" i="27"/>
  <c r="E65" i="27" s="1"/>
  <c r="E64" i="30"/>
  <c r="E65" i="30" s="1"/>
  <c r="D64" i="30"/>
  <c r="D65" i="30" s="1"/>
  <c r="D64" i="24"/>
  <c r="D65" i="24" s="1"/>
  <c r="C64" i="26"/>
  <c r="C65" i="26" s="1"/>
  <c r="C64" i="21"/>
  <c r="C65" i="21" s="1"/>
  <c r="C64" i="30"/>
  <c r="C65" i="30" s="1"/>
  <c r="O64" i="24"/>
  <c r="O66" i="24" s="1"/>
  <c r="I64" i="24"/>
  <c r="I65" i="24" s="1"/>
  <c r="M64" i="24"/>
  <c r="S64" i="24"/>
  <c r="T64" i="26"/>
  <c r="T66" i="26" s="1"/>
  <c r="E64" i="26"/>
  <c r="M64" i="28"/>
  <c r="S64" i="28"/>
  <c r="P64" i="27"/>
  <c r="G64" i="21"/>
  <c r="S64" i="21"/>
  <c r="S66" i="21" s="1"/>
  <c r="E64" i="21"/>
  <c r="F64" i="21"/>
  <c r="N64" i="28"/>
  <c r="N66" i="28" s="1"/>
  <c r="J64" i="21"/>
  <c r="F64" i="24"/>
  <c r="F64" i="28"/>
  <c r="D64" i="26"/>
  <c r="D65" i="26" s="1"/>
  <c r="S64" i="30"/>
  <c r="S66" i="30" s="1"/>
  <c r="F64" i="30"/>
  <c r="R64" i="26"/>
  <c r="E64" i="24"/>
  <c r="H64" i="21"/>
  <c r="H65" i="21" s="1"/>
  <c r="H64" i="28"/>
  <c r="G64" i="28"/>
  <c r="P64" i="26"/>
  <c r="E64" i="28"/>
  <c r="J64" i="26"/>
  <c r="J65" i="26" s="1"/>
  <c r="M64" i="27"/>
  <c r="M66" i="27" s="1"/>
  <c r="H64" i="27"/>
  <c r="G64" i="24"/>
  <c r="H64" i="24"/>
  <c r="K64" i="24"/>
  <c r="P64" i="24"/>
  <c r="O66" i="21"/>
  <c r="M64" i="30"/>
  <c r="M66" i="30" s="1"/>
  <c r="K64" i="26"/>
  <c r="K66" i="26" s="1"/>
  <c r="C64" i="28"/>
  <c r="C64" i="24"/>
  <c r="L64" i="27"/>
  <c r="L66" i="27" s="1"/>
  <c r="R64" i="24"/>
  <c r="R66" i="24" s="1"/>
  <c r="M64" i="21"/>
  <c r="P64" i="28"/>
  <c r="P66" i="28" s="1"/>
  <c r="I64" i="21"/>
  <c r="U64" i="28"/>
  <c r="U66" i="28" s="1"/>
  <c r="U64" i="24"/>
  <c r="U66" i="24" s="1"/>
  <c r="U64" i="27"/>
  <c r="U66" i="27" s="1"/>
  <c r="S66" i="27"/>
  <c r="Q66" i="30"/>
  <c r="B64" i="28"/>
  <c r="B64" i="27"/>
  <c r="B64" i="26"/>
  <c r="B64" i="21"/>
  <c r="O64" i="27"/>
  <c r="O66" i="27" s="1"/>
  <c r="O64" i="28"/>
  <c r="O66" i="28" s="1"/>
  <c r="N64" i="27"/>
  <c r="N66" i="27" s="1"/>
  <c r="N64" i="30"/>
  <c r="N66" i="30" s="1"/>
  <c r="L66" i="30"/>
  <c r="J66" i="28"/>
  <c r="G64" i="26"/>
  <c r="O64" i="26"/>
  <c r="O66" i="26" s="1"/>
  <c r="T66" i="24"/>
  <c r="P64" i="30"/>
  <c r="P66" i="30" s="1"/>
  <c r="Q66" i="21"/>
  <c r="P66" i="21"/>
  <c r="K66" i="27"/>
  <c r="Q66" i="24"/>
  <c r="R66" i="27"/>
  <c r="C66" i="27"/>
  <c r="J66" i="27"/>
  <c r="G64" i="27"/>
  <c r="G66" i="30"/>
  <c r="J66" i="30"/>
  <c r="F64" i="27"/>
  <c r="T66" i="27"/>
  <c r="T66" i="21"/>
  <c r="H66" i="30"/>
  <c r="E66" i="30"/>
  <c r="S66" i="24"/>
  <c r="L66" i="21"/>
  <c r="S66" i="26"/>
  <c r="L66" i="28"/>
  <c r="L66" i="26"/>
  <c r="T66" i="30"/>
  <c r="R66" i="28"/>
  <c r="N64" i="26"/>
  <c r="N66" i="26" s="1"/>
  <c r="S64" i="1"/>
  <c r="R66" i="26"/>
  <c r="D66" i="27"/>
  <c r="R66" i="30"/>
  <c r="R64" i="1"/>
  <c r="Q64" i="1"/>
  <c r="U64" i="1"/>
  <c r="P64" i="1"/>
  <c r="J66" i="24"/>
  <c r="O64" i="30"/>
  <c r="O66" i="30" s="1"/>
  <c r="N64" i="24"/>
  <c r="N66" i="24" s="1"/>
  <c r="K66" i="30"/>
  <c r="I66" i="30"/>
  <c r="T66" i="28"/>
  <c r="D66" i="28"/>
  <c r="M66" i="28"/>
  <c r="Q66" i="28"/>
  <c r="S66" i="28"/>
  <c r="K66" i="28"/>
  <c r="Q66" i="27"/>
  <c r="P66" i="27"/>
  <c r="Q66" i="26"/>
  <c r="P66" i="26"/>
  <c r="H66" i="26"/>
  <c r="L66" i="24"/>
  <c r="P66" i="24"/>
  <c r="K66" i="24"/>
  <c r="M66" i="24"/>
  <c r="M66" i="21"/>
  <c r="K66" i="21"/>
  <c r="C66" i="21"/>
  <c r="D66" i="21"/>
  <c r="R66" i="21"/>
  <c r="N64" i="1"/>
  <c r="M64" i="1"/>
  <c r="T64" i="1"/>
  <c r="L64" i="1"/>
  <c r="J64" i="1"/>
  <c r="K64" i="1"/>
  <c r="O64" i="1"/>
  <c r="C64" i="1"/>
  <c r="I64" i="1"/>
  <c r="H64" i="1"/>
  <c r="G64" i="1"/>
  <c r="F64" i="1"/>
  <c r="E64" i="1"/>
  <c r="D64" i="1"/>
  <c r="B64" i="1"/>
  <c r="D63" i="1"/>
  <c r="L63" i="1"/>
  <c r="F63" i="1"/>
  <c r="R63" i="1"/>
  <c r="J63" i="1"/>
  <c r="Q63" i="1"/>
  <c r="Q66" i="1" s="1"/>
  <c r="I63" i="1"/>
  <c r="C63" i="1"/>
  <c r="K63" i="1"/>
  <c r="P63" i="1"/>
  <c r="H63" i="1"/>
  <c r="T63" i="1"/>
  <c r="T66" i="1" s="1"/>
  <c r="S63" i="1"/>
  <c r="O63" i="1"/>
  <c r="G63" i="1"/>
  <c r="N63" i="1"/>
  <c r="E63" i="1"/>
  <c r="B63" i="1"/>
  <c r="U63" i="1"/>
  <c r="M63" i="1"/>
  <c r="I66" i="28" l="1"/>
  <c r="I66" i="26"/>
  <c r="B66" i="30"/>
  <c r="B66" i="24"/>
  <c r="J65" i="1"/>
  <c r="I65" i="1"/>
  <c r="H65" i="1"/>
  <c r="G65" i="1"/>
  <c r="F65" i="1"/>
  <c r="E65" i="1"/>
  <c r="D65" i="1"/>
  <c r="C65" i="1"/>
  <c r="B65" i="1"/>
  <c r="J66" i="26"/>
  <c r="I66" i="27"/>
  <c r="E66" i="27"/>
  <c r="D66" i="24"/>
  <c r="C66" i="30"/>
  <c r="I66" i="24"/>
  <c r="H66" i="21"/>
  <c r="F65" i="26"/>
  <c r="D66" i="30"/>
  <c r="C66" i="26"/>
  <c r="D66" i="26"/>
  <c r="J66" i="21"/>
  <c r="J65" i="21"/>
  <c r="I66" i="21"/>
  <c r="I65" i="21"/>
  <c r="H66" i="27"/>
  <c r="H65" i="27"/>
  <c r="H66" i="28"/>
  <c r="H65" i="28"/>
  <c r="H66" i="24"/>
  <c r="H65" i="24"/>
  <c r="G66" i="28"/>
  <c r="G65" i="28"/>
  <c r="G66" i="21"/>
  <c r="G65" i="21"/>
  <c r="G66" i="24"/>
  <c r="G65" i="24"/>
  <c r="G66" i="26"/>
  <c r="G65" i="26"/>
  <c r="G66" i="27"/>
  <c r="G65" i="27"/>
  <c r="F66" i="24"/>
  <c r="F65" i="24"/>
  <c r="F66" i="30"/>
  <c r="F65" i="30"/>
  <c r="F66" i="21"/>
  <c r="F65" i="21"/>
  <c r="F66" i="27"/>
  <c r="F65" i="27"/>
  <c r="F66" i="28"/>
  <c r="F65" i="28"/>
  <c r="E66" i="24"/>
  <c r="E65" i="24"/>
  <c r="E66" i="26"/>
  <c r="E65" i="26"/>
  <c r="E66" i="28"/>
  <c r="E65" i="28"/>
  <c r="E66" i="21"/>
  <c r="E65" i="21"/>
  <c r="C66" i="28"/>
  <c r="C65" i="28"/>
  <c r="C66" i="24"/>
  <c r="C65" i="24"/>
  <c r="B66" i="27"/>
  <c r="B65" i="27"/>
  <c r="B66" i="28"/>
  <c r="B65" i="28"/>
  <c r="B66" i="26"/>
  <c r="B65" i="26"/>
  <c r="B66" i="21"/>
  <c r="B65" i="21"/>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<sst xmlns="http://schemas.openxmlformats.org/spreadsheetml/2006/main" count="1579" uniqueCount="188">
  <si>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</si>
  <si>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</si>
  <si>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</si>
  <si>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</si>
  <si>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</si>
  <si>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</si>
  <si>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</si>
  <si>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</si>
  <si>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</si>
  <si>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</si>
  <si>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</si>
  <si>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</si>
  <si>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</si>
  <si>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</si>
  <si>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</si>
  <si>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</si>
  <si>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</si>
  <si>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</si>
  <si>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</si>
  <si>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</si>
  <si>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</si>
  <si>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</si>
  <si>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</si>
  <si>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</si>
  <si>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</si>
  <si>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</si>
  <si>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</si>
  <si>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</si>
  <si>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</si>
  <si>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</si>
  <si>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</si>
  <si>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</si>
  <si>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</si>
  <si>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</si>
  <si>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</si>
  <si>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</si>
  <si>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</si>
  <si>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</si>
  <si>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</si>
  <si>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</si>
  <si>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</si>
  <si>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</si>
  <si>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</si>
  <si>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</si>
  <si>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</si>
  <si>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</si>
  <si>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</si>
  <si>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</si>
  <si>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</si>
  <si>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</si>
  <si>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</si>
  <si>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</si>
  <si>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</si>
  <si>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</si>
  <si>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</si>
  <si>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</si>
  <si>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</si>
  <si>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</si>
  <si>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</si>
  <si>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</si>
  <si>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</si>
  <si>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</si>
  <si>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</si>
  <si>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</si>
  <si>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</si>
  <si>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</si>
  <si>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</si>
  <si>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</si>
  <si>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</si>
  <si>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</si>
  <si>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</si>
  <si>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</si>
  <si>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</si>
  <si>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</si>
  <si>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</si>
  <si>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</si>
  <si>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</si>
  <si>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</si>
  <si>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</si>
  <si>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</si>
  <si>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</si>
  <si>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</si>
  <si>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</si>
  <si>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</si>
  <si>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</si>
  <si>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</si>
  <si>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</si>
  <si>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</si>
  <si>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</si>
  <si>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</si>
  <si>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</si>
  <si>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</si>
  <si>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</si>
  <si>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</si>
  <si>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</si>
  <si>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</si>
  <si>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</si>
  <si>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</si>
  <si>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</si>
  <si>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</si>
  <si>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</si>
  <si>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</si>
  <si>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</si>
  <si>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</si>
  <si>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</si>
  <si>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</si>
  <si>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</si>
  <si>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</si>
  <si>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</si>
  <si>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</si>
  <si>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</si>
  <si>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</si>
  <si>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</si>
  <si>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</si>
  <si>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</si>
  <si>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</si>
  <si>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</si>
  <si>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</si>
  <si>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</si>
  <si>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</si>
  <si>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</si>
  <si>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</si>
  <si>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</si>
  <si>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</si>
  <si>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</si>
  <si>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</si>
  <si>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</si>
  <si>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</si>
  <si>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</si>
  <si>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</si>
  <si>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</si>
  <si>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</si>
  <si>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</si>
  <si>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</si>
  <si>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</si>
  <si>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</si>
  <si>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</si>
  <si>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</si>
  <si>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</si>
  <si>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</si>
  <si>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</si>
  <si>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</si>
  <si>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</si>
  <si>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</si>
  <si>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</si>
  <si>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</si>
  <si>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</si>
  <si>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</si>
  <si>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</si>
  <si>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</si>
  <si>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</si>
  <si>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</si>
  <si>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</si>
  <si>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</si>
  <si>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</si>
  <si>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</si>
  <si>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</si>
  <si>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</si>
  <si>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</si>
  <si>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</si>
  <si>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PAN-024462</t>
  </si>
  <si>
    <t>EP/AB3891CX</t>
  </si>
  <si>
    <t xml:space="preserve">Mr Daniel James &amp; Mrs Carys James </t>
  </si>
  <si>
    <t>Trefwtial, Blaenannerch, Cardigan, Cerdigion, SA43 2AG</t>
  </si>
  <si>
    <t>Megan tucker</t>
  </si>
  <si>
    <t xml:space="preserve">02 05 02 </t>
  </si>
  <si>
    <t>Dairy Partners</t>
  </si>
  <si>
    <t>Tref 16</t>
  </si>
  <si>
    <t>Tref 17</t>
  </si>
  <si>
    <t>Tref 18</t>
  </si>
  <si>
    <t>Rhos 4</t>
  </si>
  <si>
    <t>Rhos 5</t>
  </si>
  <si>
    <t>Rhos 6</t>
  </si>
  <si>
    <t>Rhos 7</t>
  </si>
  <si>
    <t>Bigni 8</t>
  </si>
  <si>
    <t>Bigni 9</t>
  </si>
  <si>
    <t>Mod</t>
  </si>
  <si>
    <t>02 05 02</t>
  </si>
  <si>
    <t>Volac</t>
  </si>
  <si>
    <t>First Milk</t>
  </si>
  <si>
    <t>0,2</t>
  </si>
  <si>
    <t>19 09 02</t>
  </si>
  <si>
    <t>Dwr Cymru Cray</t>
  </si>
  <si>
    <t>.</t>
  </si>
  <si>
    <t xml:space="preserve">DWC Bryn Gwyn </t>
  </si>
  <si>
    <t>10 09 02</t>
  </si>
  <si>
    <t>DWC Capel Dewi</t>
  </si>
  <si>
    <t>DWC Bontgoch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</si>
</sst>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
      <sz val="8"/>
      <name val="Calibri"/>
      <family val="2"/>
      <scheme val="minor"/>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47">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8" fillId="11" borderId="3" xfId="1" applyNumberFormat="1" applyFont="1" applyFill="1" applyBorder="1" applyProtection="1">
      <protection hidden="1"/>
    </xf>
    <xf numFmtId="0" fontId="11" fillId="0" borderId="0" xfId="0" applyFont="1" applyFill="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3" xfId="0" applyFont="1" applyFill="1" applyBorder="1" applyAlignment="1" applyProtection="1">
      <alignment horizontal="left" vertical="top"/>
      <protection locked="0"/>
    </xf>
    <xf numFmtId="0" fontId="6" fillId="8" borderId="3" xfId="0" applyFont="1" applyFill="1" applyBorder="1" applyAlignment="1" applyProtection="1">
      <alignment horizontal="right" vertical="top"/>
      <protection hidden="1"/>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 cent" xfId="2" builtinId="5"/>
  </cellStyles>
  <dxfs count="294">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18" Type="http://schemas.openxmlformats.org/officeDocument/2006/relationships/customXml" Target="../customXml/item5.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openxmlformats.org/officeDocument/2006/relationships/customXml" Target="../customXml/item4.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262" dataDxfId="260" headerRowBorderDxfId="261" tableBorderDxfId="259" totalsRowBorderDxfId="258">
  <autoFilter ref="AI1:AN26" xr:uid="{F8B5EC87-3095-445A-A980-2CFAA0A7B9A2}"/>
  <sortState xmlns:xlrd2="http://schemas.microsoft.com/office/spreadsheetml/2017/richdata2" ref="AI2:AL25">
    <sortCondition ref="AL1:AL25"/>
  </sortState>
  <tableColumns count="6">
    <tableColumn id="1" xr3:uid="{360F44E4-7249-415F-8D5E-41D249F9A162}" name="Crop" dataDxfId="257"/>
    <tableColumn id="2" xr3:uid="{55E07717-B4EC-4E8A-B9A9-34F3CF85E32D}" name="P Offtake" dataDxfId="256"/>
    <tableColumn id="3" xr3:uid="{7B25FA52-8104-4FE3-AED4-B53CBFDF89B2}" name="K Offtake" dataDxfId="255"/>
    <tableColumn id="4" xr3:uid="{0DBAE461-2D09-43C8-9342-3980D552AE4D}" name="Order" dataDxfId="254"/>
    <tableColumn id="5" xr3:uid="{52CACE7B-0CBA-46FC-9F24-02CBD6100239}" name="Lime pH requirement" dataDxfId="253"/>
    <tableColumn id="6" xr3:uid="{F1432630-9B16-4266-8147-CE754A715307}" name="Column1" dataDxfId="252"/>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220" dataDxfId="218" headerRowBorderDxfId="219" tableBorderDxfId="217" totalsRowBorderDxfId="216">
  <autoFilter ref="AI1:AN26" xr:uid="{F8B5EC87-3095-445A-A980-2CFAA0A7B9A2}"/>
  <sortState xmlns:xlrd2="http://schemas.microsoft.com/office/spreadsheetml/2017/richdata2" ref="AI2:AL25">
    <sortCondition ref="AL1:AL25"/>
  </sortState>
  <tableColumns count="6">
    <tableColumn id="1" xr3:uid="{7E96A84B-948F-445F-BD6E-30CC8E6E6DD1}" name="Crop" dataDxfId="215"/>
    <tableColumn id="2" xr3:uid="{12657DDB-F680-47DE-ABB1-8675D5F91E41}" name="P Offtake" dataDxfId="214"/>
    <tableColumn id="3" xr3:uid="{DEB99109-D325-4F98-8A71-E70C03433437}" name="K Offtake" dataDxfId="213"/>
    <tableColumn id="4" xr3:uid="{E96A561F-7E7F-4FB3-97AA-0B35D8C8E93A}" name="Order" dataDxfId="212"/>
    <tableColumn id="5" xr3:uid="{181DD475-0A71-4C52-AF1A-8BFF46F5A827}" name="Lime pH requirement" dataDxfId="211"/>
    <tableColumn id="6" xr3:uid="{AC3FA7E8-D76B-43A3-B715-04446DFF63C6}" name="Column1" dataDxfId="21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178" dataDxfId="176" headerRowBorderDxfId="177" tableBorderDxfId="175" totalsRowBorderDxfId="174">
  <autoFilter ref="AI1:AN26" xr:uid="{F8B5EC87-3095-445A-A980-2CFAA0A7B9A2}"/>
  <sortState xmlns:xlrd2="http://schemas.microsoft.com/office/spreadsheetml/2017/richdata2" ref="AI2:AL25">
    <sortCondition ref="AL1:AL25"/>
  </sortState>
  <tableColumns count="6">
    <tableColumn id="1" xr3:uid="{06008BA1-A1E9-4286-B67A-352533C06A26}" name="Crop" dataDxfId="173"/>
    <tableColumn id="2" xr3:uid="{2AEB5EEB-C9D1-41DC-913E-953A33D1A4AF}" name="P Offtake" dataDxfId="172"/>
    <tableColumn id="3" xr3:uid="{8FA16A0B-1017-4CEE-862E-0A8CBD8EB3D3}" name="K Offtake" dataDxfId="171"/>
    <tableColumn id="4" xr3:uid="{E7A3B8CD-4036-47F4-B818-C3F22E80C749}" name="Order" dataDxfId="170"/>
    <tableColumn id="5" xr3:uid="{8F3EBD84-7904-4559-9B5C-63088B792C98}" name="Lime pH requirement" dataDxfId="169"/>
    <tableColumn id="6" xr3:uid="{A21DD95A-C955-4510-9114-E3F1CB645370}" name="Column1" dataDxfId="168"/>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136" dataDxfId="134" headerRowBorderDxfId="135" tableBorderDxfId="133" totalsRowBorderDxfId="132">
  <autoFilter ref="AI1:AN26" xr:uid="{F8B5EC87-3095-445A-A980-2CFAA0A7B9A2}"/>
  <sortState xmlns:xlrd2="http://schemas.microsoft.com/office/spreadsheetml/2017/richdata2" ref="AI2:AL25">
    <sortCondition ref="AL1:AL25"/>
  </sortState>
  <tableColumns count="6">
    <tableColumn id="1" xr3:uid="{11579FCC-3D9F-49AD-888D-5D79B801F6AE}" name="Crop" dataDxfId="131"/>
    <tableColumn id="2" xr3:uid="{05C08116-56D5-4CC6-A649-B06AF891B931}" name="P Offtake" dataDxfId="130"/>
    <tableColumn id="3" xr3:uid="{59CDE959-192B-4757-9203-A0F691CF0F96}" name="K Offtake" dataDxfId="129"/>
    <tableColumn id="4" xr3:uid="{9FB8E4F7-B91F-4CE0-AF39-D4895D0ECF2F}" name="Order" dataDxfId="128"/>
    <tableColumn id="5" xr3:uid="{688FF2A4-D7C6-4425-A915-A9ADD700A9EE}" name="Lime pH requirement" dataDxfId="127"/>
    <tableColumn id="6" xr3:uid="{05FC5CFF-3D81-4B5F-87C7-2364076F2714}" name="Column1" dataDxfId="126"/>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973D7FFB-D248-4199-9B2E-B3C6CC09D382}" name="Crop" dataDxfId="89"/>
    <tableColumn id="2" xr3:uid="{7F2A3986-EC86-4CF9-BD10-791170BA6682}" name="P Offtake" dataDxfId="88"/>
    <tableColumn id="3" xr3:uid="{D6129C35-9DC6-42E5-AE3F-EA3A083168E6}" name="K Offtake" dataDxfId="87"/>
    <tableColumn id="4" xr3:uid="{C1CC42B5-564A-4DE7-B817-B7D686FE9A11}" name="Order" dataDxfId="86"/>
    <tableColumn id="5" xr3:uid="{620F3ABD-564C-411A-8DEA-CE1A34F9FC36}" name="Lime pH requirement" dataDxfId="85"/>
    <tableColumn id="6" xr3:uid="{76C9BC4F-4FF3-4AFB-8E7B-16DC0CC3E97C}" name="Column1" dataDxfId="84"/>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D13A12FC-EAE6-4280-A219-C2622262E5F4}" name="Crop" dataDxfId="47"/>
    <tableColumn id="2" xr3:uid="{FD06C4A3-4B75-490D-88CF-232C7DC3EFC6}" name="P Offtake" dataDxfId="46"/>
    <tableColumn id="3" xr3:uid="{B043BEFF-10D4-4840-989B-BB13A502ECDF}" name="K Offtake" dataDxfId="45"/>
    <tableColumn id="4" xr3:uid="{48481FDC-5D20-466C-B554-D45886EA366A}" name="Order" dataDxfId="44"/>
    <tableColumn id="5" xr3:uid="{9E0852D2-9D0D-44AB-98B7-FBA51F331ACF}" name="Lime pH requirement" dataDxfId="43"/>
    <tableColumn id="6" xr3:uid="{29F9C4A5-6854-4F37-8BD1-0DD9B6024A55}" name="Column1" dataDxfId="42"/>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1B554ED3-7AAF-4192-827C-B071945474B8}" name="Crop" dataDxfId="5"/>
    <tableColumn id="2" xr3:uid="{35F435E0-8D8E-44D1-84BD-C2FF51C3F944}" name="P Offtake" dataDxfId="4"/>
    <tableColumn id="3" xr3:uid="{38465C9D-AA8F-443A-80F5-96D1F6258317}" name="K Offtake" dataDxfId="3"/>
    <tableColumn id="4" xr3:uid="{E0C0E6AF-5628-4BC3-9625-81A87B93D279}" name="Order" dataDxfId="2"/>
    <tableColumn id="5" xr3:uid="{ACDE1D9A-7F94-4404-BDDC-1235C32C758F}" name="Lime pH requirement" dataDxfId="1"/>
    <tableColumn id="6" xr3:uid="{B093C9DF-C4CF-4906-9658-89F446EB9C12}"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abSelected="1" topLeftCell="A4" zoomScale="90" zoomScaleNormal="90" workbookViewId="0">
      <selection activeCell="J14" sqref="J14"/>
    </sheetView>
  </sheetViews>
  <sheetFormatPr defaultColWidth="13.21875" defaultRowHeight="13.2" x14ac:dyDescent="0.3"/>
  <cols>
    <col min="1" max="1" width="13.21875" style="11"/>
    <col min="2" max="2" width="15.77734375" style="11" customWidth="1"/>
    <col min="3" max="3" width="20.5546875" style="11" customWidth="1"/>
    <col min="4" max="4" width="20.21875" style="11" bestFit="1" customWidth="1"/>
    <col min="5" max="22" width="21.21875" style="11" customWidth="1"/>
    <col min="23" max="26" width="13.21875" style="11"/>
    <col min="27" max="27" width="13.21875" style="11" hidden="1" customWidth="1"/>
    <col min="28" max="29" width="10.77734375" style="19" hidden="1" customWidth="1"/>
    <col min="30" max="30" width="19.77734375" style="19" hidden="1" customWidth="1"/>
    <col min="31" max="34" width="12.44140625" style="19" hidden="1" customWidth="1"/>
    <col min="35" max="35" width="27.77734375" style="19" hidden="1" customWidth="1"/>
    <col min="36" max="41" width="13.21875" style="11" hidden="1" customWidth="1"/>
    <col min="42" max="42" width="0" style="11" hidden="1" customWidth="1"/>
    <col min="43" max="16384" width="13.21875" style="11"/>
  </cols>
  <sheetData>
    <row r="1" spans="1:40" x14ac:dyDescent="0.25">
      <c r="A1" s="119" t="s">
        <v>41</v>
      </c>
      <c r="B1" s="119"/>
      <c r="C1" s="135" t="s">
        <v>160</v>
      </c>
      <c r="D1" s="136"/>
      <c r="E1" s="93" t="s">
        <v>45</v>
      </c>
      <c r="F1" s="96">
        <v>49</v>
      </c>
      <c r="G1" s="120" t="s">
        <v>43</v>
      </c>
      <c r="H1" s="121"/>
      <c r="I1" s="96">
        <v>5.62</v>
      </c>
      <c r="J1" s="119" t="s">
        <v>153</v>
      </c>
      <c r="K1" s="119"/>
      <c r="L1" s="96">
        <v>109</v>
      </c>
      <c r="AB1" s="18"/>
      <c r="AC1" s="18"/>
      <c r="AD1" s="30" t="s">
        <v>126</v>
      </c>
      <c r="AE1" s="17"/>
      <c r="AF1" s="17"/>
      <c r="AG1" s="18"/>
      <c r="AH1" s="18"/>
      <c r="AI1" s="40" t="s">
        <v>79</v>
      </c>
      <c r="AJ1" s="41" t="s">
        <v>94</v>
      </c>
      <c r="AK1" s="42" t="s">
        <v>95</v>
      </c>
      <c r="AL1" s="43" t="s">
        <v>125</v>
      </c>
      <c r="AM1" s="43" t="s">
        <v>131</v>
      </c>
      <c r="AN1" s="43" t="s">
        <v>111</v>
      </c>
    </row>
    <row r="2" spans="1:40" x14ac:dyDescent="0.25">
      <c r="A2" s="119" t="s">
        <v>87</v>
      </c>
      <c r="B2" s="119"/>
      <c r="C2" s="133" t="s">
        <v>161</v>
      </c>
      <c r="D2" s="134"/>
      <c r="E2" s="93" t="s">
        <v>109</v>
      </c>
      <c r="F2" s="96" t="s">
        <v>165</v>
      </c>
      <c r="G2" s="138" t="s">
        <v>110</v>
      </c>
      <c r="H2" s="139"/>
      <c r="I2" s="96">
        <v>477</v>
      </c>
      <c r="J2" s="119" t="s">
        <v>158</v>
      </c>
      <c r="K2" s="119"/>
      <c r="L2" s="96">
        <v>0.13</v>
      </c>
      <c r="AB2" s="30" t="s">
        <v>56</v>
      </c>
      <c r="AC2" s="17"/>
      <c r="AD2" s="30" t="s">
        <v>70</v>
      </c>
      <c r="AE2" s="17"/>
      <c r="AF2" s="17"/>
      <c r="AG2" s="44" t="s">
        <v>76</v>
      </c>
      <c r="AH2" s="18"/>
      <c r="AI2" s="45" t="s">
        <v>126</v>
      </c>
      <c r="AJ2" s="46">
        <v>0</v>
      </c>
      <c r="AK2" s="47">
        <v>0</v>
      </c>
      <c r="AL2" s="10">
        <v>0</v>
      </c>
      <c r="AM2" s="11">
        <v>0</v>
      </c>
      <c r="AN2" s="11">
        <v>0</v>
      </c>
    </row>
    <row r="3" spans="1:40" x14ac:dyDescent="0.25">
      <c r="A3" s="120" t="s">
        <v>42</v>
      </c>
      <c r="B3" s="121"/>
      <c r="C3" s="133" t="s">
        <v>162</v>
      </c>
      <c r="D3" s="134"/>
      <c r="E3" s="93" t="s">
        <v>108</v>
      </c>
      <c r="F3" s="31" t="s">
        <v>78</v>
      </c>
      <c r="G3" s="119" t="s">
        <v>159</v>
      </c>
      <c r="H3" s="119"/>
      <c r="I3" s="96">
        <v>5420</v>
      </c>
      <c r="J3" s="120" t="s">
        <v>154</v>
      </c>
      <c r="K3" s="121"/>
      <c r="L3" s="96">
        <f>(L1/(L2*10000))*100</f>
        <v>8.384615384615385</v>
      </c>
      <c r="AB3" s="30" t="s">
        <v>57</v>
      </c>
      <c r="AC3" s="17"/>
      <c r="AD3" s="30" t="s">
        <v>71</v>
      </c>
      <c r="AE3" s="17"/>
      <c r="AF3" s="17"/>
      <c r="AG3" s="44" t="s">
        <v>77</v>
      </c>
      <c r="AH3" s="18"/>
      <c r="AI3" s="48" t="s">
        <v>113</v>
      </c>
      <c r="AJ3" s="49">
        <v>1.7</v>
      </c>
      <c r="AK3" s="50">
        <v>6</v>
      </c>
      <c r="AL3" s="51">
        <v>1</v>
      </c>
      <c r="AM3" s="11">
        <v>6.2</v>
      </c>
      <c r="AN3" s="11" t="s">
        <v>112</v>
      </c>
    </row>
    <row r="4" spans="1:40" x14ac:dyDescent="0.25">
      <c r="A4" s="119" t="s">
        <v>0</v>
      </c>
      <c r="B4" s="119"/>
      <c r="C4" s="135" t="s">
        <v>163</v>
      </c>
      <c r="D4" s="136"/>
      <c r="E4" s="94" t="s">
        <v>1</v>
      </c>
      <c r="F4" s="95" t="s">
        <v>166</v>
      </c>
      <c r="G4" s="119"/>
      <c r="H4" s="119"/>
      <c r="I4" s="96"/>
      <c r="J4" s="120"/>
      <c r="K4" s="121"/>
      <c r="L4" s="96"/>
      <c r="AB4" s="30" t="s">
        <v>52</v>
      </c>
      <c r="AC4" s="17"/>
      <c r="AD4" s="52" t="s">
        <v>72</v>
      </c>
      <c r="AE4" s="17"/>
      <c r="AF4" s="17"/>
      <c r="AG4" s="44" t="s">
        <v>78</v>
      </c>
      <c r="AH4" s="18"/>
      <c r="AI4" s="53" t="s">
        <v>124</v>
      </c>
      <c r="AJ4" s="54">
        <v>7</v>
      </c>
      <c r="AK4" s="55">
        <v>10.5</v>
      </c>
      <c r="AL4" s="11">
        <v>2</v>
      </c>
      <c r="AM4" s="11">
        <v>6.7</v>
      </c>
      <c r="AN4" s="11" t="s">
        <v>135</v>
      </c>
    </row>
    <row r="5" spans="1:40" x14ac:dyDescent="0.25">
      <c r="A5" s="119" t="s">
        <v>47</v>
      </c>
      <c r="B5" s="119"/>
      <c r="C5" s="137" t="s">
        <v>164</v>
      </c>
      <c r="D5" s="137"/>
      <c r="E5" s="94"/>
      <c r="F5" s="95"/>
      <c r="G5" s="119"/>
      <c r="H5" s="119"/>
      <c r="I5" s="96"/>
      <c r="J5" s="120"/>
      <c r="K5" s="121"/>
      <c r="L5" s="96"/>
      <c r="AB5" s="30" t="s">
        <v>53</v>
      </c>
      <c r="AC5" s="17"/>
      <c r="AD5" s="52" t="s">
        <v>73</v>
      </c>
      <c r="AE5" s="17"/>
      <c r="AF5" s="17"/>
      <c r="AG5" s="44" t="s">
        <v>104</v>
      </c>
      <c r="AH5" s="18"/>
      <c r="AI5" s="53" t="s">
        <v>123</v>
      </c>
      <c r="AJ5" s="54">
        <v>6.5</v>
      </c>
      <c r="AK5" s="55">
        <v>5.5</v>
      </c>
      <c r="AL5" s="11">
        <v>3</v>
      </c>
      <c r="AM5" s="11">
        <v>6.7</v>
      </c>
      <c r="AN5" s="11" t="s">
        <v>135</v>
      </c>
    </row>
    <row r="6" spans="1:40"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0" s="12" customFormat="1"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row>
    <row r="8" spans="1:40" x14ac:dyDescent="0.25">
      <c r="A8" s="119" t="s">
        <v>2</v>
      </c>
      <c r="B8" s="119"/>
      <c r="C8" s="15" t="s">
        <v>167</v>
      </c>
      <c r="D8" s="15" t="s">
        <v>168</v>
      </c>
      <c r="E8" s="15" t="s">
        <v>169</v>
      </c>
      <c r="F8" s="15" t="s">
        <v>170</v>
      </c>
      <c r="G8" s="15" t="s">
        <v>171</v>
      </c>
      <c r="H8" s="15" t="s">
        <v>172</v>
      </c>
      <c r="I8" s="15" t="s">
        <v>173</v>
      </c>
      <c r="J8" s="15" t="s">
        <v>174</v>
      </c>
      <c r="K8" s="15" t="s">
        <v>175</v>
      </c>
      <c r="L8" s="15"/>
      <c r="M8" s="15"/>
      <c r="N8" s="15"/>
      <c r="O8" s="15"/>
      <c r="P8" s="15"/>
      <c r="Q8" s="15"/>
      <c r="R8" s="15"/>
      <c r="S8" s="15"/>
      <c r="T8" s="15"/>
      <c r="U8" s="15"/>
      <c r="V8" s="15"/>
      <c r="AB8" s="61"/>
      <c r="AC8" s="61"/>
      <c r="AD8" s="18"/>
      <c r="AE8" s="17" t="s">
        <v>139</v>
      </c>
      <c r="AF8" s="17"/>
      <c r="AG8" s="18"/>
      <c r="AH8" s="18"/>
      <c r="AI8" s="53" t="s">
        <v>105</v>
      </c>
      <c r="AJ8" s="62">
        <v>1.4</v>
      </c>
      <c r="AK8" s="55">
        <v>4.4000000000000004</v>
      </c>
      <c r="AL8" s="11">
        <v>6</v>
      </c>
      <c r="AM8" s="11">
        <v>6.7</v>
      </c>
      <c r="AN8" s="11" t="s">
        <v>135</v>
      </c>
    </row>
    <row r="9" spans="1:40" x14ac:dyDescent="0.25">
      <c r="A9" s="119" t="s">
        <v>3</v>
      </c>
      <c r="B9" s="119"/>
      <c r="C9" s="15">
        <v>1</v>
      </c>
      <c r="D9" s="15" t="s">
        <v>176</v>
      </c>
      <c r="E9" s="15">
        <v>1</v>
      </c>
      <c r="F9" s="15">
        <v>1</v>
      </c>
      <c r="G9" s="15">
        <v>1</v>
      </c>
      <c r="H9" s="15">
        <v>1</v>
      </c>
      <c r="I9" s="15" t="s">
        <v>176</v>
      </c>
      <c r="J9" s="15">
        <v>1</v>
      </c>
      <c r="K9" s="15">
        <v>1</v>
      </c>
      <c r="L9" s="15"/>
      <c r="M9" s="15"/>
      <c r="N9" s="15"/>
      <c r="O9" s="15"/>
      <c r="P9" s="15"/>
      <c r="Q9" s="15"/>
      <c r="R9" s="15"/>
      <c r="S9" s="15"/>
      <c r="T9" s="15"/>
      <c r="U9" s="15"/>
      <c r="V9" s="15"/>
      <c r="AB9" s="17"/>
      <c r="AC9" s="17"/>
      <c r="AD9" s="30" t="s">
        <v>137</v>
      </c>
      <c r="AE9" s="30">
        <v>4.5</v>
      </c>
      <c r="AF9" s="17"/>
      <c r="AG9" s="18"/>
      <c r="AH9" s="18"/>
      <c r="AI9" s="63" t="s">
        <v>103</v>
      </c>
      <c r="AJ9" s="64">
        <v>0.7</v>
      </c>
      <c r="AK9" s="65">
        <v>4</v>
      </c>
      <c r="AL9" s="29">
        <v>7</v>
      </c>
      <c r="AM9" s="11">
        <v>6.7</v>
      </c>
      <c r="AN9" s="11" t="s">
        <v>135</v>
      </c>
    </row>
    <row r="10" spans="1:40" x14ac:dyDescent="0.25">
      <c r="A10" s="119" t="s">
        <v>4</v>
      </c>
      <c r="B10" s="119"/>
      <c r="C10" s="15">
        <v>5.7</v>
      </c>
      <c r="D10" s="15">
        <v>5.7</v>
      </c>
      <c r="E10" s="15">
        <v>5.7</v>
      </c>
      <c r="F10" s="15">
        <v>5.9</v>
      </c>
      <c r="G10" s="15">
        <v>5.7</v>
      </c>
      <c r="H10" s="15">
        <v>5.8</v>
      </c>
      <c r="I10" s="15">
        <v>6.2</v>
      </c>
      <c r="J10" s="15">
        <v>6.3</v>
      </c>
      <c r="K10" s="15">
        <v>5.8</v>
      </c>
      <c r="L10" s="15"/>
      <c r="M10" s="15"/>
      <c r="N10" s="15"/>
      <c r="O10" s="15"/>
      <c r="P10" s="15"/>
      <c r="Q10" s="15"/>
      <c r="R10" s="15"/>
      <c r="S10" s="15"/>
      <c r="T10" s="15"/>
      <c r="U10" s="15"/>
      <c r="V10" s="15"/>
      <c r="AB10" s="17"/>
      <c r="AC10" s="17"/>
      <c r="AD10" s="30" t="s">
        <v>140</v>
      </c>
      <c r="AE10" s="30">
        <v>5</v>
      </c>
      <c r="AF10" s="17"/>
      <c r="AG10" s="18"/>
      <c r="AH10" s="18"/>
      <c r="AI10" s="53" t="s">
        <v>97</v>
      </c>
      <c r="AJ10" s="54">
        <v>9</v>
      </c>
      <c r="AK10" s="55">
        <v>16.5</v>
      </c>
      <c r="AL10" s="11">
        <v>8</v>
      </c>
      <c r="AM10" s="11">
        <v>6.7</v>
      </c>
      <c r="AN10" s="11" t="s">
        <v>135</v>
      </c>
    </row>
    <row r="11" spans="1:40" x14ac:dyDescent="0.25">
      <c r="A11" s="119" t="s">
        <v>5</v>
      </c>
      <c r="B11" s="119"/>
      <c r="C11" s="15">
        <v>3</v>
      </c>
      <c r="D11" s="15">
        <v>3</v>
      </c>
      <c r="E11" s="15">
        <v>3</v>
      </c>
      <c r="F11" s="15">
        <v>3</v>
      </c>
      <c r="G11" s="15">
        <v>2</v>
      </c>
      <c r="H11" s="15">
        <v>2</v>
      </c>
      <c r="I11" s="15">
        <v>2</v>
      </c>
      <c r="J11" s="15">
        <v>3</v>
      </c>
      <c r="K11" s="15">
        <v>3</v>
      </c>
      <c r="L11" s="15"/>
      <c r="M11" s="15"/>
      <c r="N11" s="15"/>
      <c r="O11" s="15"/>
      <c r="P11" s="15"/>
      <c r="Q11" s="15"/>
      <c r="R11" s="15"/>
      <c r="S11" s="15"/>
      <c r="T11" s="15"/>
      <c r="U11" s="15"/>
      <c r="V11" s="15"/>
      <c r="AB11" s="17"/>
      <c r="AC11" s="17"/>
      <c r="AD11" s="52" t="s">
        <v>141</v>
      </c>
      <c r="AE11" s="30">
        <v>6</v>
      </c>
      <c r="AF11" s="17"/>
      <c r="AG11" s="18"/>
      <c r="AH11" s="18"/>
      <c r="AI11" s="53" t="s">
        <v>122</v>
      </c>
      <c r="AJ11" s="54">
        <v>15</v>
      </c>
      <c r="AK11" s="55">
        <v>17.5</v>
      </c>
      <c r="AL11" s="11">
        <v>9</v>
      </c>
      <c r="AM11" s="11">
        <v>7</v>
      </c>
      <c r="AN11" s="11" t="s">
        <v>135</v>
      </c>
    </row>
    <row r="12" spans="1:40" x14ac:dyDescent="0.25">
      <c r="A12" s="119" t="s">
        <v>6</v>
      </c>
      <c r="B12" s="119"/>
      <c r="C12" s="15">
        <v>0</v>
      </c>
      <c r="D12" s="15">
        <v>1</v>
      </c>
      <c r="E12" s="15">
        <v>1</v>
      </c>
      <c r="F12" s="15">
        <v>3</v>
      </c>
      <c r="G12" s="15">
        <v>2</v>
      </c>
      <c r="H12" s="15">
        <v>3</v>
      </c>
      <c r="I12" s="15">
        <v>0</v>
      </c>
      <c r="J12" s="15">
        <v>2</v>
      </c>
      <c r="K12" s="15">
        <v>2</v>
      </c>
      <c r="L12" s="15"/>
      <c r="M12" s="15"/>
      <c r="N12" s="15"/>
      <c r="O12" s="15"/>
      <c r="P12" s="15"/>
      <c r="Q12" s="15"/>
      <c r="R12" s="15"/>
      <c r="S12" s="15"/>
      <c r="T12" s="15"/>
      <c r="U12" s="15"/>
      <c r="V12" s="15"/>
      <c r="AB12" s="17"/>
      <c r="AC12" s="17"/>
      <c r="AD12" s="52" t="s">
        <v>142</v>
      </c>
      <c r="AE12" s="30">
        <v>7.5</v>
      </c>
      <c r="AF12" s="17"/>
      <c r="AG12" s="18"/>
      <c r="AH12" s="18"/>
      <c r="AI12" s="53" t="s">
        <v>121</v>
      </c>
      <c r="AJ12" s="54">
        <v>14</v>
      </c>
      <c r="AK12" s="55">
        <v>11</v>
      </c>
      <c r="AL12" s="11">
        <v>10</v>
      </c>
      <c r="AM12" s="11">
        <v>7</v>
      </c>
      <c r="AN12" s="11" t="s">
        <v>135</v>
      </c>
    </row>
    <row r="13" spans="1:40" x14ac:dyDescent="0.25">
      <c r="A13" s="119" t="s">
        <v>7</v>
      </c>
      <c r="B13" s="119"/>
      <c r="C13" s="15">
        <v>2</v>
      </c>
      <c r="D13" s="15">
        <v>2</v>
      </c>
      <c r="E13" s="15">
        <v>2</v>
      </c>
      <c r="F13" s="15">
        <v>2</v>
      </c>
      <c r="G13" s="15">
        <v>3</v>
      </c>
      <c r="H13" s="15">
        <v>2</v>
      </c>
      <c r="I13" s="15">
        <v>2</v>
      </c>
      <c r="J13" s="15">
        <v>2</v>
      </c>
      <c r="K13" s="15">
        <v>2</v>
      </c>
      <c r="L13" s="15"/>
      <c r="M13" s="15"/>
      <c r="N13" s="15"/>
      <c r="O13" s="15"/>
      <c r="P13" s="15"/>
      <c r="Q13" s="15"/>
      <c r="R13" s="15"/>
      <c r="S13" s="15"/>
      <c r="T13" s="15"/>
      <c r="U13" s="15"/>
      <c r="V13" s="15"/>
      <c r="AB13" s="17"/>
      <c r="AC13" s="17"/>
      <c r="AD13" s="52" t="s">
        <v>143</v>
      </c>
      <c r="AE13" s="30">
        <v>12</v>
      </c>
      <c r="AF13" s="17"/>
      <c r="AG13" s="18"/>
      <c r="AH13" s="18"/>
      <c r="AI13" s="53" t="s">
        <v>120</v>
      </c>
      <c r="AJ13" s="54">
        <v>1.9</v>
      </c>
      <c r="AK13" s="55">
        <v>7.5</v>
      </c>
      <c r="AL13" s="11">
        <v>11</v>
      </c>
      <c r="AM13" s="11">
        <v>6.7</v>
      </c>
      <c r="AN13" s="11" t="s">
        <v>135</v>
      </c>
    </row>
    <row r="14" spans="1:40" x14ac:dyDescent="0.25">
      <c r="A14" s="131" t="s">
        <v>8</v>
      </c>
      <c r="B14" s="131"/>
      <c r="C14" s="100" t="s">
        <v>124</v>
      </c>
      <c r="D14" s="100" t="s">
        <v>113</v>
      </c>
      <c r="E14" s="100" t="s">
        <v>105</v>
      </c>
      <c r="F14" s="100" t="s">
        <v>68</v>
      </c>
      <c r="G14" s="100" t="s">
        <v>68</v>
      </c>
      <c r="H14" s="100" t="s">
        <v>68</v>
      </c>
      <c r="I14" s="100" t="s">
        <v>113</v>
      </c>
      <c r="J14" s="100" t="s">
        <v>124</v>
      </c>
      <c r="K14" s="100" t="s">
        <v>68</v>
      </c>
      <c r="L14" s="100"/>
      <c r="M14" s="100"/>
      <c r="N14" s="100"/>
      <c r="O14" s="100"/>
      <c r="P14" s="100"/>
      <c r="Q14" s="100"/>
      <c r="R14" s="100"/>
      <c r="S14" s="100"/>
      <c r="T14" s="100"/>
      <c r="U14" s="100"/>
      <c r="V14" s="100"/>
      <c r="AD14" s="30" t="s">
        <v>138</v>
      </c>
      <c r="AE14" s="30">
        <v>6</v>
      </c>
      <c r="AI14" s="53" t="s">
        <v>119</v>
      </c>
      <c r="AJ14" s="54">
        <v>0.8</v>
      </c>
      <c r="AK14" s="55">
        <v>1.7</v>
      </c>
      <c r="AL14" s="11">
        <v>12</v>
      </c>
      <c r="AM14" s="11">
        <v>6.7</v>
      </c>
      <c r="AN14" s="11" t="s">
        <v>135</v>
      </c>
    </row>
    <row r="15" spans="1:40" x14ac:dyDescent="0.25">
      <c r="A15" s="130" t="s">
        <v>9</v>
      </c>
      <c r="B15" s="130"/>
      <c r="C15" s="15">
        <v>9</v>
      </c>
      <c r="D15" s="15">
        <v>47</v>
      </c>
      <c r="E15" s="15">
        <v>45</v>
      </c>
      <c r="F15" s="15">
        <v>7</v>
      </c>
      <c r="G15" s="15">
        <v>7</v>
      </c>
      <c r="H15" s="15">
        <v>7</v>
      </c>
      <c r="I15" s="15">
        <v>47</v>
      </c>
      <c r="J15" s="15">
        <v>9</v>
      </c>
      <c r="K15" s="15">
        <v>7</v>
      </c>
      <c r="L15" s="15"/>
      <c r="M15" s="15"/>
      <c r="N15" s="15"/>
      <c r="O15" s="15"/>
      <c r="P15" s="15"/>
      <c r="Q15" s="15"/>
      <c r="R15" s="15"/>
      <c r="S15" s="15"/>
      <c r="T15" s="15"/>
      <c r="U15" s="15"/>
      <c r="V15" s="15"/>
      <c r="AD15" s="30" t="s">
        <v>144</v>
      </c>
      <c r="AE15" s="30">
        <v>7</v>
      </c>
      <c r="AI15" s="53" t="s">
        <v>101</v>
      </c>
      <c r="AJ15" s="62">
        <v>1.8</v>
      </c>
      <c r="AK15" s="55">
        <v>5.4</v>
      </c>
      <c r="AL15" s="11">
        <v>13</v>
      </c>
      <c r="AM15" s="11">
        <v>6.7</v>
      </c>
      <c r="AN15" s="11" t="s">
        <v>135</v>
      </c>
    </row>
    <row r="16" spans="1:40" ht="13.8" thickBot="1" x14ac:dyDescent="0.3">
      <c r="A16" s="132" t="s">
        <v>44</v>
      </c>
      <c r="B16" s="132"/>
      <c r="C16" s="101" t="s">
        <v>72</v>
      </c>
      <c r="D16" s="101" t="s">
        <v>72</v>
      </c>
      <c r="E16" s="101" t="s">
        <v>72</v>
      </c>
      <c r="F16" s="101" t="s">
        <v>72</v>
      </c>
      <c r="G16" s="101" t="s">
        <v>72</v>
      </c>
      <c r="H16" s="101" t="s">
        <v>72</v>
      </c>
      <c r="I16" s="101" t="s">
        <v>72</v>
      </c>
      <c r="J16" s="101" t="s">
        <v>72</v>
      </c>
      <c r="K16" s="101" t="s">
        <v>72</v>
      </c>
      <c r="L16" s="101"/>
      <c r="M16" s="101"/>
      <c r="N16" s="101"/>
      <c r="O16" s="101"/>
      <c r="P16" s="101"/>
      <c r="Q16" s="101"/>
      <c r="R16" s="101"/>
      <c r="S16" s="101"/>
      <c r="T16" s="101"/>
      <c r="U16" s="101"/>
      <c r="V16" s="101"/>
      <c r="AD16" s="52" t="s">
        <v>145</v>
      </c>
      <c r="AE16" s="30">
        <v>8</v>
      </c>
      <c r="AI16" s="53" t="s">
        <v>118</v>
      </c>
      <c r="AJ16" s="54">
        <v>8</v>
      </c>
      <c r="AK16" s="55">
        <v>5.5</v>
      </c>
      <c r="AL16" s="12">
        <v>14</v>
      </c>
      <c r="AM16" s="11">
        <v>6.7</v>
      </c>
      <c r="AN16" s="11" t="s">
        <v>135</v>
      </c>
    </row>
    <row r="17" spans="1:40" x14ac:dyDescent="0.25">
      <c r="A17" s="122" t="s">
        <v>69</v>
      </c>
      <c r="B17" s="123"/>
      <c r="C17" s="28">
        <f>(VLOOKUP(C$14,$AI2:$AK26,2,FALSE))*C$15</f>
        <v>63</v>
      </c>
      <c r="D17" s="28">
        <f t="shared" ref="D17:V17" si="0">(VLOOKUP(D$14,$AI2:$AK26,2,FALSE))*D$15</f>
        <v>79.899999999999991</v>
      </c>
      <c r="E17" s="28">
        <f t="shared" si="0"/>
        <v>62.999999999999993</v>
      </c>
      <c r="F17" s="28">
        <f t="shared" si="0"/>
        <v>59.5</v>
      </c>
      <c r="G17" s="28">
        <f t="shared" si="0"/>
        <v>59.5</v>
      </c>
      <c r="H17" s="28">
        <f t="shared" si="0"/>
        <v>59.5</v>
      </c>
      <c r="I17" s="28">
        <f t="shared" si="0"/>
        <v>79.899999999999991</v>
      </c>
      <c r="J17" s="28">
        <f t="shared" si="0"/>
        <v>63</v>
      </c>
      <c r="K17" s="28">
        <f t="shared" si="0"/>
        <v>59.5</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5">
      <c r="A18" s="124" t="s">
        <v>23</v>
      </c>
      <c r="B18" s="125"/>
      <c r="C18" s="16">
        <f>$D31</f>
        <v>62.560337000000004</v>
      </c>
      <c r="D18" s="16">
        <f>$D32</f>
        <v>79.896333999999996</v>
      </c>
      <c r="E18" s="16">
        <f>$D33</f>
        <v>62.560337000000004</v>
      </c>
      <c r="F18" s="16">
        <f>$D34</f>
        <v>59.545380999999999</v>
      </c>
      <c r="G18" s="16">
        <f>$D35</f>
        <v>59.545380999999999</v>
      </c>
      <c r="H18" s="16">
        <f>$D36</f>
        <v>59.545380999999999</v>
      </c>
      <c r="I18" s="16">
        <f>$D37</f>
        <v>79.896333999999996</v>
      </c>
      <c r="J18" s="16">
        <f>$D38</f>
        <v>62.560337000000004</v>
      </c>
      <c r="K18" s="16">
        <f>$D39</f>
        <v>59.545380999999999</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5">
      <c r="A19" s="124" t="s">
        <v>90</v>
      </c>
      <c r="B19" s="125"/>
      <c r="C19" s="16">
        <f>C18-C17</f>
        <v>-0.43966299999999592</v>
      </c>
      <c r="D19" s="16">
        <f t="shared" ref="D19:V19" si="1">D18-D17</f>
        <v>-3.6659999999955062E-3</v>
      </c>
      <c r="E19" s="16">
        <f t="shared" si="1"/>
        <v>-0.43966299999998881</v>
      </c>
      <c r="F19" s="16">
        <f t="shared" si="1"/>
        <v>4.5380999999999005E-2</v>
      </c>
      <c r="G19" s="16">
        <f t="shared" si="1"/>
        <v>4.5380999999999005E-2</v>
      </c>
      <c r="H19" s="16">
        <f t="shared" si="1"/>
        <v>4.5380999999999005E-2</v>
      </c>
      <c r="I19" s="16">
        <f t="shared" si="1"/>
        <v>-3.6659999999955062E-3</v>
      </c>
      <c r="J19" s="16">
        <f t="shared" si="1"/>
        <v>-0.43966299999999592</v>
      </c>
      <c r="K19" s="16">
        <f t="shared" si="1"/>
        <v>4.5380999999999005E-2</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8" thickBot="1" x14ac:dyDescent="0.3">
      <c r="A20" s="126" t="s">
        <v>91</v>
      </c>
      <c r="B20" s="127"/>
      <c r="C20" s="26" t="str">
        <f>IF($B31="","",IF(C$19&gt;=0,"INCREASE","DECREASE"))</f>
        <v>DECREASE</v>
      </c>
      <c r="D20" s="26" t="str">
        <f>IF($B32="","",IF(D$19&gt;=0,"INCREASE","DECREASE"))</f>
        <v>DECREASE</v>
      </c>
      <c r="E20" s="26" t="str">
        <f>IF($B33="","",IF(E$19&gt;=0,"INCREASE","DECREASE"))</f>
        <v>DECREASE</v>
      </c>
      <c r="F20" s="26" t="str">
        <f>IF($B34="","",IF(F$19&gt;=0,"INCREASE","DECREASE"))</f>
        <v>INCREASE</v>
      </c>
      <c r="G20" s="26" t="str">
        <f>IF($B35="","",IF(G$19&gt;=0,"INCREASE","DECREASE"))</f>
        <v>INCREASE</v>
      </c>
      <c r="H20" s="26" t="str">
        <f>IF($B36="","",IF(H$19&gt;=0,"INCREASE","DECREASE"))</f>
        <v>INCREASE</v>
      </c>
      <c r="I20" s="26" t="str">
        <f>IF($B37="","",IF(I$19&gt;=0,"INCREASE","DECREASE"))</f>
        <v>DECREASE</v>
      </c>
      <c r="J20" s="26" t="str">
        <f>IF($B38="","",IF(J$19&gt;=0,"INCREASE","DECREASE"))</f>
        <v>DECREASE</v>
      </c>
      <c r="K20" s="26" t="str">
        <f>IF($B39="","",IF(K$19&gt;=0,"INCREASE","DECREASE"))</f>
        <v>INCREASE</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5">
      <c r="A21" s="122" t="s">
        <v>88</v>
      </c>
      <c r="B21" s="123"/>
      <c r="C21" s="28">
        <f>(VLOOKUP(C$14,$AI2:$AK26,3,FALSE))*C$15</f>
        <v>94.5</v>
      </c>
      <c r="D21" s="28">
        <f t="shared" ref="D21:V21" si="2">(VLOOKUP(D$14,$AI2:$AK26,3,FALSE))*D$15</f>
        <v>282</v>
      </c>
      <c r="E21" s="28">
        <f t="shared" si="2"/>
        <v>198.00000000000003</v>
      </c>
      <c r="F21" s="28">
        <f t="shared" si="2"/>
        <v>84</v>
      </c>
      <c r="G21" s="28">
        <f t="shared" si="2"/>
        <v>84</v>
      </c>
      <c r="H21" s="28">
        <f t="shared" si="2"/>
        <v>84</v>
      </c>
      <c r="I21" s="28">
        <f t="shared" si="2"/>
        <v>282</v>
      </c>
      <c r="J21" s="28">
        <f t="shared" si="2"/>
        <v>94.5</v>
      </c>
      <c r="K21" s="28">
        <f t="shared" si="2"/>
        <v>84</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5">
      <c r="A22" s="124" t="s">
        <v>89</v>
      </c>
      <c r="B22" s="125"/>
      <c r="C22" s="16">
        <f>$E31</f>
        <v>22.703405000000004</v>
      </c>
      <c r="D22" s="16">
        <f>$E32</f>
        <v>28.994710000000005</v>
      </c>
      <c r="E22" s="16">
        <f>$E33</f>
        <v>22.703405000000004</v>
      </c>
      <c r="F22" s="16">
        <f>$E34</f>
        <v>21.609265000000001</v>
      </c>
      <c r="G22" s="16">
        <f>$E35</f>
        <v>21.609265000000001</v>
      </c>
      <c r="H22" s="16">
        <f>$E36</f>
        <v>21.609265000000001</v>
      </c>
      <c r="I22" s="16">
        <f>$E37</f>
        <v>28.994710000000005</v>
      </c>
      <c r="J22" s="16">
        <f>$E38</f>
        <v>22.703405000000004</v>
      </c>
      <c r="K22" s="16">
        <f>$E39</f>
        <v>21.609265000000001</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5">
      <c r="A23" s="124" t="s">
        <v>92</v>
      </c>
      <c r="B23" s="125"/>
      <c r="C23" s="16">
        <f>C22-C21</f>
        <v>-71.796594999999996</v>
      </c>
      <c r="D23" s="16">
        <f t="shared" ref="D23:V23" si="3">D22-D21</f>
        <v>-253.00529</v>
      </c>
      <c r="E23" s="16">
        <f t="shared" si="3"/>
        <v>-175.29659500000002</v>
      </c>
      <c r="F23" s="16">
        <f t="shared" si="3"/>
        <v>-62.390734999999999</v>
      </c>
      <c r="G23" s="16">
        <f t="shared" si="3"/>
        <v>-62.390734999999999</v>
      </c>
      <c r="H23" s="16">
        <f t="shared" si="3"/>
        <v>-62.390734999999999</v>
      </c>
      <c r="I23" s="16">
        <f t="shared" si="3"/>
        <v>-253.00529</v>
      </c>
      <c r="J23" s="16">
        <f t="shared" si="3"/>
        <v>-71.796594999999996</v>
      </c>
      <c r="K23" s="16">
        <f t="shared" si="3"/>
        <v>-62.390734999999999</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8"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c r="O27" s="107"/>
      <c r="P27" s="107" t="s">
        <v>54</v>
      </c>
      <c r="Q27" s="107" t="s">
        <v>54</v>
      </c>
      <c r="R27" s="107"/>
      <c r="S27" s="107"/>
      <c r="T27" s="107"/>
      <c r="U27" s="107"/>
    </row>
    <row r="28" spans="1:40" s="57" customFormat="1" x14ac:dyDescent="0.3">
      <c r="A28" s="108"/>
      <c r="B28" s="24">
        <v>3.07</v>
      </c>
      <c r="C28" s="15">
        <v>0.13</v>
      </c>
      <c r="D28" s="15">
        <v>329</v>
      </c>
      <c r="E28" s="15">
        <v>227</v>
      </c>
      <c r="F28" s="15">
        <v>32.1</v>
      </c>
      <c r="G28" s="15">
        <v>0.23</v>
      </c>
      <c r="H28" s="15">
        <v>2.19</v>
      </c>
      <c r="I28" s="15">
        <v>0.5</v>
      </c>
      <c r="J28" s="15">
        <v>0.01</v>
      </c>
      <c r="K28" s="23">
        <v>0.05</v>
      </c>
      <c r="L28" s="15">
        <v>0.2</v>
      </c>
      <c r="M28" s="15">
        <v>0.35</v>
      </c>
      <c r="N28" s="15"/>
      <c r="O28" s="15"/>
      <c r="P28" s="15">
        <v>295</v>
      </c>
      <c r="Q28" s="15">
        <v>92.8</v>
      </c>
      <c r="R28" s="15"/>
      <c r="S28" s="15"/>
      <c r="T28" s="15"/>
      <c r="U28" s="15"/>
    </row>
    <row r="29" spans="1:40" s="7" customFormat="1" ht="28.8" x14ac:dyDescent="0.3">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8" x14ac:dyDescent="0.3">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3">
      <c r="A31" s="13" t="str">
        <f>C8</f>
        <v>Tref 16</v>
      </c>
      <c r="B31" s="15">
        <v>83</v>
      </c>
      <c r="C31" s="77">
        <f>IF(C$27="%w/w SAR",((C$28*10)*$B31),IF(C$27="%w/w DM",(((C$28*10)*($B$28/100))*$B31),IF(C$27="kg/t SAR",(C$28*$B31),IF(C$27="kg/t DM",((C$28*($B$28/100))*$B31),IF(C$27="mg/kg SAR",((C$28*0.001)*$B31),IF(C$27="mg/kg DM",(((C$28*0.001)*($B$28/100))*$B31),0))))))</f>
        <v>107.9</v>
      </c>
      <c r="D31" s="77">
        <f>(IF(D$27="%w/w SAR",((D$28*10)*$B31),IF(D$27="%w/w DM",(((D$28*10)*($B$28/100))*$B31),IF(D$27="kg/t SAR",(D$28*$B31),IF(D$27="kg/t DM",((D$28*($B$28/100))*$B31),IF(D$27="mg/kg SAR",((D$28*0.001)*$B31),IF(D$27="mg/kg DM",(((D$28*0.001)*($B$28/100))*$B31),"0")))))))*2.291</f>
        <v>62.560337000000004</v>
      </c>
      <c r="E31" s="77">
        <f>(IF(E$27="%w/w SAR",((E$28*10)*$B31),IF(E$27="%w/w DM",(((E$28*10)*($B$28/100))*$B31),IF(E$27="kg/t SAR",(E$28*$B31),IF(E$27="kg/t DM",((E$28*($B$28/100))*$B31),IF(E$27="mg/kg SAR",((E$28*0.001)*$B31),IF(E$27="mg/kg DM",(((E$28*0.001)*($B$28/100))*$B31),"0")))))))*1.205</f>
        <v>22.703405000000004</v>
      </c>
      <c r="F31" s="77">
        <f>(IF(F$27="%w/w SAR",((F$28*10)*$B31),IF(F$27="%w/w DM",(((F$28*10)*($B$28/100))*$B31),IF(F$27="kg/t SAR",(F$28*$B31),IF(F$27="kg/t DM",((F$28*($B$28/100))*$B31),IF(F$27="mg/kg SAR",((F$28*0.001)*$B31),IF(F$27="mg/kg DM",(((F$28*0.001)*($B$28/100))*$B31),"0")))))))*1.658</f>
        <v>4.4174094000000004</v>
      </c>
      <c r="G31" s="77">
        <f t="shared" ref="G31:P31" si="5">IF(G$27="%w/w SAR",((G$28*10)*$B31),IF(G$27="%w/w DM",(((G$28*10)*($B$28/100))*$B31),IF(G$27="kg/t SAR",(G$28*$B31),IF(G$27="kg/t DM",((G$28*($B$28/100))*$B31),IF(G$27="mg/kg SAR",((G$28*0.001)*$B31),IF(G$27="mg/kg DM",(((G$28*0.001)*($B$28/100))*$B31),0))))))</f>
        <v>1.9089999999999999E-2</v>
      </c>
      <c r="H31" s="77">
        <f t="shared" si="5"/>
        <v>0.18177000000000001</v>
      </c>
      <c r="I31" s="77">
        <f t="shared" si="5"/>
        <v>4.1500000000000002E-2</v>
      </c>
      <c r="J31" s="77">
        <f t="shared" si="5"/>
        <v>8.3000000000000012E-4</v>
      </c>
      <c r="K31" s="77">
        <f t="shared" si="5"/>
        <v>4.15E-3</v>
      </c>
      <c r="L31" s="77">
        <f t="shared" si="5"/>
        <v>1.66E-2</v>
      </c>
      <c r="M31" s="77">
        <f t="shared" si="5"/>
        <v>2.9049999999999999E-2</v>
      </c>
      <c r="N31" s="77">
        <f t="shared" si="5"/>
        <v>0</v>
      </c>
      <c r="O31" s="77">
        <f t="shared" si="5"/>
        <v>0</v>
      </c>
      <c r="P31" s="77">
        <f t="shared" si="5"/>
        <v>24.484999999999999</v>
      </c>
      <c r="Q31" s="77">
        <f>(IF(Q$27="%w/w SAR",((Q$28*10)*$B31),IF(Q$27="%w/w DM",(((Q$28*10)*($B$28/100))*$B31),IF(Q$27="kg/t SAR",(Q$28*$B31),IF(Q$27="kg/t DM",((Q$28*($B$28/100))*$B31),IF(Q$27="mg/kg SAR",((Q$28*0.001)*$B31),IF(Q$27="mg/kg DM",(((Q$28*0.001)*($B$28/100))*$B31),0)))))))*2.5</f>
        <v>19.255999999999997</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3">
      <c r="A32" s="13" t="str">
        <f>D8</f>
        <v>Tref 17</v>
      </c>
      <c r="B32" s="15">
        <v>106</v>
      </c>
      <c r="C32" s="77">
        <f t="shared" ref="C32:C50" si="6">IF(C$27="%w/w SAR",((C$28*10)*$B32),IF(C$27="%w/w DM",(((C$28*10)*($B$28/100))*$B32),IF(C$27="kg/t SAR",(C$28*$B32),IF(C$27="kg/t DM",((C$28*($B$28/100))*$B32),IF(C$27="mg/kg SAR",((C$28*0.001)*$B32),IF(C$27="mg/kg DM",(((C$28*0.001)*($B$28/100))*$B32),0))))))</f>
        <v>137.80000000000001</v>
      </c>
      <c r="D32" s="77">
        <f t="shared" ref="D32:D50" si="7">(IF(D$27="%w/w SAR",((D$28*10)*$B32),IF(D$27="%w/w DM",(((D$28*10)*($B$28/100))*$B32),IF(D$27="kg/t SAR",(D$28*$B32),IF(D$27="kg/t DM",((D$28*($B$28/100))*$B32),IF(D$27="mg/kg SAR",((D$28*0.001)*$B32),IF(D$27="mg/kg DM",(((D$28*0.001)*($B$28/100))*$B32),"0")))))))*2.291</f>
        <v>79.896333999999996</v>
      </c>
      <c r="E32" s="77">
        <f t="shared" ref="E32:E50" si="8">(IF(E$27="%w/w SAR",((E$28*10)*$B32),IF(E$27="%w/w DM",(((E$28*10)*($B$28/100))*$B32),IF(E$27="kg/t SAR",(E$28*$B32),IF(E$27="kg/t DM",((E$28*($B$28/100))*$B32),IF(E$27="mg/kg SAR",((E$28*0.001)*$B32),IF(E$27="mg/kg DM",(((E$28*0.001)*($B$28/100))*$B32),"0")))))))*1.205</f>
        <v>28.994710000000005</v>
      </c>
      <c r="F32" s="77">
        <f t="shared" ref="F32:F50" si="9">(IF(F$27="%w/w SAR",((F$28*10)*$B32),IF(F$27="%w/w DM",(((F$28*10)*($B$28/100))*$B32),IF(F$27="kg/t SAR",(F$28*$B32),IF(F$27="kg/t DM",((F$28*($B$28/100))*$B32),IF(F$27="mg/kg SAR",((F$28*0.001)*$B32),IF(F$27="mg/kg DM",(((F$28*0.001)*($B$28/100))*$B32),"0")))))))*1.658</f>
        <v>5.6415108000000007</v>
      </c>
      <c r="G32" s="77">
        <f t="shared" ref="G32:P50" si="10">IF(G$27="%w/w SAR",((G$28*10)*$B32),IF(G$27="%w/w DM",(((G$28*10)*($B$28/100))*$B32),IF(G$27="kg/t SAR",(G$28*$B32),IF(G$27="kg/t DM",((G$28*($B$28/100))*$B32),IF(G$27="mg/kg SAR",((G$28*0.001)*$B32),IF(G$27="mg/kg DM",(((G$28*0.001)*($B$28/100))*$B32),0))))))</f>
        <v>2.4380000000000002E-2</v>
      </c>
      <c r="H32" s="77">
        <f t="shared" si="10"/>
        <v>0.23214000000000001</v>
      </c>
      <c r="I32" s="77">
        <f t="shared" si="10"/>
        <v>5.2999999999999999E-2</v>
      </c>
      <c r="J32" s="77">
        <f t="shared" si="10"/>
        <v>1.0600000000000002E-3</v>
      </c>
      <c r="K32" s="77">
        <f t="shared" si="10"/>
        <v>5.3E-3</v>
      </c>
      <c r="L32" s="77">
        <f t="shared" si="10"/>
        <v>2.12E-2</v>
      </c>
      <c r="M32" s="77">
        <f t="shared" si="10"/>
        <v>3.7100000000000001E-2</v>
      </c>
      <c r="N32" s="77">
        <f t="shared" si="10"/>
        <v>0</v>
      </c>
      <c r="O32" s="77">
        <f t="shared" si="10"/>
        <v>0</v>
      </c>
      <c r="P32" s="77">
        <f t="shared" si="10"/>
        <v>31.27</v>
      </c>
      <c r="Q32" s="77">
        <f t="shared" ref="Q32:Q50" si="11">(IF(Q$27="%w/w SAR",((Q$28*10)*$B32),IF(Q$27="%w/w DM",(((Q$28*10)*($B$28/100))*$B32),IF(Q$27="kg/t SAR",(Q$28*$B32),IF(Q$27="kg/t DM",((Q$28*($B$28/100))*$B32),IF(Q$27="mg/kg SAR",((Q$28*0.001)*$B32),IF(Q$27="mg/kg DM",(((Q$28*0.001)*($B$28/100))*$B32),0)))))))*2.5</f>
        <v>24.591999999999999</v>
      </c>
      <c r="R32" s="77">
        <f t="shared" ref="R32:U50" si="12">IF(R$27="%w/w SAR",((R$28*10)*$B32),IF(R$27="%w/w DM",(((R$28*10)*($B$28/100))*$B32),IF(R$27="kg/t SAR",(R$28*$B32),IF(R$27="kg/t DM",((R$28*($B$28/100))*$B32),IF(R$27="mg/kg SAR",((R$28*0.001)*$B32),IF(R$27="mg/kg DM",(((R$28*0.001)*($B$28/100))*$B32),0))))))</f>
        <v>0</v>
      </c>
      <c r="S32" s="77">
        <f t="shared" si="12"/>
        <v>0</v>
      </c>
      <c r="T32" s="77">
        <f t="shared" si="12"/>
        <v>0</v>
      </c>
      <c r="U32" s="77">
        <f t="shared" si="12"/>
        <v>0</v>
      </c>
      <c r="AB32" s="59"/>
      <c r="AC32" s="59"/>
      <c r="AD32" s="59"/>
      <c r="AE32" s="59"/>
      <c r="AF32" s="59"/>
      <c r="AG32" s="59"/>
      <c r="AH32" s="59"/>
      <c r="AI32" s="59"/>
    </row>
    <row r="33" spans="1:35" s="72" customFormat="1" x14ac:dyDescent="0.3">
      <c r="A33" s="13" t="str">
        <f>E8</f>
        <v>Tref 18</v>
      </c>
      <c r="B33" s="15">
        <v>83</v>
      </c>
      <c r="C33" s="77">
        <f t="shared" si="6"/>
        <v>107.9</v>
      </c>
      <c r="D33" s="77">
        <f t="shared" si="7"/>
        <v>62.560337000000004</v>
      </c>
      <c r="E33" s="77">
        <f t="shared" si="8"/>
        <v>22.703405000000004</v>
      </c>
      <c r="F33" s="77">
        <f t="shared" si="9"/>
        <v>4.4174094000000004</v>
      </c>
      <c r="G33" s="77">
        <f t="shared" si="10"/>
        <v>1.9089999999999999E-2</v>
      </c>
      <c r="H33" s="77">
        <f t="shared" si="10"/>
        <v>0.18177000000000001</v>
      </c>
      <c r="I33" s="77">
        <f t="shared" si="10"/>
        <v>4.1500000000000002E-2</v>
      </c>
      <c r="J33" s="77">
        <f t="shared" si="10"/>
        <v>8.3000000000000012E-4</v>
      </c>
      <c r="K33" s="77">
        <f t="shared" si="10"/>
        <v>4.15E-3</v>
      </c>
      <c r="L33" s="77">
        <f t="shared" si="10"/>
        <v>1.66E-2</v>
      </c>
      <c r="M33" s="77">
        <f t="shared" si="10"/>
        <v>2.9049999999999999E-2</v>
      </c>
      <c r="N33" s="77">
        <f t="shared" si="10"/>
        <v>0</v>
      </c>
      <c r="O33" s="77">
        <f t="shared" si="10"/>
        <v>0</v>
      </c>
      <c r="P33" s="77">
        <f t="shared" si="10"/>
        <v>24.484999999999999</v>
      </c>
      <c r="Q33" s="77">
        <f t="shared" si="11"/>
        <v>19.255999999999997</v>
      </c>
      <c r="R33" s="77">
        <f t="shared" si="12"/>
        <v>0</v>
      </c>
      <c r="S33" s="77">
        <f t="shared" si="12"/>
        <v>0</v>
      </c>
      <c r="T33" s="77">
        <f t="shared" si="12"/>
        <v>0</v>
      </c>
      <c r="U33" s="77">
        <f t="shared" si="12"/>
        <v>0</v>
      </c>
      <c r="AB33" s="59"/>
      <c r="AC33" s="59"/>
      <c r="AD33" s="59"/>
      <c r="AE33" s="59"/>
      <c r="AF33" s="59"/>
      <c r="AG33" s="59"/>
      <c r="AH33" s="59"/>
      <c r="AI33" s="59"/>
    </row>
    <row r="34" spans="1:35" s="72" customFormat="1" x14ac:dyDescent="0.3">
      <c r="A34" s="13" t="str">
        <f>F8</f>
        <v>Rhos 4</v>
      </c>
      <c r="B34" s="15">
        <v>79</v>
      </c>
      <c r="C34" s="77">
        <f t="shared" si="6"/>
        <v>102.7</v>
      </c>
      <c r="D34" s="77">
        <f t="shared" si="7"/>
        <v>59.545380999999999</v>
      </c>
      <c r="E34" s="77">
        <f t="shared" si="8"/>
        <v>21.609265000000001</v>
      </c>
      <c r="F34" s="77">
        <f t="shared" si="9"/>
        <v>4.2045222000000004</v>
      </c>
      <c r="G34" s="77">
        <f t="shared" si="10"/>
        <v>1.8170000000000002E-2</v>
      </c>
      <c r="H34" s="77">
        <f t="shared" si="10"/>
        <v>0.17301</v>
      </c>
      <c r="I34" s="77">
        <f t="shared" si="10"/>
        <v>3.95E-2</v>
      </c>
      <c r="J34" s="77">
        <f t="shared" si="10"/>
        <v>7.9000000000000001E-4</v>
      </c>
      <c r="K34" s="77">
        <f t="shared" si="10"/>
        <v>3.9500000000000004E-3</v>
      </c>
      <c r="L34" s="77">
        <f t="shared" si="10"/>
        <v>1.5800000000000002E-2</v>
      </c>
      <c r="M34" s="77">
        <f t="shared" si="10"/>
        <v>2.7650000000000001E-2</v>
      </c>
      <c r="N34" s="77">
        <f t="shared" si="10"/>
        <v>0</v>
      </c>
      <c r="O34" s="77">
        <f t="shared" si="10"/>
        <v>0</v>
      </c>
      <c r="P34" s="77">
        <f t="shared" si="10"/>
        <v>23.305</v>
      </c>
      <c r="Q34" s="77">
        <f t="shared" si="11"/>
        <v>18.327999999999996</v>
      </c>
      <c r="R34" s="77">
        <f t="shared" si="12"/>
        <v>0</v>
      </c>
      <c r="S34" s="77">
        <f t="shared" si="12"/>
        <v>0</v>
      </c>
      <c r="T34" s="77">
        <f t="shared" si="12"/>
        <v>0</v>
      </c>
      <c r="U34" s="77">
        <f t="shared" si="12"/>
        <v>0</v>
      </c>
      <c r="AB34" s="59"/>
      <c r="AC34" s="59"/>
      <c r="AD34" s="59"/>
      <c r="AE34" s="59"/>
      <c r="AF34" s="59"/>
      <c r="AG34" s="59"/>
      <c r="AH34" s="59"/>
      <c r="AI34" s="59"/>
    </row>
    <row r="35" spans="1:35" s="72" customFormat="1" x14ac:dyDescent="0.3">
      <c r="A35" s="13" t="str">
        <f>G8</f>
        <v>Rhos 5</v>
      </c>
      <c r="B35" s="15">
        <v>79</v>
      </c>
      <c r="C35" s="77">
        <f t="shared" si="6"/>
        <v>102.7</v>
      </c>
      <c r="D35" s="77">
        <f t="shared" si="7"/>
        <v>59.545380999999999</v>
      </c>
      <c r="E35" s="77">
        <f t="shared" si="8"/>
        <v>21.609265000000001</v>
      </c>
      <c r="F35" s="77">
        <f t="shared" si="9"/>
        <v>4.2045222000000004</v>
      </c>
      <c r="G35" s="77">
        <f t="shared" si="10"/>
        <v>1.8170000000000002E-2</v>
      </c>
      <c r="H35" s="77">
        <f t="shared" si="10"/>
        <v>0.17301</v>
      </c>
      <c r="I35" s="77">
        <f t="shared" si="10"/>
        <v>3.95E-2</v>
      </c>
      <c r="J35" s="77">
        <f t="shared" si="10"/>
        <v>7.9000000000000001E-4</v>
      </c>
      <c r="K35" s="77">
        <f t="shared" si="10"/>
        <v>3.9500000000000004E-3</v>
      </c>
      <c r="L35" s="77">
        <f t="shared" si="10"/>
        <v>1.5800000000000002E-2</v>
      </c>
      <c r="M35" s="77">
        <f t="shared" si="10"/>
        <v>2.7650000000000001E-2</v>
      </c>
      <c r="N35" s="77">
        <f t="shared" si="10"/>
        <v>0</v>
      </c>
      <c r="O35" s="77">
        <f t="shared" si="10"/>
        <v>0</v>
      </c>
      <c r="P35" s="77">
        <f t="shared" si="10"/>
        <v>23.305</v>
      </c>
      <c r="Q35" s="77">
        <f t="shared" si="11"/>
        <v>18.327999999999996</v>
      </c>
      <c r="R35" s="77">
        <f t="shared" si="12"/>
        <v>0</v>
      </c>
      <c r="S35" s="77">
        <f t="shared" si="12"/>
        <v>0</v>
      </c>
      <c r="T35" s="77">
        <f t="shared" si="12"/>
        <v>0</v>
      </c>
      <c r="U35" s="77">
        <f t="shared" si="12"/>
        <v>0</v>
      </c>
      <c r="AB35" s="59"/>
      <c r="AC35" s="59"/>
      <c r="AD35" s="59"/>
      <c r="AE35" s="59"/>
      <c r="AF35" s="59"/>
      <c r="AG35" s="59"/>
      <c r="AH35" s="59"/>
      <c r="AI35" s="59"/>
    </row>
    <row r="36" spans="1:35" s="72" customFormat="1" x14ac:dyDescent="0.3">
      <c r="A36" s="13" t="str">
        <f>H8</f>
        <v>Rhos 6</v>
      </c>
      <c r="B36" s="15">
        <v>79</v>
      </c>
      <c r="C36" s="77">
        <f t="shared" si="6"/>
        <v>102.7</v>
      </c>
      <c r="D36" s="77">
        <f t="shared" si="7"/>
        <v>59.545380999999999</v>
      </c>
      <c r="E36" s="77">
        <f t="shared" si="8"/>
        <v>21.609265000000001</v>
      </c>
      <c r="F36" s="77">
        <f t="shared" si="9"/>
        <v>4.2045222000000004</v>
      </c>
      <c r="G36" s="77">
        <f t="shared" si="10"/>
        <v>1.8170000000000002E-2</v>
      </c>
      <c r="H36" s="77">
        <f t="shared" si="10"/>
        <v>0.17301</v>
      </c>
      <c r="I36" s="77">
        <f t="shared" si="10"/>
        <v>3.95E-2</v>
      </c>
      <c r="J36" s="77">
        <f t="shared" si="10"/>
        <v>7.9000000000000001E-4</v>
      </c>
      <c r="K36" s="77">
        <f t="shared" si="10"/>
        <v>3.9500000000000004E-3</v>
      </c>
      <c r="L36" s="77">
        <f t="shared" si="10"/>
        <v>1.5800000000000002E-2</v>
      </c>
      <c r="M36" s="77">
        <f t="shared" si="10"/>
        <v>2.7650000000000001E-2</v>
      </c>
      <c r="N36" s="77">
        <f t="shared" si="10"/>
        <v>0</v>
      </c>
      <c r="O36" s="77">
        <f t="shared" si="10"/>
        <v>0</v>
      </c>
      <c r="P36" s="77">
        <f t="shared" si="10"/>
        <v>23.305</v>
      </c>
      <c r="Q36" s="77">
        <f t="shared" si="11"/>
        <v>18.327999999999996</v>
      </c>
      <c r="R36" s="77">
        <f t="shared" si="12"/>
        <v>0</v>
      </c>
      <c r="S36" s="77">
        <f t="shared" si="12"/>
        <v>0</v>
      </c>
      <c r="T36" s="77">
        <f t="shared" si="12"/>
        <v>0</v>
      </c>
      <c r="U36" s="77">
        <f t="shared" si="12"/>
        <v>0</v>
      </c>
      <c r="AB36" s="59"/>
      <c r="AC36" s="59"/>
      <c r="AD36" s="59"/>
      <c r="AE36" s="59"/>
      <c r="AF36" s="59"/>
      <c r="AG36" s="59"/>
      <c r="AH36" s="59"/>
      <c r="AI36" s="59"/>
    </row>
    <row r="37" spans="1:35" s="72" customFormat="1" x14ac:dyDescent="0.3">
      <c r="A37" s="13" t="str">
        <f>I8</f>
        <v>Rhos 7</v>
      </c>
      <c r="B37" s="15">
        <v>106</v>
      </c>
      <c r="C37" s="77">
        <f t="shared" si="6"/>
        <v>137.80000000000001</v>
      </c>
      <c r="D37" s="77">
        <f t="shared" si="7"/>
        <v>79.896333999999996</v>
      </c>
      <c r="E37" s="77">
        <f t="shared" si="8"/>
        <v>28.994710000000005</v>
      </c>
      <c r="F37" s="77">
        <f t="shared" si="9"/>
        <v>5.6415108000000007</v>
      </c>
      <c r="G37" s="77">
        <f t="shared" si="10"/>
        <v>2.4380000000000002E-2</v>
      </c>
      <c r="H37" s="77">
        <f t="shared" si="10"/>
        <v>0.23214000000000001</v>
      </c>
      <c r="I37" s="77">
        <f t="shared" si="10"/>
        <v>5.2999999999999999E-2</v>
      </c>
      <c r="J37" s="77">
        <f t="shared" si="10"/>
        <v>1.0600000000000002E-3</v>
      </c>
      <c r="K37" s="77">
        <f t="shared" si="10"/>
        <v>5.3E-3</v>
      </c>
      <c r="L37" s="77">
        <f t="shared" si="10"/>
        <v>2.12E-2</v>
      </c>
      <c r="M37" s="77">
        <f t="shared" si="10"/>
        <v>3.7100000000000001E-2</v>
      </c>
      <c r="N37" s="77">
        <f t="shared" si="10"/>
        <v>0</v>
      </c>
      <c r="O37" s="77">
        <f t="shared" si="10"/>
        <v>0</v>
      </c>
      <c r="P37" s="77">
        <f t="shared" si="10"/>
        <v>31.27</v>
      </c>
      <c r="Q37" s="77">
        <f t="shared" si="11"/>
        <v>24.591999999999999</v>
      </c>
      <c r="R37" s="77">
        <f t="shared" si="12"/>
        <v>0</v>
      </c>
      <c r="S37" s="77">
        <f t="shared" si="12"/>
        <v>0</v>
      </c>
      <c r="T37" s="77">
        <f t="shared" si="12"/>
        <v>0</v>
      </c>
      <c r="U37" s="77">
        <f t="shared" si="12"/>
        <v>0</v>
      </c>
      <c r="AB37" s="59"/>
      <c r="AC37" s="59"/>
      <c r="AD37" s="59"/>
      <c r="AE37" s="59"/>
      <c r="AF37" s="59"/>
      <c r="AG37" s="59"/>
      <c r="AH37" s="59"/>
      <c r="AI37" s="59"/>
    </row>
    <row r="38" spans="1:35" s="72" customFormat="1" x14ac:dyDescent="0.3">
      <c r="A38" s="13" t="str">
        <f>J8</f>
        <v>Bigni 8</v>
      </c>
      <c r="B38" s="15">
        <v>83</v>
      </c>
      <c r="C38" s="77">
        <f t="shared" si="6"/>
        <v>107.9</v>
      </c>
      <c r="D38" s="77">
        <f t="shared" si="7"/>
        <v>62.560337000000004</v>
      </c>
      <c r="E38" s="77">
        <f t="shared" si="8"/>
        <v>22.703405000000004</v>
      </c>
      <c r="F38" s="77">
        <f t="shared" si="9"/>
        <v>4.4174094000000004</v>
      </c>
      <c r="G38" s="77">
        <f t="shared" si="10"/>
        <v>1.9089999999999999E-2</v>
      </c>
      <c r="H38" s="77">
        <f t="shared" si="10"/>
        <v>0.18177000000000001</v>
      </c>
      <c r="I38" s="77">
        <f t="shared" si="10"/>
        <v>4.1500000000000002E-2</v>
      </c>
      <c r="J38" s="77">
        <f t="shared" si="10"/>
        <v>8.3000000000000012E-4</v>
      </c>
      <c r="K38" s="77">
        <f t="shared" si="10"/>
        <v>4.15E-3</v>
      </c>
      <c r="L38" s="77">
        <f t="shared" si="10"/>
        <v>1.66E-2</v>
      </c>
      <c r="M38" s="77">
        <f t="shared" si="10"/>
        <v>2.9049999999999999E-2</v>
      </c>
      <c r="N38" s="77">
        <f t="shared" si="10"/>
        <v>0</v>
      </c>
      <c r="O38" s="77">
        <f t="shared" si="10"/>
        <v>0</v>
      </c>
      <c r="P38" s="77">
        <f t="shared" si="10"/>
        <v>24.484999999999999</v>
      </c>
      <c r="Q38" s="77">
        <f t="shared" si="11"/>
        <v>19.255999999999997</v>
      </c>
      <c r="R38" s="77">
        <f t="shared" si="12"/>
        <v>0</v>
      </c>
      <c r="S38" s="77">
        <f t="shared" si="12"/>
        <v>0</v>
      </c>
      <c r="T38" s="77">
        <f t="shared" si="12"/>
        <v>0</v>
      </c>
      <c r="U38" s="77">
        <f t="shared" si="12"/>
        <v>0</v>
      </c>
      <c r="AB38" s="59"/>
      <c r="AC38" s="59"/>
      <c r="AD38" s="59"/>
      <c r="AE38" s="59"/>
      <c r="AF38" s="59"/>
      <c r="AG38" s="59"/>
      <c r="AH38" s="59"/>
      <c r="AI38" s="59"/>
    </row>
    <row r="39" spans="1:35" s="72" customFormat="1" x14ac:dyDescent="0.3">
      <c r="A39" s="13" t="str">
        <f>K8</f>
        <v>Bigni 9</v>
      </c>
      <c r="B39" s="15">
        <v>79</v>
      </c>
      <c r="C39" s="77">
        <f t="shared" si="6"/>
        <v>102.7</v>
      </c>
      <c r="D39" s="77">
        <f t="shared" si="7"/>
        <v>59.545380999999999</v>
      </c>
      <c r="E39" s="77">
        <f t="shared" si="8"/>
        <v>21.609265000000001</v>
      </c>
      <c r="F39" s="77">
        <f t="shared" si="9"/>
        <v>4.2045222000000004</v>
      </c>
      <c r="G39" s="77">
        <f t="shared" si="10"/>
        <v>1.8170000000000002E-2</v>
      </c>
      <c r="H39" s="77">
        <f t="shared" si="10"/>
        <v>0.17301</v>
      </c>
      <c r="I39" s="77">
        <f t="shared" si="10"/>
        <v>3.95E-2</v>
      </c>
      <c r="J39" s="77">
        <f t="shared" si="10"/>
        <v>7.9000000000000001E-4</v>
      </c>
      <c r="K39" s="77">
        <f t="shared" si="10"/>
        <v>3.9500000000000004E-3</v>
      </c>
      <c r="L39" s="77">
        <f t="shared" si="10"/>
        <v>1.5800000000000002E-2</v>
      </c>
      <c r="M39" s="77">
        <f t="shared" si="10"/>
        <v>2.7650000000000001E-2</v>
      </c>
      <c r="N39" s="77">
        <f t="shared" si="10"/>
        <v>0</v>
      </c>
      <c r="O39" s="77">
        <f t="shared" si="10"/>
        <v>0</v>
      </c>
      <c r="P39" s="77">
        <f t="shared" si="10"/>
        <v>23.305</v>
      </c>
      <c r="Q39" s="77">
        <f t="shared" si="11"/>
        <v>18.327999999999996</v>
      </c>
      <c r="R39" s="77">
        <f t="shared" si="12"/>
        <v>0</v>
      </c>
      <c r="S39" s="77">
        <f t="shared" si="12"/>
        <v>0</v>
      </c>
      <c r="T39" s="77">
        <f t="shared" si="12"/>
        <v>0</v>
      </c>
      <c r="U39" s="77">
        <f t="shared" si="12"/>
        <v>0</v>
      </c>
      <c r="AB39" s="59"/>
      <c r="AC39" s="59"/>
      <c r="AD39" s="59"/>
      <c r="AE39" s="59"/>
      <c r="AF39" s="59"/>
      <c r="AG39" s="59"/>
      <c r="AH39" s="59"/>
      <c r="AI39" s="59"/>
    </row>
    <row r="40" spans="1:35" s="72" customFormat="1" x14ac:dyDescent="0.3">
      <c r="A40" s="13">
        <f>L8</f>
        <v>0</v>
      </c>
      <c r="B40" s="15"/>
      <c r="C40" s="77">
        <f t="shared" si="6"/>
        <v>0</v>
      </c>
      <c r="D40" s="77">
        <f t="shared" si="7"/>
        <v>0</v>
      </c>
      <c r="E40" s="77">
        <f t="shared" si="8"/>
        <v>0</v>
      </c>
      <c r="F40" s="77">
        <f t="shared" si="9"/>
        <v>0</v>
      </c>
      <c r="G40" s="77">
        <f t="shared" si="10"/>
        <v>0</v>
      </c>
      <c r="H40" s="77">
        <f t="shared" si="10"/>
        <v>0</v>
      </c>
      <c r="I40" s="77">
        <f t="shared" si="10"/>
        <v>0</v>
      </c>
      <c r="J40" s="77">
        <f t="shared" si="10"/>
        <v>0</v>
      </c>
      <c r="K40" s="77">
        <f t="shared" si="10"/>
        <v>0</v>
      </c>
      <c r="L40" s="77">
        <f t="shared" si="10"/>
        <v>0</v>
      </c>
      <c r="M40" s="77">
        <f t="shared" si="10"/>
        <v>0</v>
      </c>
      <c r="N40" s="77">
        <f t="shared" si="10"/>
        <v>0</v>
      </c>
      <c r="O40" s="77">
        <f t="shared" si="10"/>
        <v>0</v>
      </c>
      <c r="P40" s="77">
        <f t="shared" si="10"/>
        <v>0</v>
      </c>
      <c r="Q40" s="77">
        <f t="shared" si="11"/>
        <v>0</v>
      </c>
      <c r="R40" s="77">
        <f t="shared" si="12"/>
        <v>0</v>
      </c>
      <c r="S40" s="77">
        <f t="shared" si="12"/>
        <v>0</v>
      </c>
      <c r="T40" s="77">
        <f t="shared" si="12"/>
        <v>0</v>
      </c>
      <c r="U40" s="77">
        <f t="shared" si="12"/>
        <v>0</v>
      </c>
      <c r="AB40" s="59"/>
      <c r="AC40" s="59"/>
      <c r="AD40" s="59"/>
      <c r="AE40" s="59"/>
      <c r="AF40" s="59"/>
      <c r="AG40" s="59"/>
      <c r="AH40" s="59"/>
      <c r="AI40" s="59"/>
    </row>
    <row r="41" spans="1:35" s="72" customFormat="1" x14ac:dyDescent="0.3">
      <c r="A41" s="13">
        <f>M8</f>
        <v>0</v>
      </c>
      <c r="B41" s="15"/>
      <c r="C41" s="77">
        <f t="shared" si="6"/>
        <v>0</v>
      </c>
      <c r="D41" s="77">
        <f t="shared" si="7"/>
        <v>0</v>
      </c>
      <c r="E41" s="77">
        <f t="shared" si="8"/>
        <v>0</v>
      </c>
      <c r="F41" s="77">
        <f t="shared" si="9"/>
        <v>0</v>
      </c>
      <c r="G41" s="77">
        <f t="shared" si="10"/>
        <v>0</v>
      </c>
      <c r="H41" s="77">
        <f t="shared" si="10"/>
        <v>0</v>
      </c>
      <c r="I41" s="77">
        <f t="shared" si="10"/>
        <v>0</v>
      </c>
      <c r="J41" s="77">
        <f t="shared" si="10"/>
        <v>0</v>
      </c>
      <c r="K41" s="77">
        <f t="shared" si="10"/>
        <v>0</v>
      </c>
      <c r="L41" s="77">
        <f t="shared" si="10"/>
        <v>0</v>
      </c>
      <c r="M41" s="77">
        <f t="shared" si="10"/>
        <v>0</v>
      </c>
      <c r="N41" s="77">
        <f t="shared" si="10"/>
        <v>0</v>
      </c>
      <c r="O41" s="77">
        <f t="shared" si="10"/>
        <v>0</v>
      </c>
      <c r="P41" s="77">
        <f t="shared" si="10"/>
        <v>0</v>
      </c>
      <c r="Q41" s="77">
        <f t="shared" si="11"/>
        <v>0</v>
      </c>
      <c r="R41" s="77">
        <f t="shared" si="12"/>
        <v>0</v>
      </c>
      <c r="S41" s="77">
        <f t="shared" si="12"/>
        <v>0</v>
      </c>
      <c r="T41" s="77">
        <f t="shared" si="12"/>
        <v>0</v>
      </c>
      <c r="U41" s="77">
        <f t="shared" si="12"/>
        <v>0</v>
      </c>
      <c r="AB41" s="59"/>
      <c r="AC41" s="59"/>
      <c r="AD41" s="59"/>
      <c r="AE41" s="59"/>
      <c r="AF41" s="59"/>
      <c r="AG41" s="59"/>
      <c r="AH41" s="59"/>
      <c r="AI41" s="59"/>
    </row>
    <row r="42" spans="1:35" s="72" customFormat="1" x14ac:dyDescent="0.3">
      <c r="A42" s="13">
        <f>N8</f>
        <v>0</v>
      </c>
      <c r="B42" s="15"/>
      <c r="C42" s="77">
        <f t="shared" si="6"/>
        <v>0</v>
      </c>
      <c r="D42" s="77">
        <f t="shared" si="7"/>
        <v>0</v>
      </c>
      <c r="E42" s="77">
        <f t="shared" si="8"/>
        <v>0</v>
      </c>
      <c r="F42" s="77">
        <f t="shared" si="9"/>
        <v>0</v>
      </c>
      <c r="G42" s="77">
        <f t="shared" si="10"/>
        <v>0</v>
      </c>
      <c r="H42" s="77">
        <f t="shared" si="10"/>
        <v>0</v>
      </c>
      <c r="I42" s="77">
        <f t="shared" si="10"/>
        <v>0</v>
      </c>
      <c r="J42" s="77">
        <f t="shared" si="10"/>
        <v>0</v>
      </c>
      <c r="K42" s="77">
        <f t="shared" si="10"/>
        <v>0</v>
      </c>
      <c r="L42" s="77">
        <f t="shared" si="10"/>
        <v>0</v>
      </c>
      <c r="M42" s="77">
        <f t="shared" si="10"/>
        <v>0</v>
      </c>
      <c r="N42" s="77">
        <f t="shared" si="10"/>
        <v>0</v>
      </c>
      <c r="O42" s="77">
        <f t="shared" si="10"/>
        <v>0</v>
      </c>
      <c r="P42" s="77">
        <f t="shared" si="10"/>
        <v>0</v>
      </c>
      <c r="Q42" s="77">
        <f t="shared" si="11"/>
        <v>0</v>
      </c>
      <c r="R42" s="77">
        <f t="shared" si="12"/>
        <v>0</v>
      </c>
      <c r="S42" s="77">
        <f t="shared" si="12"/>
        <v>0</v>
      </c>
      <c r="T42" s="77">
        <f t="shared" si="12"/>
        <v>0</v>
      </c>
      <c r="U42" s="77">
        <f t="shared" si="12"/>
        <v>0</v>
      </c>
      <c r="AB42" s="59"/>
      <c r="AC42" s="59"/>
      <c r="AD42" s="59"/>
      <c r="AE42" s="59"/>
      <c r="AF42" s="59"/>
      <c r="AG42" s="59"/>
      <c r="AH42" s="59"/>
      <c r="AI42" s="59"/>
    </row>
    <row r="43" spans="1:35" s="72" customFormat="1" x14ac:dyDescent="0.3">
      <c r="A43" s="13">
        <f>O8</f>
        <v>0</v>
      </c>
      <c r="B43" s="15"/>
      <c r="C43" s="77">
        <f t="shared" si="6"/>
        <v>0</v>
      </c>
      <c r="D43" s="77">
        <f t="shared" si="7"/>
        <v>0</v>
      </c>
      <c r="E43" s="77">
        <f t="shared" si="8"/>
        <v>0</v>
      </c>
      <c r="F43" s="77">
        <f t="shared" si="9"/>
        <v>0</v>
      </c>
      <c r="G43" s="77">
        <f t="shared" si="10"/>
        <v>0</v>
      </c>
      <c r="H43" s="77">
        <f t="shared" si="10"/>
        <v>0</v>
      </c>
      <c r="I43" s="77">
        <f t="shared" si="10"/>
        <v>0</v>
      </c>
      <c r="J43" s="77">
        <f t="shared" si="10"/>
        <v>0</v>
      </c>
      <c r="K43" s="77">
        <f t="shared" si="10"/>
        <v>0</v>
      </c>
      <c r="L43" s="77">
        <f t="shared" si="10"/>
        <v>0</v>
      </c>
      <c r="M43" s="77">
        <f t="shared" si="10"/>
        <v>0</v>
      </c>
      <c r="N43" s="77">
        <f t="shared" si="10"/>
        <v>0</v>
      </c>
      <c r="O43" s="77">
        <f t="shared" si="10"/>
        <v>0</v>
      </c>
      <c r="P43" s="77">
        <f t="shared" si="10"/>
        <v>0</v>
      </c>
      <c r="Q43" s="77">
        <f t="shared" si="11"/>
        <v>0</v>
      </c>
      <c r="R43" s="77">
        <f t="shared" si="12"/>
        <v>0</v>
      </c>
      <c r="S43" s="77">
        <f t="shared" si="12"/>
        <v>0</v>
      </c>
      <c r="T43" s="77">
        <f t="shared" si="12"/>
        <v>0</v>
      </c>
      <c r="U43" s="77">
        <f t="shared" si="12"/>
        <v>0</v>
      </c>
      <c r="AB43" s="59"/>
      <c r="AC43" s="59"/>
      <c r="AD43" s="59"/>
      <c r="AE43" s="59"/>
      <c r="AF43" s="59"/>
      <c r="AG43" s="59"/>
      <c r="AH43" s="59"/>
      <c r="AI43" s="59"/>
    </row>
    <row r="44" spans="1:35" s="72" customFormat="1" x14ac:dyDescent="0.3">
      <c r="A44" s="13">
        <f>P8</f>
        <v>0</v>
      </c>
      <c r="B44" s="15"/>
      <c r="C44" s="77">
        <f t="shared" si="6"/>
        <v>0</v>
      </c>
      <c r="D44" s="77">
        <f t="shared" si="7"/>
        <v>0</v>
      </c>
      <c r="E44" s="77">
        <f t="shared" si="8"/>
        <v>0</v>
      </c>
      <c r="F44" s="77">
        <f t="shared" si="9"/>
        <v>0</v>
      </c>
      <c r="G44" s="77">
        <f t="shared" si="10"/>
        <v>0</v>
      </c>
      <c r="H44" s="77">
        <f t="shared" si="10"/>
        <v>0</v>
      </c>
      <c r="I44" s="77">
        <f t="shared" si="10"/>
        <v>0</v>
      </c>
      <c r="J44" s="77">
        <f t="shared" si="10"/>
        <v>0</v>
      </c>
      <c r="K44" s="77">
        <f t="shared" si="10"/>
        <v>0</v>
      </c>
      <c r="L44" s="77">
        <f t="shared" si="10"/>
        <v>0</v>
      </c>
      <c r="M44" s="77">
        <f t="shared" si="10"/>
        <v>0</v>
      </c>
      <c r="N44" s="77">
        <f t="shared" si="10"/>
        <v>0</v>
      </c>
      <c r="O44" s="77">
        <f t="shared" si="10"/>
        <v>0</v>
      </c>
      <c r="P44" s="77">
        <f t="shared" si="10"/>
        <v>0</v>
      </c>
      <c r="Q44" s="77">
        <f t="shared" si="11"/>
        <v>0</v>
      </c>
      <c r="R44" s="77">
        <f t="shared" si="12"/>
        <v>0</v>
      </c>
      <c r="S44" s="77">
        <f t="shared" si="12"/>
        <v>0</v>
      </c>
      <c r="T44" s="77">
        <f t="shared" si="12"/>
        <v>0</v>
      </c>
      <c r="U44" s="77">
        <f t="shared" si="12"/>
        <v>0</v>
      </c>
      <c r="AB44" s="59"/>
      <c r="AC44" s="59"/>
      <c r="AD44" s="59"/>
      <c r="AE44" s="59"/>
      <c r="AF44" s="59"/>
      <c r="AG44" s="59"/>
      <c r="AH44" s="59"/>
      <c r="AI44" s="59"/>
    </row>
    <row r="45" spans="1:35" s="72" customFormat="1" x14ac:dyDescent="0.3">
      <c r="A45" s="13">
        <f>Q8</f>
        <v>0</v>
      </c>
      <c r="B45" s="15"/>
      <c r="C45" s="77">
        <f t="shared" si="6"/>
        <v>0</v>
      </c>
      <c r="D45" s="77">
        <f t="shared" si="7"/>
        <v>0</v>
      </c>
      <c r="E45" s="77">
        <f t="shared" si="8"/>
        <v>0</v>
      </c>
      <c r="F45" s="77">
        <f t="shared" si="9"/>
        <v>0</v>
      </c>
      <c r="G45" s="77">
        <f t="shared" si="10"/>
        <v>0</v>
      </c>
      <c r="H45" s="77">
        <f t="shared" si="10"/>
        <v>0</v>
      </c>
      <c r="I45" s="77">
        <f t="shared" si="10"/>
        <v>0</v>
      </c>
      <c r="J45" s="77">
        <f t="shared" si="10"/>
        <v>0</v>
      </c>
      <c r="K45" s="77">
        <f t="shared" si="10"/>
        <v>0</v>
      </c>
      <c r="L45" s="77">
        <f t="shared" si="10"/>
        <v>0</v>
      </c>
      <c r="M45" s="77">
        <f t="shared" si="10"/>
        <v>0</v>
      </c>
      <c r="N45" s="77">
        <f t="shared" si="10"/>
        <v>0</v>
      </c>
      <c r="O45" s="77">
        <f t="shared" si="10"/>
        <v>0</v>
      </c>
      <c r="P45" s="77">
        <f t="shared" si="10"/>
        <v>0</v>
      </c>
      <c r="Q45" s="77">
        <f t="shared" si="11"/>
        <v>0</v>
      </c>
      <c r="R45" s="77">
        <f t="shared" si="12"/>
        <v>0</v>
      </c>
      <c r="S45" s="77">
        <f t="shared" si="12"/>
        <v>0</v>
      </c>
      <c r="T45" s="77">
        <f t="shared" si="12"/>
        <v>0</v>
      </c>
      <c r="U45" s="77">
        <f t="shared" si="12"/>
        <v>0</v>
      </c>
      <c r="AB45" s="59"/>
      <c r="AC45" s="59"/>
      <c r="AD45" s="59"/>
      <c r="AE45" s="59"/>
      <c r="AF45" s="59"/>
      <c r="AG45" s="59"/>
      <c r="AH45" s="59"/>
      <c r="AI45" s="59"/>
    </row>
    <row r="46" spans="1:35" s="72" customFormat="1" x14ac:dyDescent="0.3">
      <c r="A46" s="13">
        <f>R8</f>
        <v>0</v>
      </c>
      <c r="B46" s="15"/>
      <c r="C46" s="77">
        <f t="shared" si="6"/>
        <v>0</v>
      </c>
      <c r="D46" s="77">
        <f t="shared" si="7"/>
        <v>0</v>
      </c>
      <c r="E46" s="77">
        <f t="shared" si="8"/>
        <v>0</v>
      </c>
      <c r="F46" s="77">
        <f t="shared" si="9"/>
        <v>0</v>
      </c>
      <c r="G46" s="77">
        <f t="shared" si="10"/>
        <v>0</v>
      </c>
      <c r="H46" s="77">
        <f t="shared" si="10"/>
        <v>0</v>
      </c>
      <c r="I46" s="77">
        <f t="shared" si="10"/>
        <v>0</v>
      </c>
      <c r="J46" s="77">
        <f t="shared" si="10"/>
        <v>0</v>
      </c>
      <c r="K46" s="77">
        <f t="shared" si="10"/>
        <v>0</v>
      </c>
      <c r="L46" s="77">
        <f t="shared" si="10"/>
        <v>0</v>
      </c>
      <c r="M46" s="77">
        <f t="shared" si="10"/>
        <v>0</v>
      </c>
      <c r="N46" s="77">
        <f t="shared" si="10"/>
        <v>0</v>
      </c>
      <c r="O46" s="77">
        <f t="shared" si="10"/>
        <v>0</v>
      </c>
      <c r="P46" s="77">
        <f t="shared" si="10"/>
        <v>0</v>
      </c>
      <c r="Q46" s="77">
        <f t="shared" si="11"/>
        <v>0</v>
      </c>
      <c r="R46" s="77">
        <f t="shared" si="12"/>
        <v>0</v>
      </c>
      <c r="S46" s="77">
        <f t="shared" si="12"/>
        <v>0</v>
      </c>
      <c r="T46" s="77">
        <f t="shared" si="12"/>
        <v>0</v>
      </c>
      <c r="U46" s="77">
        <f t="shared" si="12"/>
        <v>0</v>
      </c>
      <c r="AB46" s="59"/>
      <c r="AC46" s="59"/>
      <c r="AD46" s="59"/>
      <c r="AE46" s="59"/>
      <c r="AF46" s="59"/>
      <c r="AG46" s="59"/>
      <c r="AH46" s="59"/>
      <c r="AI46" s="59"/>
    </row>
    <row r="47" spans="1:35" s="72" customFormat="1" x14ac:dyDescent="0.3">
      <c r="A47" s="13">
        <f>S8</f>
        <v>0</v>
      </c>
      <c r="B47" s="15"/>
      <c r="C47" s="77">
        <f t="shared" si="6"/>
        <v>0</v>
      </c>
      <c r="D47" s="77">
        <f t="shared" si="7"/>
        <v>0</v>
      </c>
      <c r="E47" s="77">
        <f t="shared" si="8"/>
        <v>0</v>
      </c>
      <c r="F47" s="77">
        <f t="shared" si="9"/>
        <v>0</v>
      </c>
      <c r="G47" s="77">
        <f t="shared" si="10"/>
        <v>0</v>
      </c>
      <c r="H47" s="77">
        <f t="shared" si="10"/>
        <v>0</v>
      </c>
      <c r="I47" s="77">
        <f t="shared" si="10"/>
        <v>0</v>
      </c>
      <c r="J47" s="77">
        <f t="shared" si="10"/>
        <v>0</v>
      </c>
      <c r="K47" s="77">
        <f t="shared" si="10"/>
        <v>0</v>
      </c>
      <c r="L47" s="77">
        <f t="shared" si="10"/>
        <v>0</v>
      </c>
      <c r="M47" s="77">
        <f t="shared" si="10"/>
        <v>0</v>
      </c>
      <c r="N47" s="77">
        <f t="shared" si="10"/>
        <v>0</v>
      </c>
      <c r="O47" s="77">
        <f t="shared" si="10"/>
        <v>0</v>
      </c>
      <c r="P47" s="77">
        <f t="shared" si="10"/>
        <v>0</v>
      </c>
      <c r="Q47" s="77">
        <f t="shared" si="11"/>
        <v>0</v>
      </c>
      <c r="R47" s="77">
        <f t="shared" si="12"/>
        <v>0</v>
      </c>
      <c r="S47" s="77">
        <f t="shared" si="12"/>
        <v>0</v>
      </c>
      <c r="T47" s="77">
        <f t="shared" si="12"/>
        <v>0</v>
      </c>
      <c r="U47" s="77">
        <f t="shared" si="12"/>
        <v>0</v>
      </c>
      <c r="AB47" s="59"/>
      <c r="AC47" s="59"/>
      <c r="AD47" s="59"/>
      <c r="AE47" s="59"/>
      <c r="AF47" s="59"/>
      <c r="AG47" s="59"/>
      <c r="AH47" s="59"/>
      <c r="AI47" s="59"/>
    </row>
    <row r="48" spans="1:35" s="72" customFormat="1" x14ac:dyDescent="0.3">
      <c r="A48" s="13">
        <f>T8</f>
        <v>0</v>
      </c>
      <c r="B48" s="15"/>
      <c r="C48" s="77">
        <f t="shared" si="6"/>
        <v>0</v>
      </c>
      <c r="D48" s="77">
        <f t="shared" si="7"/>
        <v>0</v>
      </c>
      <c r="E48" s="77">
        <f t="shared" si="8"/>
        <v>0</v>
      </c>
      <c r="F48" s="77">
        <f t="shared" si="9"/>
        <v>0</v>
      </c>
      <c r="G48" s="77">
        <f t="shared" si="10"/>
        <v>0</v>
      </c>
      <c r="H48" s="77">
        <f t="shared" si="10"/>
        <v>0</v>
      </c>
      <c r="I48" s="77">
        <f t="shared" si="10"/>
        <v>0</v>
      </c>
      <c r="J48" s="77">
        <f t="shared" si="10"/>
        <v>0</v>
      </c>
      <c r="K48" s="77">
        <f t="shared" si="10"/>
        <v>0</v>
      </c>
      <c r="L48" s="77">
        <f t="shared" si="10"/>
        <v>0</v>
      </c>
      <c r="M48" s="77">
        <f t="shared" si="10"/>
        <v>0</v>
      </c>
      <c r="N48" s="77">
        <f t="shared" si="10"/>
        <v>0</v>
      </c>
      <c r="O48" s="77">
        <f t="shared" si="10"/>
        <v>0</v>
      </c>
      <c r="P48" s="77">
        <f t="shared" si="10"/>
        <v>0</v>
      </c>
      <c r="Q48" s="77">
        <f t="shared" si="11"/>
        <v>0</v>
      </c>
      <c r="R48" s="77">
        <f t="shared" si="12"/>
        <v>0</v>
      </c>
      <c r="S48" s="77">
        <f t="shared" si="12"/>
        <v>0</v>
      </c>
      <c r="T48" s="77">
        <f t="shared" si="12"/>
        <v>0</v>
      </c>
      <c r="U48" s="77">
        <f t="shared" si="12"/>
        <v>0</v>
      </c>
      <c r="AB48" s="59"/>
      <c r="AC48" s="59"/>
      <c r="AD48" s="59"/>
      <c r="AE48" s="59"/>
      <c r="AF48" s="59"/>
      <c r="AG48" s="59"/>
      <c r="AH48" s="59"/>
      <c r="AI48" s="59"/>
    </row>
    <row r="49" spans="1:35" s="72" customFormat="1" x14ac:dyDescent="0.3">
      <c r="A49" s="13">
        <f>U8</f>
        <v>0</v>
      </c>
      <c r="B49" s="15"/>
      <c r="C49" s="77">
        <f t="shared" si="6"/>
        <v>0</v>
      </c>
      <c r="D49" s="77">
        <f t="shared" si="7"/>
        <v>0</v>
      </c>
      <c r="E49" s="77">
        <f t="shared" si="8"/>
        <v>0</v>
      </c>
      <c r="F49" s="77">
        <f t="shared" si="9"/>
        <v>0</v>
      </c>
      <c r="G49" s="77">
        <f t="shared" si="10"/>
        <v>0</v>
      </c>
      <c r="H49" s="77">
        <f t="shared" si="10"/>
        <v>0</v>
      </c>
      <c r="I49" s="77">
        <f t="shared" si="10"/>
        <v>0</v>
      </c>
      <c r="J49" s="77">
        <f t="shared" si="10"/>
        <v>0</v>
      </c>
      <c r="K49" s="77">
        <f t="shared" si="10"/>
        <v>0</v>
      </c>
      <c r="L49" s="77">
        <f t="shared" si="10"/>
        <v>0</v>
      </c>
      <c r="M49" s="77">
        <f t="shared" si="10"/>
        <v>0</v>
      </c>
      <c r="N49" s="77">
        <f t="shared" si="10"/>
        <v>0</v>
      </c>
      <c r="O49" s="77">
        <f t="shared" si="10"/>
        <v>0</v>
      </c>
      <c r="P49" s="77">
        <f t="shared" si="10"/>
        <v>0</v>
      </c>
      <c r="Q49" s="77">
        <f t="shared" si="11"/>
        <v>0</v>
      </c>
      <c r="R49" s="77">
        <f t="shared" si="12"/>
        <v>0</v>
      </c>
      <c r="S49" s="77">
        <f t="shared" si="12"/>
        <v>0</v>
      </c>
      <c r="T49" s="77">
        <f t="shared" si="12"/>
        <v>0</v>
      </c>
      <c r="U49" s="77">
        <f t="shared" si="12"/>
        <v>0</v>
      </c>
      <c r="AB49" s="59"/>
      <c r="AC49" s="59"/>
      <c r="AD49" s="59"/>
      <c r="AE49" s="59"/>
      <c r="AF49" s="59"/>
      <c r="AG49" s="59"/>
      <c r="AH49" s="59"/>
      <c r="AI49" s="59"/>
    </row>
    <row r="50" spans="1:35" s="72" customFormat="1" ht="13.8" thickBot="1" x14ac:dyDescent="0.35">
      <c r="A50" s="14">
        <f>V8</f>
        <v>0</v>
      </c>
      <c r="B50" s="15"/>
      <c r="C50" s="98">
        <f t="shared" si="6"/>
        <v>0</v>
      </c>
      <c r="D50" s="98">
        <f t="shared" si="7"/>
        <v>0</v>
      </c>
      <c r="E50" s="98">
        <f t="shared" si="8"/>
        <v>0</v>
      </c>
      <c r="F50" s="98">
        <f t="shared" si="9"/>
        <v>0</v>
      </c>
      <c r="G50" s="98">
        <f t="shared" si="10"/>
        <v>0</v>
      </c>
      <c r="H50" s="98">
        <f t="shared" si="10"/>
        <v>0</v>
      </c>
      <c r="I50" s="98">
        <f t="shared" si="10"/>
        <v>0</v>
      </c>
      <c r="J50" s="98">
        <f t="shared" si="10"/>
        <v>0</v>
      </c>
      <c r="K50" s="98">
        <f t="shared" si="10"/>
        <v>0</v>
      </c>
      <c r="L50" s="98">
        <f t="shared" si="10"/>
        <v>0</v>
      </c>
      <c r="M50" s="98">
        <f t="shared" si="10"/>
        <v>0</v>
      </c>
      <c r="N50" s="98">
        <f t="shared" si="10"/>
        <v>0</v>
      </c>
      <c r="O50" s="98">
        <f t="shared" si="10"/>
        <v>0</v>
      </c>
      <c r="P50" s="98">
        <f t="shared" si="10"/>
        <v>0</v>
      </c>
      <c r="Q50" s="98">
        <f t="shared" si="11"/>
        <v>0</v>
      </c>
      <c r="R50" s="98">
        <f t="shared" si="12"/>
        <v>0</v>
      </c>
      <c r="S50" s="98">
        <f t="shared" si="12"/>
        <v>0</v>
      </c>
      <c r="T50" s="98">
        <f t="shared" si="12"/>
        <v>0</v>
      </c>
      <c r="U50" s="98">
        <f t="shared" si="12"/>
        <v>0</v>
      </c>
      <c r="AB50" s="59"/>
      <c r="AC50" s="59"/>
      <c r="AD50" s="59"/>
      <c r="AE50" s="59"/>
      <c r="AF50" s="59"/>
      <c r="AG50" s="59"/>
      <c r="AH50" s="59"/>
      <c r="AI50" s="59"/>
    </row>
    <row r="51" spans="1:35" s="6" customFormat="1" ht="13.8" thickBot="1" x14ac:dyDescent="0.35">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3">
      <c r="A53" s="12" t="s">
        <v>130</v>
      </c>
    </row>
    <row r="54" spans="1:35" ht="26.4" x14ac:dyDescent="0.25">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5">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3">
      <c r="A57" s="92" t="s">
        <v>2</v>
      </c>
      <c r="B57" s="8" t="str">
        <f>C8</f>
        <v>Tref 16</v>
      </c>
      <c r="C57" s="8" t="str">
        <f t="shared" ref="C57:U57" si="13">D8</f>
        <v>Tref 17</v>
      </c>
      <c r="D57" s="8" t="str">
        <f t="shared" si="13"/>
        <v>Tref 18</v>
      </c>
      <c r="E57" s="8" t="str">
        <f t="shared" si="13"/>
        <v>Rhos 4</v>
      </c>
      <c r="F57" s="8" t="str">
        <f t="shared" si="13"/>
        <v>Rhos 5</v>
      </c>
      <c r="G57" s="8" t="str">
        <f t="shared" si="13"/>
        <v>Rhos 6</v>
      </c>
      <c r="H57" s="8" t="str">
        <f t="shared" si="13"/>
        <v>Rhos 7</v>
      </c>
      <c r="I57" s="8" t="str">
        <f t="shared" si="13"/>
        <v>Bigni 8</v>
      </c>
      <c r="J57" s="8" t="str">
        <f t="shared" si="13"/>
        <v>Bigni 9</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3">
      <c r="A58" s="92" t="s">
        <v>136</v>
      </c>
      <c r="B58" s="13" t="str">
        <f>C16&amp;" I "&amp;(VLOOKUP(C14,Table24[],6,FALSE))</f>
        <v>Medium/Clay I Arable</v>
      </c>
      <c r="C58" s="13" t="str">
        <f>D16&amp;" I "&amp;(VLOOKUP(D14,Table24[],6,FALSE))</f>
        <v>Medium/Clay I Grass</v>
      </c>
      <c r="D58" s="13" t="str">
        <f>E16&amp;" I "&amp;(VLOOKUP(E14,Table24[],6,FALSE))</f>
        <v>Medium/Clay I Arable</v>
      </c>
      <c r="E58" s="13" t="str">
        <f>F16&amp;" I "&amp;(VLOOKUP(F14,Table24[],6,FALSE))</f>
        <v>Medium/Clay I Arable</v>
      </c>
      <c r="F58" s="13" t="str">
        <f>G16&amp;" I "&amp;(VLOOKUP(G14,Table24[],6,FALSE))</f>
        <v>Medium/Clay I Arable</v>
      </c>
      <c r="G58" s="13" t="str">
        <f>H16&amp;" I "&amp;(VLOOKUP(H14,Table24[],6,FALSE))</f>
        <v>Medium/Clay I Arable</v>
      </c>
      <c r="H58" s="13" t="str">
        <f>I16&amp;" I "&amp;(VLOOKUP(I14,Table24[],6,FALSE))</f>
        <v>Medium/Clay I Grass</v>
      </c>
      <c r="I58" s="13" t="str">
        <f>J16&amp;" I "&amp;(VLOOKUP(J14,Table24[],6,FALSE))</f>
        <v>Medium/Clay I Arable</v>
      </c>
      <c r="J58" s="13" t="str">
        <f>K16&amp;" I "&amp;(VLOOKUP(K14,Table24[],6,FALSE))</f>
        <v>Medium/Clay I Arable</v>
      </c>
      <c r="K58" s="13" t="e">
        <f>L16&amp;" I "&amp;(VLOOKUP(L14,Table24[],6,FALSE))</f>
        <v>#N/A</v>
      </c>
      <c r="L58" s="13" t="e">
        <f>M16&amp;" I "&amp;(VLOOKUP(M14,Table24[],6,FALSE))</f>
        <v>#N/A</v>
      </c>
      <c r="M58" s="13" t="e">
        <f>N16&amp;" I "&amp;(VLOOKUP(N14,Table24[],6,FALSE))</f>
        <v>#N/A</v>
      </c>
      <c r="N58" s="13" t="e">
        <f>O16&amp;" I "&amp;(VLOOKUP(O14,Table24[],6,FALSE))</f>
        <v>#N/A</v>
      </c>
      <c r="O58" s="13" t="e">
        <f>P16&amp;" I "&amp;(VLOOKUP(P14,Table24[],6,FALSE))</f>
        <v>#N/A</v>
      </c>
      <c r="P58" s="13" t="e">
        <f>Q16&amp;" I "&amp;(VLOOKUP(Q14,Table24[],6,FALSE))</f>
        <v>#N/A</v>
      </c>
      <c r="Q58" s="13" t="e">
        <f>R16&amp;" I "&amp;(VLOOKUP(R14,Table24[],6,FALSE))</f>
        <v>#N/A</v>
      </c>
      <c r="R58" s="13" t="e">
        <f>S16&amp;" I "&amp;(VLOOKUP(S14,Table24[],6,FALSE))</f>
        <v>#N/A</v>
      </c>
      <c r="S58" s="13" t="e">
        <f>T16&amp;" I "&amp;(VLOOKUP(T14,Table24[],6,FALSE))</f>
        <v>#N/A</v>
      </c>
      <c r="T58" s="13" t="e">
        <f>U16&amp;" I "&amp;(VLOOKUP(U14,Table24[],6,FALSE))</f>
        <v>#N/A</v>
      </c>
      <c r="U58" s="13" t="e">
        <f>V16&amp;" I "&amp;(VLOOKUP(V14,Table24[],6,FALSE))</f>
        <v>#N/A</v>
      </c>
    </row>
    <row r="59" spans="1:35" s="19" customFormat="1" x14ac:dyDescent="0.25">
      <c r="A59" s="111" t="s">
        <v>132</v>
      </c>
      <c r="B59" s="76">
        <f>VLOOKUP(C$14,Table24[],5,FALSE)</f>
        <v>6.7</v>
      </c>
      <c r="C59" s="76">
        <f>VLOOKUP(D$14,Table24[],5,FALSE)</f>
        <v>6.2</v>
      </c>
      <c r="D59" s="76">
        <f>VLOOKUP(E$14,Table24[],5,FALSE)</f>
        <v>6.7</v>
      </c>
      <c r="E59" s="76">
        <f>VLOOKUP(F$14,Table24[],5,FALSE)</f>
        <v>6.7</v>
      </c>
      <c r="F59" s="76">
        <f>VLOOKUP(G$14,Table24[],5,FALSE)</f>
        <v>6.7</v>
      </c>
      <c r="G59" s="76">
        <f>VLOOKUP(H$14,Table24[],5,FALSE)</f>
        <v>6.7</v>
      </c>
      <c r="H59" s="76">
        <f>VLOOKUP(I$14,Table24[],5,FALSE)</f>
        <v>6.2</v>
      </c>
      <c r="I59" s="76">
        <f>VLOOKUP(J$14,Table24[],5,FALSE)</f>
        <v>6.7</v>
      </c>
      <c r="J59" s="76">
        <f>VLOOKUP(K$14,Table24[],5,FALSE)</f>
        <v>6.7</v>
      </c>
      <c r="K59" s="76" t="e">
        <f>VLOOKUP(L$14,Table24[],5,FALSE)</f>
        <v>#N/A</v>
      </c>
      <c r="L59" s="76" t="e">
        <f>VLOOKUP(M$14,Table24[],5,FALSE)</f>
        <v>#N/A</v>
      </c>
      <c r="M59" s="76" t="e">
        <f>VLOOKUP(N$14,Table24[],5,FALSE)</f>
        <v>#N/A</v>
      </c>
      <c r="N59" s="76" t="e">
        <f>VLOOKUP(O$14,Table24[],5,FALSE)</f>
        <v>#N/A</v>
      </c>
      <c r="O59" s="76" t="e">
        <f>VLOOKUP(P$14,Table24[],5,FALSE)</f>
        <v>#N/A</v>
      </c>
      <c r="P59" s="76" t="e">
        <f>VLOOKUP(Q$14,Table24[],5,FALSE)</f>
        <v>#N/A</v>
      </c>
      <c r="Q59" s="76" t="e">
        <f>VLOOKUP(R$14,Table24[],5,FALSE)</f>
        <v>#N/A</v>
      </c>
      <c r="R59" s="76" t="e">
        <f>VLOOKUP(S$14,Table24[],5,FALSE)</f>
        <v>#N/A</v>
      </c>
      <c r="S59" s="76" t="e">
        <f>VLOOKUP(T$14,Table24[],5,FALSE)</f>
        <v>#N/A</v>
      </c>
      <c r="T59" s="76" t="e">
        <f>VLOOKUP(U$14,Table24[],5,FALSE)</f>
        <v>#N/A</v>
      </c>
      <c r="U59" s="76" t="e">
        <f>VLOOKUP(V$14,Table24[],5,FALSE)</f>
        <v>#N/A</v>
      </c>
    </row>
    <row r="60" spans="1:35" s="19" customFormat="1" x14ac:dyDescent="0.25">
      <c r="A60" s="111" t="s">
        <v>4</v>
      </c>
      <c r="B60" s="76">
        <f>C10</f>
        <v>5.7</v>
      </c>
      <c r="C60" s="76">
        <f t="shared" ref="C60:U60" si="14">D10</f>
        <v>5.7</v>
      </c>
      <c r="D60" s="76">
        <f t="shared" si="14"/>
        <v>5.7</v>
      </c>
      <c r="E60" s="76">
        <f t="shared" si="14"/>
        <v>5.9</v>
      </c>
      <c r="F60" s="76">
        <f t="shared" si="14"/>
        <v>5.7</v>
      </c>
      <c r="G60" s="76">
        <f t="shared" si="14"/>
        <v>5.8</v>
      </c>
      <c r="H60" s="76">
        <f t="shared" si="14"/>
        <v>6.2</v>
      </c>
      <c r="I60" s="76">
        <f t="shared" si="14"/>
        <v>6.3</v>
      </c>
      <c r="J60" s="76">
        <f t="shared" si="14"/>
        <v>5.8</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5">
      <c r="A61" s="111" t="s">
        <v>133</v>
      </c>
      <c r="B61" s="76">
        <f t="shared" ref="B61:U61" si="15">VLOOKUP(B58,$AD9:$AE18,2,FALSE)</f>
        <v>8</v>
      </c>
      <c r="C61" s="76">
        <f t="shared" si="15"/>
        <v>6</v>
      </c>
      <c r="D61" s="76">
        <f t="shared" si="15"/>
        <v>8</v>
      </c>
      <c r="E61" s="76">
        <f t="shared" si="15"/>
        <v>8</v>
      </c>
      <c r="F61" s="76">
        <f t="shared" si="15"/>
        <v>8</v>
      </c>
      <c r="G61" s="76">
        <f t="shared" si="15"/>
        <v>8</v>
      </c>
      <c r="H61" s="76">
        <f t="shared" si="15"/>
        <v>6</v>
      </c>
      <c r="I61" s="76">
        <f t="shared" si="15"/>
        <v>8</v>
      </c>
      <c r="J61" s="76">
        <f t="shared" si="15"/>
        <v>8</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5">
      <c r="A62" s="111" t="s">
        <v>134</v>
      </c>
      <c r="B62" s="77">
        <f>B31</f>
        <v>83</v>
      </c>
      <c r="C62" s="77">
        <f>B32</f>
        <v>106</v>
      </c>
      <c r="D62" s="77">
        <f>B33</f>
        <v>83</v>
      </c>
      <c r="E62" s="77">
        <f>B34</f>
        <v>79</v>
      </c>
      <c r="F62" s="77">
        <f>B35</f>
        <v>79</v>
      </c>
      <c r="G62" s="77">
        <f>B36</f>
        <v>79</v>
      </c>
      <c r="H62" s="77">
        <f>B37</f>
        <v>106</v>
      </c>
      <c r="I62" s="77">
        <f>B38</f>
        <v>83</v>
      </c>
      <c r="J62" s="77">
        <f>B39</f>
        <v>79</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6" x14ac:dyDescent="0.25">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8" x14ac:dyDescent="0.25">
      <c r="A64" s="112" t="s">
        <v>156</v>
      </c>
      <c r="B64" s="77">
        <f>(B59-B60)*B61</f>
        <v>8</v>
      </c>
      <c r="C64" s="77">
        <f t="shared" ref="C64:U64" si="17">(C59-C60)*C61</f>
        <v>3</v>
      </c>
      <c r="D64" s="77">
        <f t="shared" si="17"/>
        <v>8</v>
      </c>
      <c r="E64" s="77">
        <f t="shared" si="17"/>
        <v>6.3999999999999986</v>
      </c>
      <c r="F64" s="77">
        <f t="shared" si="17"/>
        <v>8</v>
      </c>
      <c r="G64" s="77">
        <f t="shared" si="17"/>
        <v>7.2000000000000028</v>
      </c>
      <c r="H64" s="77">
        <f t="shared" si="17"/>
        <v>0</v>
      </c>
      <c r="I64" s="77">
        <f t="shared" si="17"/>
        <v>3.2000000000000028</v>
      </c>
      <c r="J64" s="77">
        <f t="shared" si="17"/>
        <v>7.2000000000000028</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8" x14ac:dyDescent="0.25">
      <c r="A65" s="112" t="s">
        <v>157</v>
      </c>
      <c r="B65" s="77">
        <f>B63-B64</f>
        <v>-8</v>
      </c>
      <c r="C65" s="77">
        <f t="shared" ref="C65:U65" si="18">C63-C64</f>
        <v>-3</v>
      </c>
      <c r="D65" s="77">
        <f t="shared" si="18"/>
        <v>-8</v>
      </c>
      <c r="E65" s="77">
        <f t="shared" si="18"/>
        <v>-6.3999999999999986</v>
      </c>
      <c r="F65" s="77">
        <f t="shared" si="18"/>
        <v>-8</v>
      </c>
      <c r="G65" s="77">
        <f t="shared" si="18"/>
        <v>-7.2000000000000028</v>
      </c>
      <c r="H65" s="77">
        <f t="shared" si="18"/>
        <v>0</v>
      </c>
      <c r="I65" s="77">
        <f t="shared" si="18"/>
        <v>-3.2000000000000028</v>
      </c>
      <c r="J65" s="77">
        <f t="shared" si="18"/>
        <v>-7.2000000000000028</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9.6" x14ac:dyDescent="0.25">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OVER</v>
      </c>
      <c r="I66" s="78" t="str">
        <f t="shared" si="19"/>
        <v>UNDER</v>
      </c>
      <c r="J66" s="78" t="str">
        <f t="shared" si="19"/>
        <v>UNDER</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NTkWD5haagd9YWB5vytpvACwMXYHWrLnDsXapNy1zaX2Zzd3TfxZMiIdaEguAAPPlCQsAigfMSqHw85NqpDgKQ==" saltValue="C8/wxB6LErWWhrUTuWhjPQ==" spinCount="100000" sheet="1" objects="1" scenarios="1"/>
  <dataConsolidate/>
  <mergeCells count="39">
    <mergeCell ref="C2:D2"/>
    <mergeCell ref="C1:D1"/>
    <mergeCell ref="G1:H1"/>
    <mergeCell ref="G2:H2"/>
    <mergeCell ref="G3:H3"/>
    <mergeCell ref="G5:H5"/>
    <mergeCell ref="C3:D3"/>
    <mergeCell ref="C4:D4"/>
    <mergeCell ref="C5:D5"/>
    <mergeCell ref="G4:H4"/>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A1:B1"/>
    <mergeCell ref="A2:B2"/>
    <mergeCell ref="A4:B4"/>
    <mergeCell ref="A3:B3"/>
    <mergeCell ref="A5:B5"/>
    <mergeCell ref="A21:B21"/>
    <mergeCell ref="A22:B22"/>
    <mergeCell ref="A23:B23"/>
    <mergeCell ref="A24:B24"/>
    <mergeCell ref="A29:A30"/>
    <mergeCell ref="J1:K1"/>
    <mergeCell ref="J2:K2"/>
    <mergeCell ref="J3:K3"/>
    <mergeCell ref="J4:K4"/>
    <mergeCell ref="J5:K5"/>
  </mergeCells>
  <phoneticPr fontId="12" type="noConversion"/>
  <conditionalFormatting sqref="C20:V21">
    <cfRule type="cellIs" dxfId="293" priority="43" operator="equal">
      <formula>"DECREASE"</formula>
    </cfRule>
    <cfRule type="cellIs" dxfId="292" priority="44" operator="equal">
      <formula>"INCREASE"</formula>
    </cfRule>
  </conditionalFormatting>
  <conditionalFormatting sqref="B31:B50 B62:U66">
    <cfRule type="cellIs" dxfId="291" priority="42" operator="greaterThan">
      <formula>$B$51</formula>
    </cfRule>
  </conditionalFormatting>
  <conditionalFormatting sqref="C31:C50">
    <cfRule type="cellIs" dxfId="290" priority="41" operator="greaterThan">
      <formula>$C$51</formula>
    </cfRule>
  </conditionalFormatting>
  <conditionalFormatting sqref="C18:V18">
    <cfRule type="cellIs" dxfId="289" priority="37" operator="equal">
      <formula>0</formula>
    </cfRule>
  </conditionalFormatting>
  <conditionalFormatting sqref="C17:V17">
    <cfRule type="cellIs" dxfId="288" priority="35" operator="equal">
      <formula>0</formula>
    </cfRule>
  </conditionalFormatting>
  <conditionalFormatting sqref="C19:V19">
    <cfRule type="cellIs" dxfId="287" priority="34" operator="equal">
      <formula>0</formula>
    </cfRule>
  </conditionalFormatting>
  <conditionalFormatting sqref="G31:G50">
    <cfRule type="cellIs" dxfId="286" priority="31" operator="greaterThan">
      <formula>$G$51</formula>
    </cfRule>
  </conditionalFormatting>
  <conditionalFormatting sqref="H31:H50">
    <cfRule type="cellIs" dxfId="285" priority="30" operator="greaterThan">
      <formula>$H$51</formula>
    </cfRule>
  </conditionalFormatting>
  <conditionalFormatting sqref="I31:I50">
    <cfRule type="cellIs" dxfId="284" priority="29" operator="greaterThan">
      <formula>$I$51</formula>
    </cfRule>
  </conditionalFormatting>
  <conditionalFormatting sqref="K31:K50">
    <cfRule type="cellIs" dxfId="283" priority="27" operator="greaterThan">
      <formula>$K$51</formula>
    </cfRule>
  </conditionalFormatting>
  <conditionalFormatting sqref="L31:L50">
    <cfRule type="cellIs" dxfId="282" priority="26" operator="greaterThan">
      <formula>$L$51</formula>
    </cfRule>
  </conditionalFormatting>
  <conditionalFormatting sqref="M31:M50">
    <cfRule type="cellIs" dxfId="281" priority="25" operator="greaterThan">
      <formula>$M$51</formula>
    </cfRule>
  </conditionalFormatting>
  <conditionalFormatting sqref="P31:P50">
    <cfRule type="cellIs" dxfId="280" priority="24" operator="greaterThan">
      <formula>$P$51</formula>
    </cfRule>
  </conditionalFormatting>
  <conditionalFormatting sqref="R31:R50">
    <cfRule type="cellIs" dxfId="279" priority="23" operator="greaterThan">
      <formula>$R$51</formula>
    </cfRule>
  </conditionalFormatting>
  <conditionalFormatting sqref="S31:S50">
    <cfRule type="cellIs" dxfId="278" priority="22" operator="greaterThan">
      <formula>$S$51</formula>
    </cfRule>
  </conditionalFormatting>
  <conditionalFormatting sqref="T31:T50">
    <cfRule type="cellIs" dxfId="277" priority="21" operator="greaterThan">
      <formula>$T$51</formula>
    </cfRule>
  </conditionalFormatting>
  <conditionalFormatting sqref="U31:U50">
    <cfRule type="cellIs" dxfId="276" priority="20" operator="greaterThan">
      <formula>$U$51</formula>
    </cfRule>
  </conditionalFormatting>
  <conditionalFormatting sqref="C22:V22">
    <cfRule type="cellIs" dxfId="275" priority="18" operator="equal">
      <formula>0</formula>
    </cfRule>
  </conditionalFormatting>
  <conditionalFormatting sqref="C24:V24">
    <cfRule type="cellIs" dxfId="274" priority="16" operator="equal">
      <formula>"DECREASE"</formula>
    </cfRule>
    <cfRule type="cellIs" dxfId="273" priority="17" operator="equal">
      <formula>"INCREASE"</formula>
    </cfRule>
  </conditionalFormatting>
  <conditionalFormatting sqref="C23:V23">
    <cfRule type="cellIs" dxfId="272" priority="15" operator="equal">
      <formula>0</formula>
    </cfRule>
  </conditionalFormatting>
  <conditionalFormatting sqref="I1">
    <cfRule type="cellIs" dxfId="271" priority="11" operator="between">
      <formula>0.1</formula>
      <formula>5</formula>
    </cfRule>
  </conditionalFormatting>
  <conditionalFormatting sqref="I2">
    <cfRule type="cellIs" dxfId="270" priority="10" operator="greaterThan">
      <formula>5000.1</formula>
    </cfRule>
  </conditionalFormatting>
  <conditionalFormatting sqref="I3">
    <cfRule type="cellIs" dxfId="269" priority="9" operator="greaterThan">
      <formula>40000.01</formula>
    </cfRule>
  </conditionalFormatting>
  <conditionalFormatting sqref="C21:V21">
    <cfRule type="cellIs" dxfId="268" priority="8" operator="equal">
      <formula>0</formula>
    </cfRule>
  </conditionalFormatting>
  <conditionalFormatting sqref="B66:U66">
    <cfRule type="cellIs" dxfId="267" priority="4" operator="equal">
      <formula>"UNDER"</formula>
    </cfRule>
    <cfRule type="cellIs" dxfId="266" priority="5" operator="equal">
      <formula>"OVER"</formula>
    </cfRule>
  </conditionalFormatting>
  <conditionalFormatting sqref="J31:J50">
    <cfRule type="cellIs" dxfId="265" priority="3" operator="greaterThan">
      <formula>$J$51</formula>
    </cfRule>
  </conditionalFormatting>
  <conditionalFormatting sqref="L3">
    <cfRule type="cellIs" dxfId="264" priority="1" operator="lessThan">
      <formula>30</formula>
    </cfRule>
    <cfRule type="cellIs" dxfId="263"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activeCell="C14" sqref="C14"/>
    </sheetView>
  </sheetViews>
  <sheetFormatPr defaultColWidth="13.21875" defaultRowHeight="13.2" x14ac:dyDescent="0.3"/>
  <cols>
    <col min="1" max="1" width="13.21875" style="11"/>
    <col min="2" max="2" width="15.77734375" style="11" customWidth="1"/>
    <col min="3" max="3" width="20.5546875" style="11" customWidth="1"/>
    <col min="4" max="4" width="20.21875" style="11" bestFit="1" customWidth="1"/>
    <col min="5" max="22" width="21.21875" style="11" customWidth="1"/>
    <col min="23" max="26" width="13.21875" style="11"/>
    <col min="27" max="27" width="0" style="11" hidden="1" customWidth="1"/>
    <col min="28" max="29" width="10.77734375" style="19" hidden="1" customWidth="1"/>
    <col min="30" max="30" width="19.77734375" style="19" hidden="1" customWidth="1"/>
    <col min="31" max="34" width="12.44140625" style="19" hidden="1" customWidth="1"/>
    <col min="35" max="35" width="27.77734375" style="19" hidden="1" customWidth="1"/>
    <col min="36" max="40" width="0" style="11" hidden="1" customWidth="1"/>
    <col min="41" max="41" width="67.21875" style="11" hidden="1" customWidth="1"/>
    <col min="42" max="16384" width="13.21875" style="11"/>
  </cols>
  <sheetData>
    <row r="1" spans="1:41" x14ac:dyDescent="0.25">
      <c r="A1" s="119" t="s">
        <v>41</v>
      </c>
      <c r="B1" s="119"/>
      <c r="C1" s="140" t="str">
        <f>'Dairy Partner'!C1:D1</f>
        <v>PAN-024462</v>
      </c>
      <c r="D1" s="141"/>
      <c r="E1" s="93" t="s">
        <v>45</v>
      </c>
      <c r="F1" s="39">
        <f>'Dairy Partner'!F1</f>
        <v>49</v>
      </c>
      <c r="G1" s="120" t="s">
        <v>43</v>
      </c>
      <c r="H1" s="121"/>
      <c r="I1" s="118">
        <v>5.84</v>
      </c>
      <c r="J1" s="119" t="s">
        <v>153</v>
      </c>
      <c r="K1" s="119"/>
      <c r="L1" s="97">
        <v>173</v>
      </c>
      <c r="AB1" s="18"/>
      <c r="AC1" s="18"/>
      <c r="AD1" s="30" t="s">
        <v>126</v>
      </c>
      <c r="AE1" s="17"/>
      <c r="AF1" s="17"/>
      <c r="AG1" s="18"/>
      <c r="AH1" s="18"/>
      <c r="AI1" s="40" t="s">
        <v>79</v>
      </c>
      <c r="AJ1" s="41" t="s">
        <v>94</v>
      </c>
      <c r="AK1" s="42" t="s">
        <v>95</v>
      </c>
      <c r="AL1" s="43" t="s">
        <v>125</v>
      </c>
      <c r="AM1" s="43" t="s">
        <v>131</v>
      </c>
      <c r="AN1" s="43" t="s">
        <v>111</v>
      </c>
    </row>
    <row r="2" spans="1:41" ht="12.75" customHeight="1" x14ac:dyDescent="0.25">
      <c r="A2" s="119" t="s">
        <v>87</v>
      </c>
      <c r="B2" s="119"/>
      <c r="C2" s="142" t="str">
        <f>'Dairy Partner'!C2:D2</f>
        <v>EP/AB3891CX</v>
      </c>
      <c r="D2" s="143"/>
      <c r="E2" s="93" t="s">
        <v>109</v>
      </c>
      <c r="F2" s="96" t="s">
        <v>177</v>
      </c>
      <c r="G2" s="138" t="s">
        <v>110</v>
      </c>
      <c r="H2" s="139"/>
      <c r="I2" s="118">
        <v>636</v>
      </c>
      <c r="J2" s="119" t="s">
        <v>158</v>
      </c>
      <c r="K2" s="119"/>
      <c r="L2" s="97">
        <v>0.11</v>
      </c>
      <c r="AB2" s="30" t="s">
        <v>56</v>
      </c>
      <c r="AC2" s="17"/>
      <c r="AD2" s="30" t="s">
        <v>70</v>
      </c>
      <c r="AE2" s="17"/>
      <c r="AF2" s="17"/>
      <c r="AG2" s="44" t="s">
        <v>76</v>
      </c>
      <c r="AH2" s="18"/>
      <c r="AI2" s="45" t="s">
        <v>126</v>
      </c>
      <c r="AJ2" s="46">
        <v>0</v>
      </c>
      <c r="AK2" s="47">
        <v>0</v>
      </c>
      <c r="AL2" s="10">
        <v>0</v>
      </c>
      <c r="AM2" s="11">
        <v>0</v>
      </c>
      <c r="AN2" s="11">
        <v>0</v>
      </c>
    </row>
    <row r="3" spans="1:41" x14ac:dyDescent="0.25">
      <c r="A3" s="120" t="s">
        <v>42</v>
      </c>
      <c r="B3" s="121"/>
      <c r="C3" s="142" t="str">
        <f>'Dairy Partner'!C3:D3</f>
        <v xml:space="preserve">Mr Daniel James &amp; Mrs Carys James </v>
      </c>
      <c r="D3" s="143"/>
      <c r="E3" s="93" t="s">
        <v>108</v>
      </c>
      <c r="F3" s="31" t="s">
        <v>76</v>
      </c>
      <c r="G3" s="119" t="s">
        <v>159</v>
      </c>
      <c r="H3" s="119"/>
      <c r="I3" s="118">
        <v>680</v>
      </c>
      <c r="J3" s="120" t="s">
        <v>154</v>
      </c>
      <c r="K3" s="121"/>
      <c r="L3" s="97">
        <f>(L1/(L2*10000))*100</f>
        <v>15.727272727272728</v>
      </c>
      <c r="AB3" s="30" t="s">
        <v>57</v>
      </c>
      <c r="AC3" s="17"/>
      <c r="AD3" s="30" t="s">
        <v>71</v>
      </c>
      <c r="AE3" s="17"/>
      <c r="AF3" s="17"/>
      <c r="AG3" s="44" t="s">
        <v>77</v>
      </c>
      <c r="AH3" s="18"/>
      <c r="AI3" s="48" t="s">
        <v>113</v>
      </c>
      <c r="AJ3" s="49">
        <v>1.7</v>
      </c>
      <c r="AK3" s="50">
        <v>6</v>
      </c>
      <c r="AL3" s="51">
        <v>1</v>
      </c>
      <c r="AM3" s="11">
        <v>6.2</v>
      </c>
      <c r="AN3" s="11" t="s">
        <v>112</v>
      </c>
    </row>
    <row r="4" spans="1:41" x14ac:dyDescent="0.25">
      <c r="A4" s="119" t="s">
        <v>0</v>
      </c>
      <c r="B4" s="119"/>
      <c r="C4" s="140" t="str">
        <f>'Dairy Partner'!C4:D4</f>
        <v>Trefwtial, Blaenannerch, Cardigan, Cerdigion, SA43 2AG</v>
      </c>
      <c r="D4" s="141"/>
      <c r="E4" s="94" t="s">
        <v>1</v>
      </c>
      <c r="F4" s="96" t="s">
        <v>178</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x14ac:dyDescent="0.25">
      <c r="A5" s="119" t="s">
        <v>47</v>
      </c>
      <c r="B5" s="119"/>
      <c r="C5" s="140" t="str">
        <f>'Dairy Partner'!C5:D5</f>
        <v>Megan tucker</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5">
      <c r="A8" s="119" t="s">
        <v>2</v>
      </c>
      <c r="B8" s="119"/>
      <c r="C8" s="60" t="str">
        <f>'Dairy Partner'!C8</f>
        <v>Tref 16</v>
      </c>
      <c r="D8" s="60" t="str">
        <f>'Dairy Partner'!D8</f>
        <v>Tref 17</v>
      </c>
      <c r="E8" s="60" t="str">
        <f>'Dairy Partner'!E8</f>
        <v>Tref 18</v>
      </c>
      <c r="F8" s="60" t="str">
        <f>'Dairy Partner'!F8</f>
        <v>Rhos 4</v>
      </c>
      <c r="G8" s="60" t="str">
        <f>'Dairy Partner'!G8</f>
        <v>Rhos 5</v>
      </c>
      <c r="H8" s="60" t="str">
        <f>'Dairy Partner'!H8</f>
        <v>Rhos 6</v>
      </c>
      <c r="I8" s="60" t="str">
        <f>'Dairy Partner'!I8</f>
        <v>Rhos 7</v>
      </c>
      <c r="J8" s="60" t="str">
        <f>'Dairy Partner'!J8</f>
        <v>Bigni 8</v>
      </c>
      <c r="K8" s="60" t="str">
        <f>'Dairy Partner'!K8</f>
        <v>Bigni 9</v>
      </c>
      <c r="L8" s="60">
        <f>'Dairy Partner'!L8</f>
        <v>0</v>
      </c>
      <c r="M8" s="60">
        <f>'Dairy Partner'!M8</f>
        <v>0</v>
      </c>
      <c r="N8" s="60">
        <f>'Dairy Partner'!N8</f>
        <v>0</v>
      </c>
      <c r="O8" s="60">
        <f>'Dairy Partner'!O8</f>
        <v>0</v>
      </c>
      <c r="P8" s="60">
        <f>'Dairy Partner'!P8</f>
        <v>0</v>
      </c>
      <c r="Q8" s="60">
        <f>'Dairy Partner'!Q8</f>
        <v>0</v>
      </c>
      <c r="R8" s="60">
        <f>'Dairy Partner'!R8</f>
        <v>0</v>
      </c>
      <c r="S8" s="60">
        <f>'Dairy Partner'!S8</f>
        <v>0</v>
      </c>
      <c r="T8" s="60">
        <f>'Dairy Partner'!T8</f>
        <v>0</v>
      </c>
      <c r="U8" s="60">
        <f>'Dairy Partner'!U8</f>
        <v>0</v>
      </c>
      <c r="V8" s="60">
        <f>'Dairy Partner'!V8</f>
        <v>0</v>
      </c>
      <c r="AB8" s="61"/>
      <c r="AC8" s="61"/>
      <c r="AD8" s="18"/>
      <c r="AE8" s="17" t="s">
        <v>139</v>
      </c>
      <c r="AF8" s="17"/>
      <c r="AG8" s="18"/>
      <c r="AH8" s="18"/>
      <c r="AI8" s="53" t="s">
        <v>105</v>
      </c>
      <c r="AJ8" s="62">
        <v>1.4</v>
      </c>
      <c r="AK8" s="55">
        <v>4.4000000000000004</v>
      </c>
      <c r="AL8" s="11">
        <v>6</v>
      </c>
      <c r="AM8" s="11">
        <v>6.7</v>
      </c>
      <c r="AN8" s="11" t="s">
        <v>135</v>
      </c>
      <c r="AO8" s="79"/>
    </row>
    <row r="9" spans="1:41" x14ac:dyDescent="0.25">
      <c r="A9" s="119" t="s">
        <v>3</v>
      </c>
      <c r="B9" s="119"/>
      <c r="C9" s="60">
        <f>'Dairy Partner'!C9</f>
        <v>1</v>
      </c>
      <c r="D9" s="60" t="str">
        <f>'Dairy Partner'!D9</f>
        <v>Mod</v>
      </c>
      <c r="E9" s="60">
        <f>'Dairy Partner'!E9</f>
        <v>1</v>
      </c>
      <c r="F9" s="60">
        <f>'Dairy Partner'!F9</f>
        <v>1</v>
      </c>
      <c r="G9" s="60">
        <f>'Dairy Partner'!G9</f>
        <v>1</v>
      </c>
      <c r="H9" s="60">
        <f>'Dairy Partner'!H9</f>
        <v>1</v>
      </c>
      <c r="I9" s="60" t="str">
        <f>'Dairy Partner'!I9</f>
        <v>Mod</v>
      </c>
      <c r="J9" s="60">
        <f>'Dairy Partner'!J9</f>
        <v>1</v>
      </c>
      <c r="K9" s="60">
        <f>'Dairy Partner'!K9</f>
        <v>1</v>
      </c>
      <c r="L9" s="60">
        <f>'Dairy Partner'!L9</f>
        <v>0</v>
      </c>
      <c r="M9" s="60">
        <f>'Dairy Partner'!M9</f>
        <v>0</v>
      </c>
      <c r="N9" s="60">
        <f>'Dairy Partner'!N9</f>
        <v>0</v>
      </c>
      <c r="O9" s="60">
        <f>'Dairy Partner'!O9</f>
        <v>0</v>
      </c>
      <c r="P9" s="60">
        <f>'Dairy Partner'!P9</f>
        <v>0</v>
      </c>
      <c r="Q9" s="60">
        <f>'Dairy Partner'!Q9</f>
        <v>0</v>
      </c>
      <c r="R9" s="60">
        <f>'Dairy Partner'!R9</f>
        <v>0</v>
      </c>
      <c r="S9" s="60">
        <f>'Dairy Partner'!S9</f>
        <v>0</v>
      </c>
      <c r="T9" s="60">
        <f>'Dairy Partner'!T9</f>
        <v>0</v>
      </c>
      <c r="U9" s="60">
        <f>'Dairy Partner'!U9</f>
        <v>0</v>
      </c>
      <c r="V9" s="60">
        <f>'Dairy Partner'!V9</f>
        <v>0</v>
      </c>
      <c r="AB9" s="17"/>
      <c r="AC9" s="17"/>
      <c r="AD9" s="30" t="s">
        <v>137</v>
      </c>
      <c r="AE9" s="30">
        <v>4.5</v>
      </c>
      <c r="AF9" s="17"/>
      <c r="AG9" s="18"/>
      <c r="AH9" s="18"/>
      <c r="AI9" s="63" t="s">
        <v>103</v>
      </c>
      <c r="AJ9" s="64">
        <v>0.7</v>
      </c>
      <c r="AK9" s="65">
        <v>4</v>
      </c>
      <c r="AL9" s="29">
        <v>7</v>
      </c>
      <c r="AM9" s="11">
        <v>6.7</v>
      </c>
      <c r="AN9" s="11" t="s">
        <v>135</v>
      </c>
      <c r="AO9" s="99"/>
    </row>
    <row r="10" spans="1:41" x14ac:dyDescent="0.25">
      <c r="A10" s="119" t="s">
        <v>4</v>
      </c>
      <c r="B10" s="119"/>
      <c r="C10" s="60">
        <f>'Dairy Partner'!C10</f>
        <v>5.7</v>
      </c>
      <c r="D10" s="60">
        <f>'Dairy Partner'!D10</f>
        <v>5.7</v>
      </c>
      <c r="E10" s="60">
        <f>'Dairy Partner'!E10</f>
        <v>5.7</v>
      </c>
      <c r="F10" s="60">
        <f>'Dairy Partner'!F10</f>
        <v>5.9</v>
      </c>
      <c r="G10" s="60">
        <f>'Dairy Partner'!G10</f>
        <v>5.7</v>
      </c>
      <c r="H10" s="60">
        <f>'Dairy Partner'!H10</f>
        <v>5.8</v>
      </c>
      <c r="I10" s="60">
        <f>'Dairy Partner'!I10</f>
        <v>6.2</v>
      </c>
      <c r="J10" s="60">
        <f>'Dairy Partner'!J10</f>
        <v>6.3</v>
      </c>
      <c r="K10" s="60">
        <f>'Dairy Partner'!K10</f>
        <v>5.8</v>
      </c>
      <c r="L10" s="60">
        <f>'Dairy Partner'!L10</f>
        <v>0</v>
      </c>
      <c r="M10" s="60">
        <f>'Dairy Partner'!M10</f>
        <v>0</v>
      </c>
      <c r="N10" s="60">
        <f>'Dairy Partner'!N10</f>
        <v>0</v>
      </c>
      <c r="O10" s="60">
        <f>'Dairy Partner'!O10</f>
        <v>0</v>
      </c>
      <c r="P10" s="60">
        <f>'Dairy Partner'!P10</f>
        <v>0</v>
      </c>
      <c r="Q10" s="60">
        <f>'Dairy Partner'!Q10</f>
        <v>0</v>
      </c>
      <c r="R10" s="60">
        <f>'Dairy Partner'!R10</f>
        <v>0</v>
      </c>
      <c r="S10" s="60">
        <f>'Dairy Partner'!S10</f>
        <v>0</v>
      </c>
      <c r="T10" s="60">
        <f>'Dairy Partner'!T10</f>
        <v>0</v>
      </c>
      <c r="U10" s="60">
        <f>'Dairy Partner'!U10</f>
        <v>0</v>
      </c>
      <c r="V10" s="60">
        <f>'Dairy Partner'!V10</f>
        <v>0</v>
      </c>
      <c r="AB10" s="17"/>
      <c r="AC10" s="17"/>
      <c r="AD10" s="30" t="s">
        <v>140</v>
      </c>
      <c r="AE10" s="30">
        <v>5</v>
      </c>
      <c r="AF10" s="17"/>
      <c r="AG10" s="18"/>
      <c r="AH10" s="18"/>
      <c r="AI10" s="53" t="s">
        <v>97</v>
      </c>
      <c r="AJ10" s="54">
        <v>9</v>
      </c>
      <c r="AK10" s="55">
        <v>16.5</v>
      </c>
      <c r="AL10" s="11">
        <v>8</v>
      </c>
      <c r="AM10" s="11">
        <v>6.7</v>
      </c>
      <c r="AN10" s="11" t="s">
        <v>135</v>
      </c>
    </row>
    <row r="11" spans="1:41" x14ac:dyDescent="0.25">
      <c r="A11" s="119" t="s">
        <v>5</v>
      </c>
      <c r="B11" s="119"/>
      <c r="C11" s="60">
        <f>'Dairy Partner'!C11</f>
        <v>3</v>
      </c>
      <c r="D11" s="60">
        <f>'Dairy Partner'!D11</f>
        <v>3</v>
      </c>
      <c r="E11" s="60">
        <f>'Dairy Partner'!E11</f>
        <v>3</v>
      </c>
      <c r="F11" s="60">
        <f>'Dairy Partner'!F11</f>
        <v>3</v>
      </c>
      <c r="G11" s="60">
        <f>'Dairy Partner'!G11</f>
        <v>2</v>
      </c>
      <c r="H11" s="60">
        <f>'Dairy Partner'!H11</f>
        <v>2</v>
      </c>
      <c r="I11" s="60">
        <f>'Dairy Partner'!I11</f>
        <v>2</v>
      </c>
      <c r="J11" s="60">
        <f>'Dairy Partner'!J11</f>
        <v>3</v>
      </c>
      <c r="K11" s="60">
        <f>'Dairy Partner'!K11</f>
        <v>3</v>
      </c>
      <c r="L11" s="60">
        <f>'Dairy Partner'!L11</f>
        <v>0</v>
      </c>
      <c r="M11" s="60">
        <f>'Dairy Partner'!M11</f>
        <v>0</v>
      </c>
      <c r="N11" s="60">
        <f>'Dairy Partner'!N11</f>
        <v>0</v>
      </c>
      <c r="O11" s="60">
        <f>'Dairy Partner'!O11</f>
        <v>0</v>
      </c>
      <c r="P11" s="60">
        <f>'Dairy Partner'!P11</f>
        <v>0</v>
      </c>
      <c r="Q11" s="60">
        <f>'Dairy Partner'!Q11</f>
        <v>0</v>
      </c>
      <c r="R11" s="60">
        <f>'Dairy Partner'!R11</f>
        <v>0</v>
      </c>
      <c r="S11" s="60">
        <f>'Dairy Partner'!S11</f>
        <v>0</v>
      </c>
      <c r="T11" s="60">
        <f>'Dairy Partner'!T11</f>
        <v>0</v>
      </c>
      <c r="U11" s="60">
        <f>'Dairy Partner'!U11</f>
        <v>0</v>
      </c>
      <c r="V11" s="60">
        <f>'Dairy Partner'!V11</f>
        <v>0</v>
      </c>
      <c r="AB11" s="17"/>
      <c r="AC11" s="17"/>
      <c r="AD11" s="52" t="s">
        <v>141</v>
      </c>
      <c r="AE11" s="30">
        <v>6</v>
      </c>
      <c r="AF11" s="17"/>
      <c r="AG11" s="18"/>
      <c r="AH11" s="18"/>
      <c r="AI11" s="53" t="s">
        <v>122</v>
      </c>
      <c r="AJ11" s="54">
        <v>15</v>
      </c>
      <c r="AK11" s="55">
        <v>17.5</v>
      </c>
      <c r="AL11" s="11">
        <v>9</v>
      </c>
      <c r="AM11" s="11">
        <v>7</v>
      </c>
      <c r="AN11" s="11" t="s">
        <v>135</v>
      </c>
    </row>
    <row r="12" spans="1:41" x14ac:dyDescent="0.25">
      <c r="A12" s="119" t="s">
        <v>6</v>
      </c>
      <c r="B12" s="119"/>
      <c r="C12" s="60">
        <f>'Dairy Partner'!C12</f>
        <v>0</v>
      </c>
      <c r="D12" s="60">
        <f>'Dairy Partner'!D12</f>
        <v>1</v>
      </c>
      <c r="E12" s="60">
        <f>'Dairy Partner'!E12</f>
        <v>1</v>
      </c>
      <c r="F12" s="60">
        <f>'Dairy Partner'!F12</f>
        <v>3</v>
      </c>
      <c r="G12" s="60">
        <f>'Dairy Partner'!G12</f>
        <v>2</v>
      </c>
      <c r="H12" s="60">
        <f>'Dairy Partner'!H12</f>
        <v>3</v>
      </c>
      <c r="I12" s="60">
        <f>'Dairy Partner'!I12</f>
        <v>0</v>
      </c>
      <c r="J12" s="60">
        <f>'Dairy Partner'!J12</f>
        <v>2</v>
      </c>
      <c r="K12" s="60">
        <f>'Dairy Partner'!K12</f>
        <v>2</v>
      </c>
      <c r="L12" s="60">
        <f>'Dairy Partner'!L12</f>
        <v>0</v>
      </c>
      <c r="M12" s="60">
        <f>'Dairy Partner'!M12</f>
        <v>0</v>
      </c>
      <c r="N12" s="60">
        <f>'Dairy Partner'!N12</f>
        <v>0</v>
      </c>
      <c r="O12" s="60">
        <f>'Dairy Partner'!O12</f>
        <v>0</v>
      </c>
      <c r="P12" s="60">
        <f>'Dairy Partner'!P12</f>
        <v>0</v>
      </c>
      <c r="Q12" s="60">
        <f>'Dairy Partner'!Q12</f>
        <v>0</v>
      </c>
      <c r="R12" s="60">
        <f>'Dairy Partner'!R12</f>
        <v>0</v>
      </c>
      <c r="S12" s="60">
        <f>'Dairy Partner'!S12</f>
        <v>0</v>
      </c>
      <c r="T12" s="60">
        <f>'Dairy Partner'!T12</f>
        <v>0</v>
      </c>
      <c r="U12" s="60">
        <f>'Dairy Partner'!U12</f>
        <v>0</v>
      </c>
      <c r="V12" s="60">
        <f>'Dairy Partner'!V12</f>
        <v>0</v>
      </c>
      <c r="AB12" s="17"/>
      <c r="AC12" s="17"/>
      <c r="AD12" s="52" t="s">
        <v>142</v>
      </c>
      <c r="AE12" s="30">
        <v>7.5</v>
      </c>
      <c r="AF12" s="17"/>
      <c r="AG12" s="18"/>
      <c r="AH12" s="18"/>
      <c r="AI12" s="53" t="s">
        <v>121</v>
      </c>
      <c r="AJ12" s="54">
        <v>14</v>
      </c>
      <c r="AK12" s="55">
        <v>11</v>
      </c>
      <c r="AL12" s="11">
        <v>10</v>
      </c>
      <c r="AM12" s="11">
        <v>7</v>
      </c>
      <c r="AN12" s="11" t="s">
        <v>135</v>
      </c>
    </row>
    <row r="13" spans="1:41" x14ac:dyDescent="0.25">
      <c r="A13" s="119" t="s">
        <v>7</v>
      </c>
      <c r="B13" s="119"/>
      <c r="C13" s="60">
        <f>'Dairy Partner'!C13</f>
        <v>2</v>
      </c>
      <c r="D13" s="60">
        <f>'Dairy Partner'!D13</f>
        <v>2</v>
      </c>
      <c r="E13" s="60">
        <f>'Dairy Partner'!E13</f>
        <v>2</v>
      </c>
      <c r="F13" s="60">
        <f>'Dairy Partner'!F13</f>
        <v>2</v>
      </c>
      <c r="G13" s="60">
        <f>'Dairy Partner'!G13</f>
        <v>3</v>
      </c>
      <c r="H13" s="60">
        <f>'Dairy Partner'!H13</f>
        <v>2</v>
      </c>
      <c r="I13" s="60">
        <f>'Dairy Partner'!I13</f>
        <v>2</v>
      </c>
      <c r="J13" s="60">
        <f>'Dairy Partner'!J13</f>
        <v>2</v>
      </c>
      <c r="K13" s="60">
        <f>'Dairy Partner'!K13</f>
        <v>2</v>
      </c>
      <c r="L13" s="60">
        <f>'Dairy Partner'!L13</f>
        <v>0</v>
      </c>
      <c r="M13" s="60">
        <f>'Dairy Partner'!M13</f>
        <v>0</v>
      </c>
      <c r="N13" s="60">
        <f>'Dairy Partner'!N13</f>
        <v>0</v>
      </c>
      <c r="O13" s="60">
        <f>'Dairy Partner'!O13</f>
        <v>0</v>
      </c>
      <c r="P13" s="60">
        <f>'Dairy Partner'!P13</f>
        <v>0</v>
      </c>
      <c r="Q13" s="60">
        <f>'Dairy Partner'!Q13</f>
        <v>0</v>
      </c>
      <c r="R13" s="60">
        <f>'Dairy Partner'!R13</f>
        <v>0</v>
      </c>
      <c r="S13" s="60">
        <f>'Dairy Partner'!S13</f>
        <v>0</v>
      </c>
      <c r="T13" s="60">
        <f>'Dairy Partner'!T13</f>
        <v>0</v>
      </c>
      <c r="U13" s="60">
        <f>'Dairy Partner'!U13</f>
        <v>0</v>
      </c>
      <c r="V13" s="60">
        <f>'Dairy Partner'!V13</f>
        <v>0</v>
      </c>
      <c r="AB13" s="17"/>
      <c r="AC13" s="17"/>
      <c r="AD13" s="52" t="s">
        <v>143</v>
      </c>
      <c r="AE13" s="30">
        <v>12</v>
      </c>
      <c r="AF13" s="17"/>
      <c r="AG13" s="18"/>
      <c r="AH13" s="18"/>
      <c r="AI13" s="53" t="s">
        <v>120</v>
      </c>
      <c r="AJ13" s="54">
        <v>1.9</v>
      </c>
      <c r="AK13" s="55">
        <v>7.5</v>
      </c>
      <c r="AL13" s="11">
        <v>11</v>
      </c>
      <c r="AM13" s="11">
        <v>6.7</v>
      </c>
      <c r="AN13" s="11" t="s">
        <v>135</v>
      </c>
    </row>
    <row r="14" spans="1:41" x14ac:dyDescent="0.25">
      <c r="A14" s="131" t="s">
        <v>8</v>
      </c>
      <c r="B14" s="131"/>
      <c r="C14" s="102" t="str">
        <f>'Dairy Partner'!C14</f>
        <v>Winter wheat- grain &amp; straw</v>
      </c>
      <c r="D14" s="102" t="str">
        <f>'Dairy Partner'!D14</f>
        <v xml:space="preserve">Grass Silage (25% DM) </v>
      </c>
      <c r="E14" s="102" t="str">
        <f>'Dairy Partner'!E14</f>
        <v>Maize- Silage (30% DM)</v>
      </c>
      <c r="F14" s="102" t="str">
        <f>'Dairy Partner'!F14</f>
        <v>Spring wheat/barley</v>
      </c>
      <c r="G14" s="102" t="str">
        <f>'Dairy Partner'!G14</f>
        <v>Spring wheat/barley</v>
      </c>
      <c r="H14" s="102" t="str">
        <f>'Dairy Partner'!H14</f>
        <v>Spring wheat/barley</v>
      </c>
      <c r="I14" s="102" t="str">
        <f>'Dairy Partner'!I14</f>
        <v xml:space="preserve">Grass Silage (25% DM) </v>
      </c>
      <c r="J14" s="102" t="str">
        <f>'Dairy Partner'!J14</f>
        <v>Winter wheat- grain &amp; straw</v>
      </c>
      <c r="K14" s="102" t="str">
        <f>'Dairy Partner'!K14</f>
        <v>Spring wheat/barley</v>
      </c>
      <c r="L14" s="102">
        <f>'Dairy Partner'!L14</f>
        <v>0</v>
      </c>
      <c r="M14" s="102">
        <f>'Dairy Partner'!M14</f>
        <v>0</v>
      </c>
      <c r="N14" s="102">
        <f>'Dairy Partner'!N14</f>
        <v>0</v>
      </c>
      <c r="O14" s="102">
        <f>'Dairy Partner'!O14</f>
        <v>0</v>
      </c>
      <c r="P14" s="102">
        <f>'Dairy Partner'!P14</f>
        <v>0</v>
      </c>
      <c r="Q14" s="102">
        <f>'Dairy Partner'!Q14</f>
        <v>0</v>
      </c>
      <c r="R14" s="102">
        <f>'Dairy Partner'!R14</f>
        <v>0</v>
      </c>
      <c r="S14" s="102">
        <f>'Dairy Partner'!S14</f>
        <v>0</v>
      </c>
      <c r="T14" s="102">
        <f>'Dairy Partner'!T14</f>
        <v>0</v>
      </c>
      <c r="U14" s="102">
        <f>'Dairy Partner'!U14</f>
        <v>0</v>
      </c>
      <c r="V14" s="102">
        <f>'Dairy Partner'!V14</f>
        <v>0</v>
      </c>
      <c r="AD14" s="30" t="s">
        <v>138</v>
      </c>
      <c r="AE14" s="30">
        <v>6</v>
      </c>
      <c r="AI14" s="53" t="s">
        <v>119</v>
      </c>
      <c r="AJ14" s="54">
        <v>0.8</v>
      </c>
      <c r="AK14" s="55">
        <v>1.7</v>
      </c>
      <c r="AL14" s="11">
        <v>12</v>
      </c>
      <c r="AM14" s="11">
        <v>6.7</v>
      </c>
      <c r="AN14" s="11" t="s">
        <v>135</v>
      </c>
    </row>
    <row r="15" spans="1:41" x14ac:dyDescent="0.25">
      <c r="A15" s="130" t="s">
        <v>9</v>
      </c>
      <c r="B15" s="130"/>
      <c r="C15" s="60">
        <f>'Dairy Partner'!C15</f>
        <v>9</v>
      </c>
      <c r="D15" s="60">
        <f>'Dairy Partner'!D15</f>
        <v>47</v>
      </c>
      <c r="E15" s="60">
        <f>'Dairy Partner'!E15</f>
        <v>45</v>
      </c>
      <c r="F15" s="60">
        <f>'Dairy Partner'!F15</f>
        <v>7</v>
      </c>
      <c r="G15" s="60">
        <f>'Dairy Partner'!G15</f>
        <v>7</v>
      </c>
      <c r="H15" s="60">
        <f>'Dairy Partner'!H15</f>
        <v>7</v>
      </c>
      <c r="I15" s="60">
        <f>'Dairy Partner'!I15</f>
        <v>47</v>
      </c>
      <c r="J15" s="60">
        <f>'Dairy Partner'!J15</f>
        <v>9</v>
      </c>
      <c r="K15" s="60">
        <f>'Dairy Partner'!K15</f>
        <v>7</v>
      </c>
      <c r="L15" s="60">
        <f>'Dairy Partner'!L15</f>
        <v>0</v>
      </c>
      <c r="M15" s="60">
        <f>'Dairy Partner'!M15</f>
        <v>0</v>
      </c>
      <c r="N15" s="60">
        <f>'Dairy Partner'!N15</f>
        <v>0</v>
      </c>
      <c r="O15" s="60">
        <f>'Dairy Partner'!O15</f>
        <v>0</v>
      </c>
      <c r="P15" s="60">
        <f>'Dairy Partner'!P15</f>
        <v>0</v>
      </c>
      <c r="Q15" s="60">
        <f>'Dairy Partner'!Q15</f>
        <v>0</v>
      </c>
      <c r="R15" s="60">
        <f>'Dairy Partner'!R15</f>
        <v>0</v>
      </c>
      <c r="S15" s="60">
        <f>'Dairy Partner'!S15</f>
        <v>0</v>
      </c>
      <c r="T15" s="60">
        <f>'Dairy Partner'!T15</f>
        <v>0</v>
      </c>
      <c r="U15" s="60">
        <f>'Dairy Partner'!U15</f>
        <v>0</v>
      </c>
      <c r="V15" s="60">
        <f>'Dairy Partner'!V15</f>
        <v>0</v>
      </c>
      <c r="AD15" s="30" t="s">
        <v>144</v>
      </c>
      <c r="AE15" s="30">
        <v>7</v>
      </c>
      <c r="AI15" s="53" t="s">
        <v>101</v>
      </c>
      <c r="AJ15" s="62">
        <v>1.8</v>
      </c>
      <c r="AK15" s="55">
        <v>5.4</v>
      </c>
      <c r="AL15" s="11">
        <v>13</v>
      </c>
      <c r="AM15" s="11">
        <v>6.7</v>
      </c>
      <c r="AN15" s="11" t="s">
        <v>135</v>
      </c>
    </row>
    <row r="16" spans="1:41" ht="13.8" thickBot="1" x14ac:dyDescent="0.3">
      <c r="A16" s="132" t="s">
        <v>44</v>
      </c>
      <c r="B16" s="132"/>
      <c r="C16" s="103" t="str">
        <f>'Dairy Partner'!C16</f>
        <v>Medium/Clay</v>
      </c>
      <c r="D16" s="103" t="str">
        <f>'Dairy Partner'!D16</f>
        <v>Medium/Clay</v>
      </c>
      <c r="E16" s="103" t="str">
        <f>'Dairy Partner'!E16</f>
        <v>Medium/Clay</v>
      </c>
      <c r="F16" s="103" t="str">
        <f>'Dairy Partner'!F16</f>
        <v>Medium/Clay</v>
      </c>
      <c r="G16" s="103" t="str">
        <f>'Dairy Partner'!G16</f>
        <v>Medium/Clay</v>
      </c>
      <c r="H16" s="103" t="str">
        <f>'Dairy Partner'!H16</f>
        <v>Medium/Clay</v>
      </c>
      <c r="I16" s="103" t="str">
        <f>'Dairy Partner'!I16</f>
        <v>Medium/Clay</v>
      </c>
      <c r="J16" s="103" t="str">
        <f>'Dairy Partner'!J16</f>
        <v>Medium/Clay</v>
      </c>
      <c r="K16" s="103" t="str">
        <f>'Dairy Partner'!K16</f>
        <v>Medium/Clay</v>
      </c>
      <c r="L16" s="103">
        <f>'Dairy Partner'!L16</f>
        <v>0</v>
      </c>
      <c r="M16" s="103">
        <f>'Dairy Partner'!M16</f>
        <v>0</v>
      </c>
      <c r="N16" s="103">
        <f>'Dairy Partner'!N16</f>
        <v>0</v>
      </c>
      <c r="O16" s="103">
        <f>'Dairy Partner'!O16</f>
        <v>0</v>
      </c>
      <c r="P16" s="103">
        <f>'Dairy Partner'!P16</f>
        <v>0</v>
      </c>
      <c r="Q16" s="103">
        <f>'Dairy Partner'!Q16</f>
        <v>0</v>
      </c>
      <c r="R16" s="103">
        <f>'Dairy Partner'!R16</f>
        <v>0</v>
      </c>
      <c r="S16" s="103">
        <f>'Dairy Partner'!S16</f>
        <v>0</v>
      </c>
      <c r="T16" s="103">
        <f>'Dairy Partner'!T16</f>
        <v>0</v>
      </c>
      <c r="U16" s="103">
        <f>'Dairy Partner'!U16</f>
        <v>0</v>
      </c>
      <c r="V16" s="103">
        <f>'Dairy Partner'!V16</f>
        <v>0</v>
      </c>
      <c r="AD16" s="52" t="s">
        <v>145</v>
      </c>
      <c r="AE16" s="30">
        <v>8</v>
      </c>
      <c r="AI16" s="53" t="s">
        <v>118</v>
      </c>
      <c r="AJ16" s="54">
        <v>8</v>
      </c>
      <c r="AK16" s="55">
        <v>5.5</v>
      </c>
      <c r="AL16" s="12">
        <v>14</v>
      </c>
      <c r="AM16" s="11">
        <v>6.7</v>
      </c>
      <c r="AN16" s="11" t="s">
        <v>135</v>
      </c>
    </row>
    <row r="17" spans="1:40" x14ac:dyDescent="0.25">
      <c r="A17" s="122" t="s">
        <v>69</v>
      </c>
      <c r="B17" s="123"/>
      <c r="C17" s="28">
        <f>(VLOOKUP(C$14,$AI2:$AK26,2,FALSE))*C$15</f>
        <v>63</v>
      </c>
      <c r="D17" s="28">
        <f t="shared" ref="D17:V17" si="0">(VLOOKUP(D$14,$AI2:$AK26,2,FALSE))*D$15</f>
        <v>79.899999999999991</v>
      </c>
      <c r="E17" s="28">
        <f t="shared" si="0"/>
        <v>62.999999999999993</v>
      </c>
      <c r="F17" s="28">
        <f t="shared" si="0"/>
        <v>59.5</v>
      </c>
      <c r="G17" s="28">
        <f t="shared" si="0"/>
        <v>59.5</v>
      </c>
      <c r="H17" s="28">
        <f t="shared" si="0"/>
        <v>59.5</v>
      </c>
      <c r="I17" s="28">
        <f t="shared" si="0"/>
        <v>79.899999999999991</v>
      </c>
      <c r="J17" s="28">
        <f t="shared" si="0"/>
        <v>63</v>
      </c>
      <c r="K17" s="28">
        <f t="shared" si="0"/>
        <v>59.5</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5">
      <c r="A18" s="124" t="s">
        <v>23</v>
      </c>
      <c r="B18" s="125"/>
      <c r="C18" s="16">
        <f>$D31</f>
        <v>62.214395999999994</v>
      </c>
      <c r="D18" s="16">
        <f>$D32</f>
        <v>78.269723999999997</v>
      </c>
      <c r="E18" s="16">
        <f>$D33</f>
        <v>62.214395999999994</v>
      </c>
      <c r="F18" s="16">
        <f>$D34</f>
        <v>58.200564</v>
      </c>
      <c r="G18" s="16">
        <f>$D35</f>
        <v>58.200564</v>
      </c>
      <c r="H18" s="16">
        <f>$D36</f>
        <v>58.200564</v>
      </c>
      <c r="I18" s="16">
        <f>$D37</f>
        <v>78.269723999999997</v>
      </c>
      <c r="J18" s="16">
        <f>$D38</f>
        <v>62.214395999999994</v>
      </c>
      <c r="K18" s="16">
        <f>$D39</f>
        <v>58.200564</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5">
      <c r="A19" s="124" t="s">
        <v>90</v>
      </c>
      <c r="B19" s="125"/>
      <c r="C19" s="16">
        <f>C18-C17</f>
        <v>-0.78560400000000641</v>
      </c>
      <c r="D19" s="16">
        <f t="shared" ref="D19:V19" si="1">D18-D17</f>
        <v>-1.630275999999995</v>
      </c>
      <c r="E19" s="16">
        <f t="shared" si="1"/>
        <v>-0.7856039999999993</v>
      </c>
      <c r="F19" s="16">
        <f t="shared" si="1"/>
        <v>-1.299436</v>
      </c>
      <c r="G19" s="16">
        <f t="shared" si="1"/>
        <v>-1.299436</v>
      </c>
      <c r="H19" s="16">
        <f t="shared" si="1"/>
        <v>-1.299436</v>
      </c>
      <c r="I19" s="16">
        <f t="shared" si="1"/>
        <v>-1.630275999999995</v>
      </c>
      <c r="J19" s="16">
        <f t="shared" si="1"/>
        <v>-0.78560400000000641</v>
      </c>
      <c r="K19" s="16">
        <f t="shared" si="1"/>
        <v>-1.299436</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8" thickBot="1" x14ac:dyDescent="0.3">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5">
      <c r="A21" s="122" t="s">
        <v>88</v>
      </c>
      <c r="B21" s="123"/>
      <c r="C21" s="28">
        <f>(VLOOKUP(C$14,$AI2:$AK26,3,FALSE))*C$15</f>
        <v>94.5</v>
      </c>
      <c r="D21" s="28">
        <f t="shared" ref="D21:V21" si="2">(VLOOKUP(D$14,$AI2:$AK26,3,FALSE))*D$15</f>
        <v>282</v>
      </c>
      <c r="E21" s="28">
        <f t="shared" si="2"/>
        <v>198.00000000000003</v>
      </c>
      <c r="F21" s="28">
        <f t="shared" si="2"/>
        <v>84</v>
      </c>
      <c r="G21" s="28">
        <f t="shared" si="2"/>
        <v>84</v>
      </c>
      <c r="H21" s="28">
        <f t="shared" si="2"/>
        <v>84</v>
      </c>
      <c r="I21" s="28">
        <f t="shared" si="2"/>
        <v>282</v>
      </c>
      <c r="J21" s="28">
        <f t="shared" si="2"/>
        <v>94.5</v>
      </c>
      <c r="K21" s="28">
        <f t="shared" si="2"/>
        <v>84</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5">
      <c r="A22" s="124" t="s">
        <v>89</v>
      </c>
      <c r="B22" s="125"/>
      <c r="C22" s="16">
        <f>$E31</f>
        <v>18.042465</v>
      </c>
      <c r="D22" s="16">
        <f>$E32</f>
        <v>22.698585000000001</v>
      </c>
      <c r="E22" s="16">
        <f>$E33</f>
        <v>18.042465</v>
      </c>
      <c r="F22" s="16">
        <f>$E34</f>
        <v>16.878435</v>
      </c>
      <c r="G22" s="16">
        <f>$E35</f>
        <v>16.878435</v>
      </c>
      <c r="H22" s="16">
        <f>$E36</f>
        <v>16.878435</v>
      </c>
      <c r="I22" s="16">
        <f>$E37</f>
        <v>22.698585000000001</v>
      </c>
      <c r="J22" s="16">
        <f>$E38</f>
        <v>18.042465</v>
      </c>
      <c r="K22" s="16">
        <f>$E39</f>
        <v>16.878435</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5">
      <c r="A23" s="124" t="s">
        <v>92</v>
      </c>
      <c r="B23" s="125"/>
      <c r="C23" s="16">
        <f>C22-C21</f>
        <v>-76.457535000000007</v>
      </c>
      <c r="D23" s="16">
        <f t="shared" ref="D23:V23" si="3">D22-D21</f>
        <v>-259.30141500000002</v>
      </c>
      <c r="E23" s="16">
        <f t="shared" si="3"/>
        <v>-179.95753500000004</v>
      </c>
      <c r="F23" s="16">
        <f t="shared" si="3"/>
        <v>-67.121565000000004</v>
      </c>
      <c r="G23" s="16">
        <f t="shared" si="3"/>
        <v>-67.121565000000004</v>
      </c>
      <c r="H23" s="16">
        <f t="shared" si="3"/>
        <v>-67.121565000000004</v>
      </c>
      <c r="I23" s="16">
        <f t="shared" si="3"/>
        <v>-259.30141500000002</v>
      </c>
      <c r="J23" s="16">
        <f t="shared" si="3"/>
        <v>-76.457535000000007</v>
      </c>
      <c r="K23" s="16">
        <f t="shared" si="3"/>
        <v>-67.121565000000004</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8"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c r="O27" s="107"/>
      <c r="P27" s="107" t="s">
        <v>54</v>
      </c>
      <c r="Q27" s="107" t="s">
        <v>54</v>
      </c>
      <c r="R27" s="107"/>
      <c r="S27" s="107"/>
      <c r="T27" s="107"/>
      <c r="U27" s="107"/>
    </row>
    <row r="28" spans="1:40" s="57" customFormat="1" x14ac:dyDescent="0.3">
      <c r="A28" s="108"/>
      <c r="B28" s="24">
        <v>1.77</v>
      </c>
      <c r="C28" s="15">
        <v>0.1</v>
      </c>
      <c r="D28" s="15">
        <v>876</v>
      </c>
      <c r="E28" s="15">
        <v>483</v>
      </c>
      <c r="F28" s="15">
        <v>58.2</v>
      </c>
      <c r="G28" s="15">
        <v>0.2</v>
      </c>
      <c r="H28" s="15">
        <v>2.2200000000000002</v>
      </c>
      <c r="I28" s="15">
        <v>0.5</v>
      </c>
      <c r="J28" s="15">
        <v>0.01</v>
      </c>
      <c r="K28" s="23">
        <v>0.05</v>
      </c>
      <c r="L28" s="15">
        <v>0.2</v>
      </c>
      <c r="M28" s="15">
        <v>0.24</v>
      </c>
      <c r="N28" s="15"/>
      <c r="O28" s="15"/>
      <c r="P28" s="15">
        <v>257</v>
      </c>
      <c r="Q28" s="15">
        <v>109</v>
      </c>
      <c r="R28" s="15"/>
      <c r="S28" s="15"/>
      <c r="T28" s="15"/>
      <c r="U28" s="15"/>
    </row>
    <row r="29" spans="1:40" s="7" customFormat="1" ht="28.8" x14ac:dyDescent="0.3">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8" x14ac:dyDescent="0.3">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3">
      <c r="A31" s="13" t="str">
        <f>C8</f>
        <v>Tref 16</v>
      </c>
      <c r="B31" s="15">
        <v>31</v>
      </c>
      <c r="C31" s="77">
        <f>IF(C$27="%w/w SAR",((C$28*10)*$B31),IF(C$27="%w/w DM",(((C$28*10)*($B$28/100))*$B31),IF(C$27="kg/t SAR",(C$28*$B31),IF(C$27="kg/t DM",((C$28*($B$28/100))*$B31),IF(C$27="mg/kg SAR",((C$28*0.001)*$B31),IF(C$27="mg/kg DM",(((C$28*0.001)*($B$28/100))*$B31),0))))))</f>
        <v>31</v>
      </c>
      <c r="D31" s="77">
        <f>(IF(D$27="%w/w SAR",((D$28*10)*$B31),IF(D$27="%w/w DM",(((D$28*10)*($B$28/100))*$B31),IF(D$27="kg/t SAR",(D$28*$B31),IF(D$27="kg/t DM",((D$28*($B$28/100))*$B31),IF(D$27="mg/kg SAR",((D$28*0.001)*$B31),IF(D$27="mg/kg DM",(((D$28*0.001)*($B$28/100))*$B31),"0")))))))*2.291</f>
        <v>62.214395999999994</v>
      </c>
      <c r="E31" s="77">
        <f>(IF(E$27="%w/w SAR",((E$28*10)*$B31),IF(E$27="%w/w DM",(((E$28*10)*($B$28/100))*$B31),IF(E$27="kg/t SAR",(E$28*$B31),IF(E$27="kg/t DM",((E$28*($B$28/100))*$B31),IF(E$27="mg/kg SAR",((E$28*0.001)*$B31),IF(E$27="mg/kg DM",(((E$28*0.001)*($B$28/100))*$B31),"0")))))))*1.205</f>
        <v>18.042465</v>
      </c>
      <c r="F31" s="77">
        <f>(IF(F$27="%w/w SAR",((F$28*10)*$B31),IF(F$27="%w/w DM",(((F$28*10)*($B$28/100))*$B31),IF(F$27="kg/t SAR",(F$28*$B31),IF(F$27="kg/t DM",((F$28*($B$28/100))*$B31),IF(F$27="mg/kg SAR",((F$28*0.001)*$B31),IF(F$27="mg/kg DM",(((F$28*0.001)*($B$28/100))*$B31),"0")))))))*1.658</f>
        <v>2.9913635999999997</v>
      </c>
      <c r="G31" s="77">
        <f t="shared" ref="G31:P46" si="5">IF(G$27="%w/w SAR",((G$28*10)*$B31),IF(G$27="%w/w DM",(((G$28*10)*($B$28/100))*$B31),IF(G$27="kg/t SAR",(G$28*$B31),IF(G$27="kg/t DM",((G$28*($B$28/100))*$B31),IF(G$27="mg/kg SAR",((G$28*0.001)*$B31),IF(G$27="mg/kg DM",(((G$28*0.001)*($B$28/100))*$B31),0))))))</f>
        <v>6.2000000000000006E-3</v>
      </c>
      <c r="H31" s="77">
        <f t="shared" si="5"/>
        <v>6.8820000000000006E-2</v>
      </c>
      <c r="I31" s="77">
        <f t="shared" si="5"/>
        <v>1.55E-2</v>
      </c>
      <c r="J31" s="77">
        <f t="shared" si="5"/>
        <v>3.1E-4</v>
      </c>
      <c r="K31" s="77">
        <f t="shared" si="5"/>
        <v>1.5500000000000002E-3</v>
      </c>
      <c r="L31" s="77">
        <f t="shared" si="5"/>
        <v>6.2000000000000006E-3</v>
      </c>
      <c r="M31" s="77">
        <f t="shared" si="5"/>
        <v>7.4400000000000004E-3</v>
      </c>
      <c r="N31" s="77">
        <f t="shared" si="5"/>
        <v>0</v>
      </c>
      <c r="O31" s="77">
        <f t="shared" si="5"/>
        <v>0</v>
      </c>
      <c r="P31" s="77">
        <f t="shared" si="5"/>
        <v>7.9670000000000005</v>
      </c>
      <c r="Q31" s="77">
        <f>(IF(Q$27="%w/w SAR",((Q$28*10)*$B31),IF(Q$27="%w/w DM",(((Q$28*10)*($B$28/100))*$B31),IF(Q$27="kg/t SAR",(Q$28*$B31),IF(Q$27="kg/t DM",((Q$28*($B$28/100))*$B31),IF(Q$27="mg/kg SAR",((Q$28*0.001)*$B31),IF(Q$27="mg/kg DM",(((Q$28*0.001)*($B$28/100))*$B31),0)))))))*2.5</f>
        <v>8.4474999999999998</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3">
      <c r="A32" s="13" t="str">
        <f>D8</f>
        <v>Tref 17</v>
      </c>
      <c r="B32" s="15">
        <v>39</v>
      </c>
      <c r="C32" s="77">
        <f t="shared" ref="C32:C50" si="6">IF(C$27="%w/w SAR",((C$28*10)*$B32),IF(C$27="%w/w DM",(((C$28*10)*($B$28/100))*$B32),IF(C$27="kg/t SAR",(C$28*$B32),IF(C$27="kg/t DM",((C$28*($B$28/100))*$B32),IF(C$27="mg/kg SAR",((C$28*0.001)*$B32),IF(C$27="mg/kg DM",(((C$28*0.001)*($B$28/100))*$B32),0))))))</f>
        <v>39</v>
      </c>
      <c r="D32" s="77">
        <f t="shared" ref="D32:D50" si="7">(IF(D$27="%w/w SAR",((D$28*10)*$B32),IF(D$27="%w/w DM",(((D$28*10)*($B$28/100))*$B32),IF(D$27="kg/t SAR",(D$28*$B32),IF(D$27="kg/t DM",((D$28*($B$28/100))*$B32),IF(D$27="mg/kg SAR",((D$28*0.001)*$B32),IF(D$27="mg/kg DM",(((D$28*0.001)*($B$28/100))*$B32),"0")))))))*2.291</f>
        <v>78.269723999999997</v>
      </c>
      <c r="E32" s="77">
        <f t="shared" ref="E32:E50" si="8">(IF(E$27="%w/w SAR",((E$28*10)*$B32),IF(E$27="%w/w DM",(((E$28*10)*($B$28/100))*$B32),IF(E$27="kg/t SAR",(E$28*$B32),IF(E$27="kg/t DM",((E$28*($B$28/100))*$B32),IF(E$27="mg/kg SAR",((E$28*0.001)*$B32),IF(E$27="mg/kg DM",(((E$28*0.001)*($B$28/100))*$B32),"0")))))))*1.205</f>
        <v>22.698585000000001</v>
      </c>
      <c r="F32" s="77">
        <f t="shared" ref="F32:F50" si="9">(IF(F$27="%w/w SAR",((F$28*10)*$B32),IF(F$27="%w/w DM",(((F$28*10)*($B$28/100))*$B32),IF(F$27="kg/t SAR",(F$28*$B32),IF(F$27="kg/t DM",((F$28*($B$28/100))*$B32),IF(F$27="mg/kg SAR",((F$28*0.001)*$B32),IF(F$27="mg/kg DM",(((F$28*0.001)*($B$28/100))*$B32),"0")))))))*1.658</f>
        <v>3.7633283999999998</v>
      </c>
      <c r="G32" s="77">
        <f t="shared" si="5"/>
        <v>7.8000000000000005E-3</v>
      </c>
      <c r="H32" s="77">
        <f t="shared" si="5"/>
        <v>8.6580000000000004E-2</v>
      </c>
      <c r="I32" s="77">
        <f t="shared" si="5"/>
        <v>1.95E-2</v>
      </c>
      <c r="J32" s="77">
        <f t="shared" si="5"/>
        <v>3.9000000000000005E-4</v>
      </c>
      <c r="K32" s="77">
        <f t="shared" si="5"/>
        <v>1.9500000000000001E-3</v>
      </c>
      <c r="L32" s="77">
        <f t="shared" si="5"/>
        <v>7.8000000000000005E-3</v>
      </c>
      <c r="M32" s="77">
        <f t="shared" si="5"/>
        <v>9.3600000000000003E-3</v>
      </c>
      <c r="N32" s="77">
        <f t="shared" si="5"/>
        <v>0</v>
      </c>
      <c r="O32" s="77">
        <f t="shared" si="5"/>
        <v>0</v>
      </c>
      <c r="P32" s="77">
        <f t="shared" si="5"/>
        <v>10.023</v>
      </c>
      <c r="Q32" s="77">
        <f t="shared" ref="Q32:Q50" si="10">(IF(Q$27="%w/w SAR",((Q$28*10)*$B32),IF(Q$27="%w/w DM",(((Q$28*10)*($B$28/100))*$B32),IF(Q$27="kg/t SAR",(Q$28*$B32),IF(Q$27="kg/t DM",((Q$28*($B$28/100))*$B32),IF(Q$27="mg/kg SAR",((Q$28*0.001)*$B32),IF(Q$27="mg/kg DM",(((Q$28*0.001)*($B$28/100))*$B32),0)))))))*2.5</f>
        <v>10.627500000000001</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3">
      <c r="A33" s="13" t="str">
        <f>E8</f>
        <v>Tref 18</v>
      </c>
      <c r="B33" s="15">
        <v>31</v>
      </c>
      <c r="C33" s="77">
        <f t="shared" si="6"/>
        <v>31</v>
      </c>
      <c r="D33" s="77">
        <f t="shared" si="7"/>
        <v>62.214395999999994</v>
      </c>
      <c r="E33" s="77">
        <f t="shared" si="8"/>
        <v>18.042465</v>
      </c>
      <c r="F33" s="77">
        <f t="shared" si="9"/>
        <v>2.9913635999999997</v>
      </c>
      <c r="G33" s="77">
        <f t="shared" si="5"/>
        <v>6.2000000000000006E-3</v>
      </c>
      <c r="H33" s="77">
        <f t="shared" si="5"/>
        <v>6.8820000000000006E-2</v>
      </c>
      <c r="I33" s="77">
        <f t="shared" si="5"/>
        <v>1.55E-2</v>
      </c>
      <c r="J33" s="77">
        <f t="shared" si="5"/>
        <v>3.1E-4</v>
      </c>
      <c r="K33" s="77">
        <f t="shared" si="5"/>
        <v>1.5500000000000002E-3</v>
      </c>
      <c r="L33" s="77">
        <f t="shared" si="5"/>
        <v>6.2000000000000006E-3</v>
      </c>
      <c r="M33" s="77">
        <f t="shared" si="5"/>
        <v>7.4400000000000004E-3</v>
      </c>
      <c r="N33" s="77">
        <f t="shared" si="5"/>
        <v>0</v>
      </c>
      <c r="O33" s="77">
        <f t="shared" si="5"/>
        <v>0</v>
      </c>
      <c r="P33" s="77">
        <f t="shared" si="5"/>
        <v>7.9670000000000005</v>
      </c>
      <c r="Q33" s="77">
        <f t="shared" si="10"/>
        <v>8.4474999999999998</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3">
      <c r="A34" s="13" t="str">
        <f>F8</f>
        <v>Rhos 4</v>
      </c>
      <c r="B34" s="15">
        <v>29</v>
      </c>
      <c r="C34" s="77">
        <f t="shared" si="6"/>
        <v>29</v>
      </c>
      <c r="D34" s="77">
        <f t="shared" si="7"/>
        <v>58.200564</v>
      </c>
      <c r="E34" s="77">
        <f t="shared" si="8"/>
        <v>16.878435</v>
      </c>
      <c r="F34" s="77">
        <f t="shared" si="9"/>
        <v>2.7983723999999999</v>
      </c>
      <c r="G34" s="77">
        <f t="shared" si="5"/>
        <v>5.8000000000000005E-3</v>
      </c>
      <c r="H34" s="77">
        <f t="shared" si="5"/>
        <v>6.4380000000000007E-2</v>
      </c>
      <c r="I34" s="77">
        <f t="shared" si="5"/>
        <v>1.4500000000000001E-2</v>
      </c>
      <c r="J34" s="77">
        <f t="shared" si="5"/>
        <v>2.9E-4</v>
      </c>
      <c r="K34" s="77">
        <f t="shared" si="5"/>
        <v>1.4500000000000001E-3</v>
      </c>
      <c r="L34" s="77">
        <f t="shared" si="5"/>
        <v>5.8000000000000005E-3</v>
      </c>
      <c r="M34" s="77">
        <f t="shared" si="5"/>
        <v>6.96E-3</v>
      </c>
      <c r="N34" s="77">
        <f t="shared" si="5"/>
        <v>0</v>
      </c>
      <c r="O34" s="77">
        <f t="shared" si="5"/>
        <v>0</v>
      </c>
      <c r="P34" s="77">
        <f t="shared" si="5"/>
        <v>7.4530000000000003</v>
      </c>
      <c r="Q34" s="77">
        <f t="shared" si="10"/>
        <v>7.9024999999999999</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3">
      <c r="A35" s="13" t="str">
        <f>G8</f>
        <v>Rhos 5</v>
      </c>
      <c r="B35" s="15">
        <v>29</v>
      </c>
      <c r="C35" s="77">
        <f t="shared" si="6"/>
        <v>29</v>
      </c>
      <c r="D35" s="77">
        <f t="shared" si="7"/>
        <v>58.200564</v>
      </c>
      <c r="E35" s="77">
        <f t="shared" si="8"/>
        <v>16.878435</v>
      </c>
      <c r="F35" s="77">
        <f t="shared" si="9"/>
        <v>2.7983723999999999</v>
      </c>
      <c r="G35" s="77">
        <f t="shared" si="5"/>
        <v>5.8000000000000005E-3</v>
      </c>
      <c r="H35" s="77">
        <f t="shared" si="5"/>
        <v>6.4380000000000007E-2</v>
      </c>
      <c r="I35" s="77">
        <f t="shared" si="5"/>
        <v>1.4500000000000001E-2</v>
      </c>
      <c r="J35" s="77">
        <f t="shared" si="5"/>
        <v>2.9E-4</v>
      </c>
      <c r="K35" s="77">
        <f t="shared" si="5"/>
        <v>1.4500000000000001E-3</v>
      </c>
      <c r="L35" s="77">
        <f t="shared" si="5"/>
        <v>5.8000000000000005E-3</v>
      </c>
      <c r="M35" s="77">
        <f t="shared" si="5"/>
        <v>6.96E-3</v>
      </c>
      <c r="N35" s="77">
        <f t="shared" si="5"/>
        <v>0</v>
      </c>
      <c r="O35" s="77">
        <f t="shared" si="5"/>
        <v>0</v>
      </c>
      <c r="P35" s="77">
        <f t="shared" si="5"/>
        <v>7.4530000000000003</v>
      </c>
      <c r="Q35" s="77">
        <f t="shared" si="10"/>
        <v>7.9024999999999999</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3">
      <c r="A36" s="13" t="str">
        <f>H8</f>
        <v>Rhos 6</v>
      </c>
      <c r="B36" s="15">
        <v>29</v>
      </c>
      <c r="C36" s="77">
        <f t="shared" si="6"/>
        <v>29</v>
      </c>
      <c r="D36" s="77">
        <f t="shared" si="7"/>
        <v>58.200564</v>
      </c>
      <c r="E36" s="77">
        <f t="shared" si="8"/>
        <v>16.878435</v>
      </c>
      <c r="F36" s="77">
        <f t="shared" si="9"/>
        <v>2.7983723999999999</v>
      </c>
      <c r="G36" s="77">
        <f t="shared" si="5"/>
        <v>5.8000000000000005E-3</v>
      </c>
      <c r="H36" s="77">
        <f t="shared" si="5"/>
        <v>6.4380000000000007E-2</v>
      </c>
      <c r="I36" s="77">
        <f t="shared" si="5"/>
        <v>1.4500000000000001E-2</v>
      </c>
      <c r="J36" s="77">
        <f t="shared" si="5"/>
        <v>2.9E-4</v>
      </c>
      <c r="K36" s="77">
        <f t="shared" si="5"/>
        <v>1.4500000000000001E-3</v>
      </c>
      <c r="L36" s="77">
        <f t="shared" si="5"/>
        <v>5.8000000000000005E-3</v>
      </c>
      <c r="M36" s="77">
        <f t="shared" si="5"/>
        <v>6.96E-3</v>
      </c>
      <c r="N36" s="77">
        <f t="shared" si="5"/>
        <v>0</v>
      </c>
      <c r="O36" s="77">
        <f t="shared" si="5"/>
        <v>0</v>
      </c>
      <c r="P36" s="77">
        <f t="shared" si="5"/>
        <v>7.4530000000000003</v>
      </c>
      <c r="Q36" s="77">
        <f t="shared" si="10"/>
        <v>7.9024999999999999</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3">
      <c r="A37" s="13" t="str">
        <f>I8</f>
        <v>Rhos 7</v>
      </c>
      <c r="B37" s="15">
        <v>39</v>
      </c>
      <c r="C37" s="77">
        <f t="shared" si="6"/>
        <v>39</v>
      </c>
      <c r="D37" s="77">
        <f t="shared" si="7"/>
        <v>78.269723999999997</v>
      </c>
      <c r="E37" s="77">
        <f t="shared" si="8"/>
        <v>22.698585000000001</v>
      </c>
      <c r="F37" s="77">
        <f t="shared" si="9"/>
        <v>3.7633283999999998</v>
      </c>
      <c r="G37" s="77">
        <f t="shared" si="5"/>
        <v>7.8000000000000005E-3</v>
      </c>
      <c r="H37" s="77">
        <f t="shared" si="5"/>
        <v>8.6580000000000004E-2</v>
      </c>
      <c r="I37" s="77">
        <f t="shared" si="5"/>
        <v>1.95E-2</v>
      </c>
      <c r="J37" s="77">
        <f t="shared" si="5"/>
        <v>3.9000000000000005E-4</v>
      </c>
      <c r="K37" s="77">
        <f t="shared" si="5"/>
        <v>1.9500000000000001E-3</v>
      </c>
      <c r="L37" s="77">
        <f t="shared" si="5"/>
        <v>7.8000000000000005E-3</v>
      </c>
      <c r="M37" s="77">
        <f t="shared" si="5"/>
        <v>9.3600000000000003E-3</v>
      </c>
      <c r="N37" s="77">
        <f t="shared" si="5"/>
        <v>0</v>
      </c>
      <c r="O37" s="77">
        <f t="shared" si="5"/>
        <v>0</v>
      </c>
      <c r="P37" s="77">
        <f t="shared" si="5"/>
        <v>10.023</v>
      </c>
      <c r="Q37" s="77">
        <f t="shared" si="10"/>
        <v>10.627500000000001</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3">
      <c r="A38" s="13" t="str">
        <f>J8</f>
        <v>Bigni 8</v>
      </c>
      <c r="B38" s="15">
        <v>31</v>
      </c>
      <c r="C38" s="77">
        <f t="shared" si="6"/>
        <v>31</v>
      </c>
      <c r="D38" s="77">
        <f t="shared" si="7"/>
        <v>62.214395999999994</v>
      </c>
      <c r="E38" s="77">
        <f t="shared" si="8"/>
        <v>18.042465</v>
      </c>
      <c r="F38" s="77">
        <f t="shared" si="9"/>
        <v>2.9913635999999997</v>
      </c>
      <c r="G38" s="77">
        <f t="shared" si="5"/>
        <v>6.2000000000000006E-3</v>
      </c>
      <c r="H38" s="77">
        <f t="shared" si="5"/>
        <v>6.8820000000000006E-2</v>
      </c>
      <c r="I38" s="77">
        <f t="shared" si="5"/>
        <v>1.55E-2</v>
      </c>
      <c r="J38" s="77">
        <f t="shared" si="5"/>
        <v>3.1E-4</v>
      </c>
      <c r="K38" s="77">
        <f t="shared" si="5"/>
        <v>1.5500000000000002E-3</v>
      </c>
      <c r="L38" s="77">
        <f t="shared" si="5"/>
        <v>6.2000000000000006E-3</v>
      </c>
      <c r="M38" s="77">
        <f t="shared" si="5"/>
        <v>7.4400000000000004E-3</v>
      </c>
      <c r="N38" s="77">
        <f t="shared" si="5"/>
        <v>0</v>
      </c>
      <c r="O38" s="77">
        <f t="shared" si="5"/>
        <v>0</v>
      </c>
      <c r="P38" s="77">
        <f t="shared" si="5"/>
        <v>7.9670000000000005</v>
      </c>
      <c r="Q38" s="77">
        <f t="shared" si="10"/>
        <v>8.4474999999999998</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3">
      <c r="A39" s="13" t="str">
        <f>K8</f>
        <v>Bigni 9</v>
      </c>
      <c r="B39" s="15">
        <v>29</v>
      </c>
      <c r="C39" s="77">
        <f t="shared" si="6"/>
        <v>29</v>
      </c>
      <c r="D39" s="77">
        <f t="shared" si="7"/>
        <v>58.200564</v>
      </c>
      <c r="E39" s="77">
        <f t="shared" si="8"/>
        <v>16.878435</v>
      </c>
      <c r="F39" s="77">
        <f t="shared" si="9"/>
        <v>2.7983723999999999</v>
      </c>
      <c r="G39" s="77">
        <f t="shared" si="5"/>
        <v>5.8000000000000005E-3</v>
      </c>
      <c r="H39" s="77">
        <f t="shared" si="5"/>
        <v>6.4380000000000007E-2</v>
      </c>
      <c r="I39" s="77">
        <f t="shared" si="5"/>
        <v>1.4500000000000001E-2</v>
      </c>
      <c r="J39" s="77">
        <f t="shared" si="5"/>
        <v>2.9E-4</v>
      </c>
      <c r="K39" s="77">
        <f t="shared" si="5"/>
        <v>1.4500000000000001E-3</v>
      </c>
      <c r="L39" s="77">
        <f t="shared" si="5"/>
        <v>5.8000000000000005E-3</v>
      </c>
      <c r="M39" s="77">
        <f t="shared" si="5"/>
        <v>6.96E-3</v>
      </c>
      <c r="N39" s="77">
        <f t="shared" si="5"/>
        <v>0</v>
      </c>
      <c r="O39" s="77">
        <f t="shared" si="5"/>
        <v>0</v>
      </c>
      <c r="P39" s="77">
        <f t="shared" si="5"/>
        <v>7.4530000000000003</v>
      </c>
      <c r="Q39" s="77">
        <f t="shared" si="10"/>
        <v>7.9024999999999999</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3">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3">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3">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3">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3">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3">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3">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3">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3">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3">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8" thickBot="1" x14ac:dyDescent="0.35">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8" thickBot="1" x14ac:dyDescent="0.35">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3">
      <c r="A53" s="12" t="s">
        <v>130</v>
      </c>
    </row>
    <row r="54" spans="1:35" ht="26.4" x14ac:dyDescent="0.25">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5">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3">
      <c r="A57" s="92" t="s">
        <v>2</v>
      </c>
      <c r="B57" s="8" t="str">
        <f>C8</f>
        <v>Tref 16</v>
      </c>
      <c r="C57" s="8" t="str">
        <f t="shared" ref="C57:U57" si="13">D8</f>
        <v>Tref 17</v>
      </c>
      <c r="D57" s="8" t="str">
        <f t="shared" si="13"/>
        <v>Tref 18</v>
      </c>
      <c r="E57" s="8" t="str">
        <f t="shared" si="13"/>
        <v>Rhos 4</v>
      </c>
      <c r="F57" s="8" t="str">
        <f t="shared" si="13"/>
        <v>Rhos 5</v>
      </c>
      <c r="G57" s="8" t="str">
        <f t="shared" si="13"/>
        <v>Rhos 6</v>
      </c>
      <c r="H57" s="8" t="str">
        <f t="shared" si="13"/>
        <v>Rhos 7</v>
      </c>
      <c r="I57" s="8" t="str">
        <f t="shared" si="13"/>
        <v>Bigni 8</v>
      </c>
      <c r="J57" s="8" t="str">
        <f t="shared" si="13"/>
        <v>Bigni 9</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3">
      <c r="A58" s="92" t="s">
        <v>136</v>
      </c>
      <c r="B58" s="13" t="str">
        <f>C16&amp;" I "&amp;(VLOOKUP(C14,Table245[],6,FALSE))</f>
        <v>Medium/Clay I Arable</v>
      </c>
      <c r="C58" s="13" t="str">
        <f>D16&amp;" I "&amp;(VLOOKUP(D14,Table245[],6,FALSE))</f>
        <v>Medium/Clay I Grass</v>
      </c>
      <c r="D58" s="13" t="str">
        <f>E16&amp;" I "&amp;(VLOOKUP(E14,Table245[],6,FALSE))</f>
        <v>Medium/Clay I Arable</v>
      </c>
      <c r="E58" s="13" t="str">
        <f>F16&amp;" I "&amp;(VLOOKUP(F14,Table245[],6,FALSE))</f>
        <v>Medium/Clay I Arable</v>
      </c>
      <c r="F58" s="13" t="str">
        <f>G16&amp;" I "&amp;(VLOOKUP(G14,Table245[],6,FALSE))</f>
        <v>Medium/Clay I Arable</v>
      </c>
      <c r="G58" s="13" t="str">
        <f>H16&amp;" I "&amp;(VLOOKUP(H14,Table245[],6,FALSE))</f>
        <v>Medium/Clay I Arable</v>
      </c>
      <c r="H58" s="13" t="str">
        <f>I16&amp;" I "&amp;(VLOOKUP(I14,Table245[],6,FALSE))</f>
        <v>Medium/Clay I Grass</v>
      </c>
      <c r="I58" s="13" t="str">
        <f>J16&amp;" I "&amp;(VLOOKUP(J14,Table245[],6,FALSE))</f>
        <v>Medium/Clay I Arable</v>
      </c>
      <c r="J58" s="13" t="str">
        <f>K16&amp;" I "&amp;(VLOOKUP(K14,Table245[],6,FALSE))</f>
        <v>Medium/Clay I Arable</v>
      </c>
      <c r="K58" s="13" t="e">
        <f>L16&amp;" I "&amp;(VLOOKUP(L14,Table245[],6,FALSE))</f>
        <v>#N/A</v>
      </c>
      <c r="L58" s="13" t="e">
        <f>M16&amp;" I "&amp;(VLOOKUP(M14,Table245[],6,FALSE))</f>
        <v>#N/A</v>
      </c>
      <c r="M58" s="13" t="e">
        <f>N16&amp;" I "&amp;(VLOOKUP(N14,Table245[],6,FALSE))</f>
        <v>#N/A</v>
      </c>
      <c r="N58" s="13" t="e">
        <f>O16&amp;" I "&amp;(VLOOKUP(O14,Table245[],6,FALSE))</f>
        <v>#N/A</v>
      </c>
      <c r="O58" s="13" t="e">
        <f>P16&amp;" I "&amp;(VLOOKUP(P14,Table245[],6,FALSE))</f>
        <v>#N/A</v>
      </c>
      <c r="P58" s="13" t="e">
        <f>Q16&amp;" I "&amp;(VLOOKUP(Q14,Table245[],6,FALSE))</f>
        <v>#N/A</v>
      </c>
      <c r="Q58" s="13" t="e">
        <f>R16&amp;" I "&amp;(VLOOKUP(R14,Table245[],6,FALSE))</f>
        <v>#N/A</v>
      </c>
      <c r="R58" s="13" t="e">
        <f>S16&amp;" I "&amp;(VLOOKUP(S14,Table245[],6,FALSE))</f>
        <v>#N/A</v>
      </c>
      <c r="S58" s="13" t="e">
        <f>T16&amp;" I "&amp;(VLOOKUP(T14,Table245[],6,FALSE))</f>
        <v>#N/A</v>
      </c>
      <c r="T58" s="13" t="e">
        <f>U16&amp;" I "&amp;(VLOOKUP(U14,Table245[],6,FALSE))</f>
        <v>#N/A</v>
      </c>
      <c r="U58" s="13" t="e">
        <f>V16&amp;" I "&amp;(VLOOKUP(V14,Table245[],6,FALSE))</f>
        <v>#N/A</v>
      </c>
    </row>
    <row r="59" spans="1:35" s="19" customFormat="1" x14ac:dyDescent="0.25">
      <c r="A59" s="111" t="s">
        <v>132</v>
      </c>
      <c r="B59" s="76">
        <f>VLOOKUP(C$14,Table245[],5,FALSE)</f>
        <v>6.7</v>
      </c>
      <c r="C59" s="76">
        <f>VLOOKUP(D$14,Table245[],5,FALSE)</f>
        <v>6.2</v>
      </c>
      <c r="D59" s="76">
        <f>VLOOKUP(E$14,Table245[],5,FALSE)</f>
        <v>6.7</v>
      </c>
      <c r="E59" s="76">
        <f>VLOOKUP(F$14,Table245[],5,FALSE)</f>
        <v>6.7</v>
      </c>
      <c r="F59" s="76">
        <f>VLOOKUP(G$14,Table245[],5,FALSE)</f>
        <v>6.7</v>
      </c>
      <c r="G59" s="76">
        <f>VLOOKUP(H$14,Table245[],5,FALSE)</f>
        <v>6.7</v>
      </c>
      <c r="H59" s="76">
        <f>VLOOKUP(I$14,Table245[],5,FALSE)</f>
        <v>6.2</v>
      </c>
      <c r="I59" s="76">
        <f>VLOOKUP(J$14,Table245[],5,FALSE)</f>
        <v>6.7</v>
      </c>
      <c r="J59" s="76">
        <f>VLOOKUP(K$14,Table245[],5,FALSE)</f>
        <v>6.7</v>
      </c>
      <c r="K59" s="76" t="e">
        <f>VLOOKUP(L$14,Table245[],5,FALSE)</f>
        <v>#N/A</v>
      </c>
      <c r="L59" s="76" t="e">
        <f>VLOOKUP(M$14,Table245[],5,FALSE)</f>
        <v>#N/A</v>
      </c>
      <c r="M59" s="76" t="e">
        <f>VLOOKUP(N$14,Table245[],5,FALSE)</f>
        <v>#N/A</v>
      </c>
      <c r="N59" s="76" t="e">
        <f>VLOOKUP(O$14,Table245[],5,FALSE)</f>
        <v>#N/A</v>
      </c>
      <c r="O59" s="76" t="e">
        <f>VLOOKUP(P$14,Table245[],5,FALSE)</f>
        <v>#N/A</v>
      </c>
      <c r="P59" s="76" t="e">
        <f>VLOOKUP(Q$14,Table245[],5,FALSE)</f>
        <v>#N/A</v>
      </c>
      <c r="Q59" s="76" t="e">
        <f>VLOOKUP(R$14,Table245[],5,FALSE)</f>
        <v>#N/A</v>
      </c>
      <c r="R59" s="76" t="e">
        <f>VLOOKUP(S$14,Table245[],5,FALSE)</f>
        <v>#N/A</v>
      </c>
      <c r="S59" s="76" t="e">
        <f>VLOOKUP(T$14,Table245[],5,FALSE)</f>
        <v>#N/A</v>
      </c>
      <c r="T59" s="76" t="e">
        <f>VLOOKUP(U$14,Table245[],5,FALSE)</f>
        <v>#N/A</v>
      </c>
      <c r="U59" s="76" t="e">
        <f>VLOOKUP(V$14,Table245[],5,FALSE)</f>
        <v>#N/A</v>
      </c>
    </row>
    <row r="60" spans="1:35" s="19" customFormat="1" x14ac:dyDescent="0.25">
      <c r="A60" s="111" t="s">
        <v>4</v>
      </c>
      <c r="B60" s="76">
        <f>C10</f>
        <v>5.7</v>
      </c>
      <c r="C60" s="76">
        <f t="shared" ref="C60:U60" si="14">D10</f>
        <v>5.7</v>
      </c>
      <c r="D60" s="76">
        <f t="shared" si="14"/>
        <v>5.7</v>
      </c>
      <c r="E60" s="76">
        <f t="shared" si="14"/>
        <v>5.9</v>
      </c>
      <c r="F60" s="76">
        <f t="shared" si="14"/>
        <v>5.7</v>
      </c>
      <c r="G60" s="76">
        <f t="shared" si="14"/>
        <v>5.8</v>
      </c>
      <c r="H60" s="76">
        <f t="shared" si="14"/>
        <v>6.2</v>
      </c>
      <c r="I60" s="76">
        <f t="shared" si="14"/>
        <v>6.3</v>
      </c>
      <c r="J60" s="76">
        <f t="shared" si="14"/>
        <v>5.8</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5">
      <c r="A61" s="111" t="s">
        <v>133</v>
      </c>
      <c r="B61" s="76">
        <f t="shared" ref="B61:U61" si="15">VLOOKUP(B58,$AD9:$AE18,2,FALSE)</f>
        <v>8</v>
      </c>
      <c r="C61" s="76">
        <f t="shared" si="15"/>
        <v>6</v>
      </c>
      <c r="D61" s="76">
        <f t="shared" si="15"/>
        <v>8</v>
      </c>
      <c r="E61" s="76">
        <f t="shared" si="15"/>
        <v>8</v>
      </c>
      <c r="F61" s="76">
        <f t="shared" si="15"/>
        <v>8</v>
      </c>
      <c r="G61" s="76">
        <f t="shared" si="15"/>
        <v>8</v>
      </c>
      <c r="H61" s="76">
        <f t="shared" si="15"/>
        <v>6</v>
      </c>
      <c r="I61" s="76">
        <f t="shared" si="15"/>
        <v>8</v>
      </c>
      <c r="J61" s="76">
        <f t="shared" si="15"/>
        <v>8</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5">
      <c r="A62" s="111" t="s">
        <v>134</v>
      </c>
      <c r="B62" s="77">
        <f>B31</f>
        <v>31</v>
      </c>
      <c r="C62" s="77">
        <f>B32</f>
        <v>39</v>
      </c>
      <c r="D62" s="77">
        <f>B33</f>
        <v>31</v>
      </c>
      <c r="E62" s="77">
        <f>B34</f>
        <v>29</v>
      </c>
      <c r="F62" s="77">
        <f>B35</f>
        <v>29</v>
      </c>
      <c r="G62" s="77">
        <f>B36</f>
        <v>29</v>
      </c>
      <c r="H62" s="77">
        <f>B37</f>
        <v>39</v>
      </c>
      <c r="I62" s="77">
        <f>B38</f>
        <v>31</v>
      </c>
      <c r="J62" s="77">
        <f>B39</f>
        <v>29</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6" x14ac:dyDescent="0.25">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8" x14ac:dyDescent="0.25">
      <c r="A64" s="112" t="s">
        <v>156</v>
      </c>
      <c r="B64" s="77">
        <f>(B59-B60)*B61</f>
        <v>8</v>
      </c>
      <c r="C64" s="77">
        <f t="shared" ref="C64:U64" si="17">(C59-C60)*C61</f>
        <v>3</v>
      </c>
      <c r="D64" s="77">
        <f t="shared" si="17"/>
        <v>8</v>
      </c>
      <c r="E64" s="77">
        <f t="shared" si="17"/>
        <v>6.3999999999999986</v>
      </c>
      <c r="F64" s="77">
        <f t="shared" si="17"/>
        <v>8</v>
      </c>
      <c r="G64" s="77">
        <f t="shared" si="17"/>
        <v>7.2000000000000028</v>
      </c>
      <c r="H64" s="77">
        <f t="shared" si="17"/>
        <v>0</v>
      </c>
      <c r="I64" s="77">
        <f t="shared" si="17"/>
        <v>3.2000000000000028</v>
      </c>
      <c r="J64" s="77">
        <f t="shared" si="17"/>
        <v>7.2000000000000028</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8" x14ac:dyDescent="0.25">
      <c r="A65" s="112" t="s">
        <v>157</v>
      </c>
      <c r="B65" s="77">
        <f>B63-B64</f>
        <v>-8</v>
      </c>
      <c r="C65" s="77">
        <f t="shared" ref="C65:U65" si="18">C63-C64</f>
        <v>-3</v>
      </c>
      <c r="D65" s="77">
        <f t="shared" si="18"/>
        <v>-8</v>
      </c>
      <c r="E65" s="77">
        <f t="shared" si="18"/>
        <v>-6.3999999999999986</v>
      </c>
      <c r="F65" s="77">
        <f t="shared" si="18"/>
        <v>-8</v>
      </c>
      <c r="G65" s="77">
        <f t="shared" si="18"/>
        <v>-7.2000000000000028</v>
      </c>
      <c r="H65" s="77">
        <f t="shared" si="18"/>
        <v>0</v>
      </c>
      <c r="I65" s="77">
        <f t="shared" si="18"/>
        <v>-3.2000000000000028</v>
      </c>
      <c r="J65" s="77">
        <f t="shared" si="18"/>
        <v>-7.2000000000000028</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9.6" x14ac:dyDescent="0.25">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OVER</v>
      </c>
      <c r="I66" s="78" t="str">
        <f t="shared" si="19"/>
        <v>UNDER</v>
      </c>
      <c r="J66" s="78" t="str">
        <f t="shared" si="19"/>
        <v>UNDER</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B8OYqeFjvtfWWlLXmY7ErOcda7EEuhT6d09/iHWuTT95QY/OwAoVIXOygINGzb6Pmvvz4BzloOYQP6iI5nSHJw==" saltValue="HwKPoZj9JnVMXgQE+1TyS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51" priority="37" operator="equal">
      <formula>"DECREASE"</formula>
    </cfRule>
    <cfRule type="cellIs" dxfId="250" priority="38" operator="equal">
      <formula>"INCREASE"</formula>
    </cfRule>
  </conditionalFormatting>
  <conditionalFormatting sqref="B31:B50 B62:U66">
    <cfRule type="cellIs" dxfId="249" priority="36" operator="greaterThan">
      <formula>$B$51</formula>
    </cfRule>
  </conditionalFormatting>
  <conditionalFormatting sqref="C31:C50">
    <cfRule type="cellIs" dxfId="248" priority="35" operator="greaterThan">
      <formula>$C$51</formula>
    </cfRule>
  </conditionalFormatting>
  <conditionalFormatting sqref="C18:V18">
    <cfRule type="cellIs" dxfId="247" priority="34" operator="equal">
      <formula>0</formula>
    </cfRule>
  </conditionalFormatting>
  <conditionalFormatting sqref="C17:V17">
    <cfRule type="cellIs" dxfId="246" priority="33" operator="equal">
      <formula>0</formula>
    </cfRule>
  </conditionalFormatting>
  <conditionalFormatting sqref="C19:V19">
    <cfRule type="cellIs" dxfId="245" priority="32" operator="equal">
      <formula>0</formula>
    </cfRule>
  </conditionalFormatting>
  <conditionalFormatting sqref="G31:G50">
    <cfRule type="cellIs" dxfId="244" priority="31" operator="greaterThan">
      <formula>$G$51</formula>
    </cfRule>
  </conditionalFormatting>
  <conditionalFormatting sqref="H31:H50">
    <cfRule type="cellIs" dxfId="243" priority="30" operator="greaterThan">
      <formula>$H$51</formula>
    </cfRule>
  </conditionalFormatting>
  <conditionalFormatting sqref="I31:I50">
    <cfRule type="cellIs" dxfId="242" priority="29" operator="greaterThan">
      <formula>$I$51</formula>
    </cfRule>
  </conditionalFormatting>
  <conditionalFormatting sqref="K31:K50">
    <cfRule type="cellIs" dxfId="241" priority="28" operator="greaterThan">
      <formula>$K$51</formula>
    </cfRule>
  </conditionalFormatting>
  <conditionalFormatting sqref="L31:L50">
    <cfRule type="cellIs" dxfId="240" priority="27" operator="greaterThan">
      <formula>$L$51</formula>
    </cfRule>
  </conditionalFormatting>
  <conditionalFormatting sqref="M31:M50">
    <cfRule type="cellIs" dxfId="239" priority="26" operator="greaterThan">
      <formula>$M$51</formula>
    </cfRule>
  </conditionalFormatting>
  <conditionalFormatting sqref="P31:P50">
    <cfRule type="cellIs" dxfId="238" priority="25" operator="greaterThan">
      <formula>$P$51</formula>
    </cfRule>
  </conditionalFormatting>
  <conditionalFormatting sqref="R31:R50">
    <cfRule type="cellIs" dxfId="237" priority="24" operator="greaterThan">
      <formula>$R$51</formula>
    </cfRule>
  </conditionalFormatting>
  <conditionalFormatting sqref="S31:S50">
    <cfRule type="cellIs" dxfId="236" priority="23" operator="greaterThan">
      <formula>$S$51</formula>
    </cfRule>
  </conditionalFormatting>
  <conditionalFormatting sqref="T31:T50">
    <cfRule type="cellIs" dxfId="235" priority="22" operator="greaterThan">
      <formula>$T$51</formula>
    </cfRule>
  </conditionalFormatting>
  <conditionalFormatting sqref="U31:U50">
    <cfRule type="cellIs" dxfId="234" priority="21" operator="greaterThan">
      <formula>$U$51</formula>
    </cfRule>
  </conditionalFormatting>
  <conditionalFormatting sqref="C22:V22">
    <cfRule type="cellIs" dxfId="233" priority="20" operator="equal">
      <formula>0</formula>
    </cfRule>
  </conditionalFormatting>
  <conditionalFormatting sqref="C24:V24">
    <cfRule type="cellIs" dxfId="232" priority="18" operator="equal">
      <formula>"DECREASE"</formula>
    </cfRule>
    <cfRule type="cellIs" dxfId="231" priority="19" operator="equal">
      <formula>"INCREASE"</formula>
    </cfRule>
  </conditionalFormatting>
  <conditionalFormatting sqref="C23:V23">
    <cfRule type="cellIs" dxfId="230" priority="17" operator="equal">
      <formula>0</formula>
    </cfRule>
  </conditionalFormatting>
  <conditionalFormatting sqref="C21:V21">
    <cfRule type="cellIs" dxfId="229" priority="13" operator="equal">
      <formula>0</formula>
    </cfRule>
  </conditionalFormatting>
  <conditionalFormatting sqref="B66:U66">
    <cfRule type="cellIs" dxfId="228" priority="11" operator="equal">
      <formula>"UNDER"</formula>
    </cfRule>
    <cfRule type="cellIs" dxfId="227" priority="12" operator="equal">
      <formula>"OVER"</formula>
    </cfRule>
  </conditionalFormatting>
  <conditionalFormatting sqref="J31:J50">
    <cfRule type="cellIs" dxfId="226" priority="8" operator="greaterThan">
      <formula>$J$51</formula>
    </cfRule>
  </conditionalFormatting>
  <conditionalFormatting sqref="L3">
    <cfRule type="cellIs" dxfId="225" priority="4" operator="lessThan">
      <formula>30</formula>
    </cfRule>
    <cfRule type="cellIs" dxfId="224" priority="5" operator="greaterThanOrEqual">
      <formula>30</formula>
    </cfRule>
  </conditionalFormatting>
  <conditionalFormatting sqref="I1">
    <cfRule type="cellIs" dxfId="223" priority="3" operator="between">
      <formula>0.1</formula>
      <formula>5</formula>
    </cfRule>
  </conditionalFormatting>
  <conditionalFormatting sqref="I2">
    <cfRule type="cellIs" dxfId="222" priority="2" operator="greaterThan">
      <formula>5000.1</formula>
    </cfRule>
  </conditionalFormatting>
  <conditionalFormatting sqref="I3">
    <cfRule type="cellIs" dxfId="221" priority="1" operator="greaterThan">
      <formula>40000.01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zoomScale="90" zoomScaleNormal="90" workbookViewId="0">
      <selection activeCell="Q27" sqref="Q27"/>
    </sheetView>
  </sheetViews>
  <sheetFormatPr defaultColWidth="13.21875" defaultRowHeight="13.2" x14ac:dyDescent="0.3"/>
  <cols>
    <col min="1" max="1" width="13.21875" style="11"/>
    <col min="2" max="2" width="15.77734375" style="11" customWidth="1"/>
    <col min="3" max="3" width="20.5546875" style="11" customWidth="1"/>
    <col min="4" max="4" width="20.21875" style="11" bestFit="1" customWidth="1"/>
    <col min="5" max="22" width="21.21875" style="11" customWidth="1"/>
    <col min="23" max="26" width="13.21875" style="11"/>
    <col min="27" max="27" width="0" style="11" hidden="1" customWidth="1"/>
    <col min="28" max="29" width="10.77734375" style="19" hidden="1" customWidth="1"/>
    <col min="30" max="30" width="19.77734375" style="19" hidden="1" customWidth="1"/>
    <col min="31" max="34" width="12.44140625" style="19" hidden="1" customWidth="1"/>
    <col min="35" max="35" width="27.77734375" style="19" hidden="1" customWidth="1"/>
    <col min="36" max="40" width="0" style="11" hidden="1" customWidth="1"/>
    <col min="41" max="41" width="67.21875" style="11" hidden="1" customWidth="1"/>
    <col min="42" max="16384" width="13.21875" style="11"/>
  </cols>
  <sheetData>
    <row r="1" spans="1:41" x14ac:dyDescent="0.25">
      <c r="A1" s="119" t="s">
        <v>41</v>
      </c>
      <c r="B1" s="119"/>
      <c r="C1" s="140" t="str">
        <f>'Dairy Partner'!C1:D1</f>
        <v>PAN-024462</v>
      </c>
      <c r="D1" s="141"/>
      <c r="E1" s="93" t="s">
        <v>45</v>
      </c>
      <c r="F1" s="39">
        <f>'Dairy Partner'!F1</f>
        <v>49</v>
      </c>
      <c r="G1" s="120" t="s">
        <v>43</v>
      </c>
      <c r="H1" s="121"/>
      <c r="I1" s="118">
        <v>7.29</v>
      </c>
      <c r="J1" s="119" t="s">
        <v>153</v>
      </c>
      <c r="K1" s="119"/>
      <c r="L1" s="97">
        <v>25</v>
      </c>
      <c r="AB1" s="18"/>
      <c r="AC1" s="18"/>
      <c r="AD1" s="30" t="s">
        <v>126</v>
      </c>
      <c r="AE1" s="17"/>
      <c r="AF1" s="17"/>
      <c r="AG1" s="18"/>
      <c r="AH1" s="18"/>
      <c r="AI1" s="40" t="s">
        <v>79</v>
      </c>
      <c r="AJ1" s="41" t="s">
        <v>94</v>
      </c>
      <c r="AK1" s="42" t="s">
        <v>95</v>
      </c>
      <c r="AL1" s="43" t="s">
        <v>125</v>
      </c>
      <c r="AM1" s="43" t="s">
        <v>131</v>
      </c>
      <c r="AN1" s="43" t="s">
        <v>111</v>
      </c>
    </row>
    <row r="2" spans="1:41" ht="12.75" customHeight="1" x14ac:dyDescent="0.25">
      <c r="A2" s="119" t="s">
        <v>87</v>
      </c>
      <c r="B2" s="119"/>
      <c r="C2" s="142" t="str">
        <f>'Dairy Partner'!C2:D2</f>
        <v>EP/AB3891CX</v>
      </c>
      <c r="D2" s="143"/>
      <c r="E2" s="93" t="s">
        <v>109</v>
      </c>
      <c r="F2" s="96" t="s">
        <v>177</v>
      </c>
      <c r="G2" s="138" t="s">
        <v>110</v>
      </c>
      <c r="H2" s="139"/>
      <c r="I2" s="118">
        <v>611</v>
      </c>
      <c r="J2" s="119" t="s">
        <v>158</v>
      </c>
      <c r="K2" s="119"/>
      <c r="L2" s="97">
        <v>0.01</v>
      </c>
      <c r="AB2" s="30" t="s">
        <v>56</v>
      </c>
      <c r="AC2" s="17"/>
      <c r="AD2" s="30" t="s">
        <v>70</v>
      </c>
      <c r="AE2" s="17"/>
      <c r="AF2" s="17"/>
      <c r="AG2" s="44" t="s">
        <v>76</v>
      </c>
      <c r="AH2" s="18"/>
      <c r="AI2" s="45" t="s">
        <v>126</v>
      </c>
      <c r="AJ2" s="46">
        <v>0</v>
      </c>
      <c r="AK2" s="47">
        <v>0</v>
      </c>
      <c r="AL2" s="10">
        <v>0</v>
      </c>
      <c r="AM2" s="11">
        <v>0</v>
      </c>
      <c r="AN2" s="11">
        <v>0</v>
      </c>
    </row>
    <row r="3" spans="1:41" x14ac:dyDescent="0.25">
      <c r="A3" s="120" t="s">
        <v>42</v>
      </c>
      <c r="B3" s="121"/>
      <c r="C3" s="142" t="str">
        <f>'Dairy Partner'!C3:D3</f>
        <v xml:space="preserve">Mr Daniel James &amp; Mrs Carys James </v>
      </c>
      <c r="D3" s="143"/>
      <c r="E3" s="93" t="s">
        <v>108</v>
      </c>
      <c r="F3" s="31" t="s">
        <v>78</v>
      </c>
      <c r="G3" s="119" t="s">
        <v>159</v>
      </c>
      <c r="H3" s="119"/>
      <c r="I3" s="118">
        <v>200</v>
      </c>
      <c r="J3" s="120" t="s">
        <v>154</v>
      </c>
      <c r="K3" s="121"/>
      <c r="L3" s="97">
        <f>(L1/(L2*10000))*100</f>
        <v>25</v>
      </c>
      <c r="AB3" s="30" t="s">
        <v>57</v>
      </c>
      <c r="AC3" s="17"/>
      <c r="AD3" s="30" t="s">
        <v>71</v>
      </c>
      <c r="AE3" s="17"/>
      <c r="AF3" s="17"/>
      <c r="AG3" s="44" t="s">
        <v>77</v>
      </c>
      <c r="AH3" s="18"/>
      <c r="AI3" s="48" t="s">
        <v>113</v>
      </c>
      <c r="AJ3" s="49">
        <v>1.7</v>
      </c>
      <c r="AK3" s="50">
        <v>6</v>
      </c>
      <c r="AL3" s="51">
        <v>1</v>
      </c>
      <c r="AM3" s="11">
        <v>6.2</v>
      </c>
      <c r="AN3" s="11" t="s">
        <v>112</v>
      </c>
    </row>
    <row r="4" spans="1:41" x14ac:dyDescent="0.25">
      <c r="A4" s="119" t="s">
        <v>0</v>
      </c>
      <c r="B4" s="119"/>
      <c r="C4" s="140" t="str">
        <f>'Dairy Partner'!C4:D4</f>
        <v>Trefwtial, Blaenannerch, Cardigan, Cerdigion, SA43 2AG</v>
      </c>
      <c r="D4" s="141"/>
      <c r="E4" s="94" t="s">
        <v>1</v>
      </c>
      <c r="F4" s="96" t="s">
        <v>179</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x14ac:dyDescent="0.25">
      <c r="A5" s="119" t="s">
        <v>47</v>
      </c>
      <c r="B5" s="119"/>
      <c r="C5" s="140" t="str">
        <f>'Dairy Partner'!C5:D5</f>
        <v>Megan tucker</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5">
      <c r="A8" s="119" t="s">
        <v>2</v>
      </c>
      <c r="B8" s="119"/>
      <c r="C8" s="60" t="str">
        <f>'Dairy Partner'!C8</f>
        <v>Tref 16</v>
      </c>
      <c r="D8" s="60" t="str">
        <f>'Dairy Partner'!D8</f>
        <v>Tref 17</v>
      </c>
      <c r="E8" s="60" t="str">
        <f>'Dairy Partner'!E8</f>
        <v>Tref 18</v>
      </c>
      <c r="F8" s="60" t="str">
        <f>'Dairy Partner'!F8</f>
        <v>Rhos 4</v>
      </c>
      <c r="G8" s="60" t="str">
        <f>'Dairy Partner'!G8</f>
        <v>Rhos 5</v>
      </c>
      <c r="H8" s="60" t="str">
        <f>'Dairy Partner'!H8</f>
        <v>Rhos 6</v>
      </c>
      <c r="I8" s="60" t="str">
        <f>'Dairy Partner'!I8</f>
        <v>Rhos 7</v>
      </c>
      <c r="J8" s="60" t="str">
        <f>'Dairy Partner'!J8</f>
        <v>Bigni 8</v>
      </c>
      <c r="K8" s="60" t="str">
        <f>'Dairy Partner'!K8</f>
        <v>Bigni 9</v>
      </c>
      <c r="L8" s="60">
        <f>'Dairy Partner'!L8</f>
        <v>0</v>
      </c>
      <c r="M8" s="60">
        <f>'Dairy Partner'!M8</f>
        <v>0</v>
      </c>
      <c r="N8" s="60">
        <f>'Dairy Partner'!N8</f>
        <v>0</v>
      </c>
      <c r="O8" s="60">
        <f>'Dairy Partner'!O8</f>
        <v>0</v>
      </c>
      <c r="P8" s="60">
        <f>'Dairy Partner'!P8</f>
        <v>0</v>
      </c>
      <c r="Q8" s="60">
        <f>'Dairy Partner'!Q8</f>
        <v>0</v>
      </c>
      <c r="R8" s="60">
        <f>'Dairy Partner'!R8</f>
        <v>0</v>
      </c>
      <c r="S8" s="60">
        <f>'Dairy Partner'!S8</f>
        <v>0</v>
      </c>
      <c r="T8" s="60">
        <f>'Dairy Partner'!T8</f>
        <v>0</v>
      </c>
      <c r="U8" s="60">
        <f>'Dairy Partner'!U8</f>
        <v>0</v>
      </c>
      <c r="V8" s="60">
        <f>'Dairy Partner'!V8</f>
        <v>0</v>
      </c>
      <c r="AB8" s="61"/>
      <c r="AC8" s="61"/>
      <c r="AD8" s="18"/>
      <c r="AE8" s="17" t="s">
        <v>139</v>
      </c>
      <c r="AF8" s="17"/>
      <c r="AG8" s="18"/>
      <c r="AH8" s="18"/>
      <c r="AI8" s="53" t="s">
        <v>105</v>
      </c>
      <c r="AJ8" s="62">
        <v>1.4</v>
      </c>
      <c r="AK8" s="55">
        <v>4.4000000000000004</v>
      </c>
      <c r="AL8" s="11">
        <v>6</v>
      </c>
      <c r="AM8" s="11">
        <v>6.7</v>
      </c>
      <c r="AN8" s="11" t="s">
        <v>135</v>
      </c>
      <c r="AO8" s="79"/>
    </row>
    <row r="9" spans="1:41" x14ac:dyDescent="0.25">
      <c r="A9" s="119" t="s">
        <v>3</v>
      </c>
      <c r="B9" s="119"/>
      <c r="C9" s="60">
        <f>'Dairy Partner'!C9</f>
        <v>1</v>
      </c>
      <c r="D9" s="60" t="str">
        <f>'Dairy Partner'!D9</f>
        <v>Mod</v>
      </c>
      <c r="E9" s="60">
        <f>'Dairy Partner'!E9</f>
        <v>1</v>
      </c>
      <c r="F9" s="60">
        <f>'Dairy Partner'!F9</f>
        <v>1</v>
      </c>
      <c r="G9" s="60">
        <f>'Dairy Partner'!G9</f>
        <v>1</v>
      </c>
      <c r="H9" s="60">
        <f>'Dairy Partner'!H9</f>
        <v>1</v>
      </c>
      <c r="I9" s="60" t="str">
        <f>'Dairy Partner'!I9</f>
        <v>Mod</v>
      </c>
      <c r="J9" s="60">
        <f>'Dairy Partner'!J9</f>
        <v>1</v>
      </c>
      <c r="K9" s="60">
        <f>'Dairy Partner'!K9</f>
        <v>1</v>
      </c>
      <c r="L9" s="60">
        <f>'Dairy Partner'!L9</f>
        <v>0</v>
      </c>
      <c r="M9" s="60">
        <f>'Dairy Partner'!M9</f>
        <v>0</v>
      </c>
      <c r="N9" s="60">
        <f>'Dairy Partner'!N9</f>
        <v>0</v>
      </c>
      <c r="O9" s="60">
        <f>'Dairy Partner'!O9</f>
        <v>0</v>
      </c>
      <c r="P9" s="60">
        <f>'Dairy Partner'!P9</f>
        <v>0</v>
      </c>
      <c r="Q9" s="60">
        <f>'Dairy Partner'!Q9</f>
        <v>0</v>
      </c>
      <c r="R9" s="60">
        <f>'Dairy Partner'!R9</f>
        <v>0</v>
      </c>
      <c r="S9" s="60">
        <f>'Dairy Partner'!S9</f>
        <v>0</v>
      </c>
      <c r="T9" s="60">
        <f>'Dairy Partner'!T9</f>
        <v>0</v>
      </c>
      <c r="U9" s="60">
        <f>'Dairy Partner'!U9</f>
        <v>0</v>
      </c>
      <c r="V9" s="60">
        <f>'Dairy Partner'!V9</f>
        <v>0</v>
      </c>
      <c r="AB9" s="17"/>
      <c r="AC9" s="17"/>
      <c r="AD9" s="30" t="s">
        <v>137</v>
      </c>
      <c r="AE9" s="30">
        <v>4.5</v>
      </c>
      <c r="AF9" s="17"/>
      <c r="AG9" s="18"/>
      <c r="AH9" s="18"/>
      <c r="AI9" s="63" t="s">
        <v>103</v>
      </c>
      <c r="AJ9" s="64">
        <v>0.7</v>
      </c>
      <c r="AK9" s="65">
        <v>4</v>
      </c>
      <c r="AL9" s="29">
        <v>7</v>
      </c>
      <c r="AM9" s="11">
        <v>6.7</v>
      </c>
      <c r="AN9" s="11" t="s">
        <v>135</v>
      </c>
      <c r="AO9" s="99"/>
    </row>
    <row r="10" spans="1:41" x14ac:dyDescent="0.25">
      <c r="A10" s="119" t="s">
        <v>4</v>
      </c>
      <c r="B10" s="119"/>
      <c r="C10" s="60">
        <f>'Dairy Partner'!C10</f>
        <v>5.7</v>
      </c>
      <c r="D10" s="60">
        <f>'Dairy Partner'!D10</f>
        <v>5.7</v>
      </c>
      <c r="E10" s="60">
        <f>'Dairy Partner'!E10</f>
        <v>5.7</v>
      </c>
      <c r="F10" s="60">
        <f>'Dairy Partner'!F10</f>
        <v>5.9</v>
      </c>
      <c r="G10" s="60">
        <f>'Dairy Partner'!G10</f>
        <v>5.7</v>
      </c>
      <c r="H10" s="60">
        <f>'Dairy Partner'!H10</f>
        <v>5.8</v>
      </c>
      <c r="I10" s="60">
        <f>'Dairy Partner'!I10</f>
        <v>6.2</v>
      </c>
      <c r="J10" s="60">
        <f>'Dairy Partner'!J10</f>
        <v>6.3</v>
      </c>
      <c r="K10" s="60">
        <f>'Dairy Partner'!K10</f>
        <v>5.8</v>
      </c>
      <c r="L10" s="60">
        <f>'Dairy Partner'!L10</f>
        <v>0</v>
      </c>
      <c r="M10" s="60">
        <f>'Dairy Partner'!M10</f>
        <v>0</v>
      </c>
      <c r="N10" s="60">
        <f>'Dairy Partner'!N10</f>
        <v>0</v>
      </c>
      <c r="O10" s="60">
        <f>'Dairy Partner'!O10</f>
        <v>0</v>
      </c>
      <c r="P10" s="60">
        <f>'Dairy Partner'!P10</f>
        <v>0</v>
      </c>
      <c r="Q10" s="60">
        <f>'Dairy Partner'!Q10</f>
        <v>0</v>
      </c>
      <c r="R10" s="60">
        <f>'Dairy Partner'!R10</f>
        <v>0</v>
      </c>
      <c r="S10" s="60">
        <f>'Dairy Partner'!S10</f>
        <v>0</v>
      </c>
      <c r="T10" s="60">
        <f>'Dairy Partner'!T10</f>
        <v>0</v>
      </c>
      <c r="U10" s="60">
        <f>'Dairy Partner'!U10</f>
        <v>0</v>
      </c>
      <c r="V10" s="60">
        <f>'Dairy Partner'!V10</f>
        <v>0</v>
      </c>
      <c r="AB10" s="17"/>
      <c r="AC10" s="17"/>
      <c r="AD10" s="30" t="s">
        <v>140</v>
      </c>
      <c r="AE10" s="30">
        <v>5</v>
      </c>
      <c r="AF10" s="17"/>
      <c r="AG10" s="18"/>
      <c r="AH10" s="18"/>
      <c r="AI10" s="53" t="s">
        <v>97</v>
      </c>
      <c r="AJ10" s="54">
        <v>9</v>
      </c>
      <c r="AK10" s="55">
        <v>16.5</v>
      </c>
      <c r="AL10" s="11">
        <v>8</v>
      </c>
      <c r="AM10" s="11">
        <v>6.7</v>
      </c>
      <c r="AN10" s="11" t="s">
        <v>135</v>
      </c>
    </row>
    <row r="11" spans="1:41" x14ac:dyDescent="0.25">
      <c r="A11" s="119" t="s">
        <v>5</v>
      </c>
      <c r="B11" s="119"/>
      <c r="C11" s="60">
        <f>'Dairy Partner'!C11</f>
        <v>3</v>
      </c>
      <c r="D11" s="60">
        <f>'Dairy Partner'!D11</f>
        <v>3</v>
      </c>
      <c r="E11" s="60">
        <f>'Dairy Partner'!E11</f>
        <v>3</v>
      </c>
      <c r="F11" s="60">
        <f>'Dairy Partner'!F11</f>
        <v>3</v>
      </c>
      <c r="G11" s="60">
        <f>'Dairy Partner'!G11</f>
        <v>2</v>
      </c>
      <c r="H11" s="60">
        <f>'Dairy Partner'!H11</f>
        <v>2</v>
      </c>
      <c r="I11" s="60">
        <f>'Dairy Partner'!I11</f>
        <v>2</v>
      </c>
      <c r="J11" s="60">
        <f>'Dairy Partner'!J11</f>
        <v>3</v>
      </c>
      <c r="K11" s="60">
        <f>'Dairy Partner'!K11</f>
        <v>3</v>
      </c>
      <c r="L11" s="60">
        <f>'Dairy Partner'!L11</f>
        <v>0</v>
      </c>
      <c r="M11" s="60">
        <f>'Dairy Partner'!M11</f>
        <v>0</v>
      </c>
      <c r="N11" s="60">
        <f>'Dairy Partner'!N11</f>
        <v>0</v>
      </c>
      <c r="O11" s="60">
        <f>'Dairy Partner'!O11</f>
        <v>0</v>
      </c>
      <c r="P11" s="60">
        <f>'Dairy Partner'!P11</f>
        <v>0</v>
      </c>
      <c r="Q11" s="60">
        <f>'Dairy Partner'!Q11</f>
        <v>0</v>
      </c>
      <c r="R11" s="60">
        <f>'Dairy Partner'!R11</f>
        <v>0</v>
      </c>
      <c r="S11" s="60">
        <f>'Dairy Partner'!S11</f>
        <v>0</v>
      </c>
      <c r="T11" s="60">
        <f>'Dairy Partner'!T11</f>
        <v>0</v>
      </c>
      <c r="U11" s="60">
        <f>'Dairy Partner'!U11</f>
        <v>0</v>
      </c>
      <c r="V11" s="60">
        <f>'Dairy Partner'!V11</f>
        <v>0</v>
      </c>
      <c r="AB11" s="17"/>
      <c r="AC11" s="17"/>
      <c r="AD11" s="52" t="s">
        <v>141</v>
      </c>
      <c r="AE11" s="30">
        <v>6</v>
      </c>
      <c r="AF11" s="17"/>
      <c r="AG11" s="18"/>
      <c r="AH11" s="18"/>
      <c r="AI11" s="53" t="s">
        <v>122</v>
      </c>
      <c r="AJ11" s="54">
        <v>15</v>
      </c>
      <c r="AK11" s="55">
        <v>17.5</v>
      </c>
      <c r="AL11" s="11">
        <v>9</v>
      </c>
      <c r="AM11" s="11">
        <v>7</v>
      </c>
      <c r="AN11" s="11" t="s">
        <v>135</v>
      </c>
    </row>
    <row r="12" spans="1:41" x14ac:dyDescent="0.25">
      <c r="A12" s="119" t="s">
        <v>6</v>
      </c>
      <c r="B12" s="119"/>
      <c r="C12" s="60">
        <f>'Dairy Partner'!C12</f>
        <v>0</v>
      </c>
      <c r="D12" s="60">
        <f>'Dairy Partner'!D12</f>
        <v>1</v>
      </c>
      <c r="E12" s="60">
        <f>'Dairy Partner'!E12</f>
        <v>1</v>
      </c>
      <c r="F12" s="60">
        <f>'Dairy Partner'!F12</f>
        <v>3</v>
      </c>
      <c r="G12" s="60">
        <f>'Dairy Partner'!G12</f>
        <v>2</v>
      </c>
      <c r="H12" s="60">
        <f>'Dairy Partner'!H12</f>
        <v>3</v>
      </c>
      <c r="I12" s="60">
        <f>'Dairy Partner'!I12</f>
        <v>0</v>
      </c>
      <c r="J12" s="60">
        <f>'Dairy Partner'!J12</f>
        <v>2</v>
      </c>
      <c r="K12" s="60">
        <f>'Dairy Partner'!K12</f>
        <v>2</v>
      </c>
      <c r="L12" s="60">
        <f>'Dairy Partner'!L12</f>
        <v>0</v>
      </c>
      <c r="M12" s="60">
        <f>'Dairy Partner'!M12</f>
        <v>0</v>
      </c>
      <c r="N12" s="60">
        <f>'Dairy Partner'!N12</f>
        <v>0</v>
      </c>
      <c r="O12" s="60">
        <f>'Dairy Partner'!O12</f>
        <v>0</v>
      </c>
      <c r="P12" s="60">
        <f>'Dairy Partner'!P12</f>
        <v>0</v>
      </c>
      <c r="Q12" s="60">
        <f>'Dairy Partner'!Q12</f>
        <v>0</v>
      </c>
      <c r="R12" s="60">
        <f>'Dairy Partner'!R12</f>
        <v>0</v>
      </c>
      <c r="S12" s="60">
        <f>'Dairy Partner'!S12</f>
        <v>0</v>
      </c>
      <c r="T12" s="60">
        <f>'Dairy Partner'!T12</f>
        <v>0</v>
      </c>
      <c r="U12" s="60">
        <f>'Dairy Partner'!U12</f>
        <v>0</v>
      </c>
      <c r="V12" s="60">
        <f>'Dairy Partner'!V12</f>
        <v>0</v>
      </c>
      <c r="AB12" s="17"/>
      <c r="AC12" s="17"/>
      <c r="AD12" s="52" t="s">
        <v>142</v>
      </c>
      <c r="AE12" s="30">
        <v>7.5</v>
      </c>
      <c r="AF12" s="17"/>
      <c r="AG12" s="18"/>
      <c r="AH12" s="18"/>
      <c r="AI12" s="53" t="s">
        <v>121</v>
      </c>
      <c r="AJ12" s="54">
        <v>14</v>
      </c>
      <c r="AK12" s="55">
        <v>11</v>
      </c>
      <c r="AL12" s="11">
        <v>10</v>
      </c>
      <c r="AM12" s="11">
        <v>7</v>
      </c>
      <c r="AN12" s="11" t="s">
        <v>135</v>
      </c>
    </row>
    <row r="13" spans="1:41" x14ac:dyDescent="0.25">
      <c r="A13" s="119" t="s">
        <v>7</v>
      </c>
      <c r="B13" s="119"/>
      <c r="C13" s="60">
        <f>'Dairy Partner'!C13</f>
        <v>2</v>
      </c>
      <c r="D13" s="60">
        <f>'Dairy Partner'!D13</f>
        <v>2</v>
      </c>
      <c r="E13" s="60">
        <f>'Dairy Partner'!E13</f>
        <v>2</v>
      </c>
      <c r="F13" s="60">
        <f>'Dairy Partner'!F13</f>
        <v>2</v>
      </c>
      <c r="G13" s="60">
        <f>'Dairy Partner'!G13</f>
        <v>3</v>
      </c>
      <c r="H13" s="60">
        <f>'Dairy Partner'!H13</f>
        <v>2</v>
      </c>
      <c r="I13" s="60">
        <f>'Dairy Partner'!I13</f>
        <v>2</v>
      </c>
      <c r="J13" s="60">
        <f>'Dairy Partner'!J13</f>
        <v>2</v>
      </c>
      <c r="K13" s="60">
        <f>'Dairy Partner'!K13</f>
        <v>2</v>
      </c>
      <c r="L13" s="60">
        <f>'Dairy Partner'!L13</f>
        <v>0</v>
      </c>
      <c r="M13" s="60">
        <f>'Dairy Partner'!M13</f>
        <v>0</v>
      </c>
      <c r="N13" s="60">
        <f>'Dairy Partner'!N13</f>
        <v>0</v>
      </c>
      <c r="O13" s="60">
        <f>'Dairy Partner'!O13</f>
        <v>0</v>
      </c>
      <c r="P13" s="60">
        <f>'Dairy Partner'!P13</f>
        <v>0</v>
      </c>
      <c r="Q13" s="60">
        <f>'Dairy Partner'!Q13</f>
        <v>0</v>
      </c>
      <c r="R13" s="60">
        <f>'Dairy Partner'!R13</f>
        <v>0</v>
      </c>
      <c r="S13" s="60">
        <f>'Dairy Partner'!S13</f>
        <v>0</v>
      </c>
      <c r="T13" s="60">
        <f>'Dairy Partner'!T13</f>
        <v>0</v>
      </c>
      <c r="U13" s="60">
        <f>'Dairy Partner'!U13</f>
        <v>0</v>
      </c>
      <c r="V13" s="60">
        <f>'Dairy Partner'!V13</f>
        <v>0</v>
      </c>
      <c r="AB13" s="17"/>
      <c r="AC13" s="17"/>
      <c r="AD13" s="52" t="s">
        <v>143</v>
      </c>
      <c r="AE13" s="30">
        <v>12</v>
      </c>
      <c r="AF13" s="17"/>
      <c r="AG13" s="18"/>
      <c r="AH13" s="18"/>
      <c r="AI13" s="53" t="s">
        <v>120</v>
      </c>
      <c r="AJ13" s="54">
        <v>1.9</v>
      </c>
      <c r="AK13" s="55">
        <v>7.5</v>
      </c>
      <c r="AL13" s="11">
        <v>11</v>
      </c>
      <c r="AM13" s="11">
        <v>6.7</v>
      </c>
      <c r="AN13" s="11" t="s">
        <v>135</v>
      </c>
    </row>
    <row r="14" spans="1:41" x14ac:dyDescent="0.25">
      <c r="A14" s="131" t="s">
        <v>8</v>
      </c>
      <c r="B14" s="131"/>
      <c r="C14" s="102" t="str">
        <f>'Dairy Partner'!C14</f>
        <v>Winter wheat- grain &amp; straw</v>
      </c>
      <c r="D14" s="102" t="str">
        <f>'Dairy Partner'!D14</f>
        <v xml:space="preserve">Grass Silage (25% DM) </v>
      </c>
      <c r="E14" s="102" t="str">
        <f>'Dairy Partner'!E14</f>
        <v>Maize- Silage (30% DM)</v>
      </c>
      <c r="F14" s="102" t="str">
        <f>'Dairy Partner'!F14</f>
        <v>Spring wheat/barley</v>
      </c>
      <c r="G14" s="102" t="str">
        <f>'Dairy Partner'!G14</f>
        <v>Spring wheat/barley</v>
      </c>
      <c r="H14" s="102" t="str">
        <f>'Dairy Partner'!H14</f>
        <v>Spring wheat/barley</v>
      </c>
      <c r="I14" s="102" t="str">
        <f>'Dairy Partner'!I14</f>
        <v xml:space="preserve">Grass Silage (25% DM) </v>
      </c>
      <c r="J14" s="102" t="str">
        <f>'Dairy Partner'!J14</f>
        <v>Winter wheat- grain &amp; straw</v>
      </c>
      <c r="K14" s="102" t="str">
        <f>'Dairy Partner'!K14</f>
        <v>Spring wheat/barley</v>
      </c>
      <c r="L14" s="102">
        <f>'Dairy Partner'!L14</f>
        <v>0</v>
      </c>
      <c r="M14" s="102">
        <f>'Dairy Partner'!M14</f>
        <v>0</v>
      </c>
      <c r="N14" s="102">
        <f>'Dairy Partner'!N14</f>
        <v>0</v>
      </c>
      <c r="O14" s="102">
        <f>'Dairy Partner'!O14</f>
        <v>0</v>
      </c>
      <c r="P14" s="102">
        <f>'Dairy Partner'!P14</f>
        <v>0</v>
      </c>
      <c r="Q14" s="102">
        <f>'Dairy Partner'!Q14</f>
        <v>0</v>
      </c>
      <c r="R14" s="102">
        <f>'Dairy Partner'!R14</f>
        <v>0</v>
      </c>
      <c r="S14" s="102">
        <f>'Dairy Partner'!S14</f>
        <v>0</v>
      </c>
      <c r="T14" s="102">
        <f>'Dairy Partner'!T14</f>
        <v>0</v>
      </c>
      <c r="U14" s="102">
        <f>'Dairy Partner'!U14</f>
        <v>0</v>
      </c>
      <c r="V14" s="102">
        <f>'Dairy Partner'!V14</f>
        <v>0</v>
      </c>
      <c r="AD14" s="30" t="s">
        <v>138</v>
      </c>
      <c r="AE14" s="30">
        <v>6</v>
      </c>
      <c r="AI14" s="53" t="s">
        <v>119</v>
      </c>
      <c r="AJ14" s="54">
        <v>0.8</v>
      </c>
      <c r="AK14" s="55">
        <v>1.7</v>
      </c>
      <c r="AL14" s="11">
        <v>12</v>
      </c>
      <c r="AM14" s="11">
        <v>6.7</v>
      </c>
      <c r="AN14" s="11" t="s">
        <v>135</v>
      </c>
    </row>
    <row r="15" spans="1:41" x14ac:dyDescent="0.25">
      <c r="A15" s="130" t="s">
        <v>9</v>
      </c>
      <c r="B15" s="130"/>
      <c r="C15" s="60">
        <f>'Dairy Partner'!C15</f>
        <v>9</v>
      </c>
      <c r="D15" s="60">
        <f>'Dairy Partner'!D15</f>
        <v>47</v>
      </c>
      <c r="E15" s="60">
        <f>'Dairy Partner'!E15</f>
        <v>45</v>
      </c>
      <c r="F15" s="60">
        <f>'Dairy Partner'!F15</f>
        <v>7</v>
      </c>
      <c r="G15" s="60">
        <f>'Dairy Partner'!G15</f>
        <v>7</v>
      </c>
      <c r="H15" s="60">
        <f>'Dairy Partner'!H15</f>
        <v>7</v>
      </c>
      <c r="I15" s="60">
        <f>'Dairy Partner'!I15</f>
        <v>47</v>
      </c>
      <c r="J15" s="60">
        <f>'Dairy Partner'!J15</f>
        <v>9</v>
      </c>
      <c r="K15" s="60">
        <f>'Dairy Partner'!K15</f>
        <v>7</v>
      </c>
      <c r="L15" s="60">
        <f>'Dairy Partner'!L15</f>
        <v>0</v>
      </c>
      <c r="M15" s="60">
        <f>'Dairy Partner'!M15</f>
        <v>0</v>
      </c>
      <c r="N15" s="60">
        <f>'Dairy Partner'!N15</f>
        <v>0</v>
      </c>
      <c r="O15" s="60">
        <f>'Dairy Partner'!O15</f>
        <v>0</v>
      </c>
      <c r="P15" s="60">
        <f>'Dairy Partner'!P15</f>
        <v>0</v>
      </c>
      <c r="Q15" s="60">
        <f>'Dairy Partner'!Q15</f>
        <v>0</v>
      </c>
      <c r="R15" s="60">
        <f>'Dairy Partner'!R15</f>
        <v>0</v>
      </c>
      <c r="S15" s="60">
        <f>'Dairy Partner'!S15</f>
        <v>0</v>
      </c>
      <c r="T15" s="60">
        <f>'Dairy Partner'!T15</f>
        <v>0</v>
      </c>
      <c r="U15" s="60">
        <f>'Dairy Partner'!U15</f>
        <v>0</v>
      </c>
      <c r="V15" s="60">
        <f>'Dairy Partner'!V15</f>
        <v>0</v>
      </c>
      <c r="AD15" s="30" t="s">
        <v>144</v>
      </c>
      <c r="AE15" s="30">
        <v>7</v>
      </c>
      <c r="AI15" s="53" t="s">
        <v>101</v>
      </c>
      <c r="AJ15" s="62">
        <v>1.8</v>
      </c>
      <c r="AK15" s="55">
        <v>5.4</v>
      </c>
      <c r="AL15" s="11">
        <v>13</v>
      </c>
      <c r="AM15" s="11">
        <v>6.7</v>
      </c>
      <c r="AN15" s="11" t="s">
        <v>135</v>
      </c>
    </row>
    <row r="16" spans="1:41" ht="13.8" thickBot="1" x14ac:dyDescent="0.3">
      <c r="A16" s="132" t="s">
        <v>44</v>
      </c>
      <c r="B16" s="132"/>
      <c r="C16" s="103" t="str">
        <f>'Dairy Partner'!C16</f>
        <v>Medium/Clay</v>
      </c>
      <c r="D16" s="103" t="str">
        <f>'Dairy Partner'!D16</f>
        <v>Medium/Clay</v>
      </c>
      <c r="E16" s="103" t="str">
        <f>'Dairy Partner'!E16</f>
        <v>Medium/Clay</v>
      </c>
      <c r="F16" s="103" t="str">
        <f>'Dairy Partner'!F16</f>
        <v>Medium/Clay</v>
      </c>
      <c r="G16" s="103" t="str">
        <f>'Dairy Partner'!G16</f>
        <v>Medium/Clay</v>
      </c>
      <c r="H16" s="103" t="str">
        <f>'Dairy Partner'!H16</f>
        <v>Medium/Clay</v>
      </c>
      <c r="I16" s="103" t="str">
        <f>'Dairy Partner'!I16</f>
        <v>Medium/Clay</v>
      </c>
      <c r="J16" s="103" t="str">
        <f>'Dairy Partner'!J16</f>
        <v>Medium/Clay</v>
      </c>
      <c r="K16" s="103" t="str">
        <f>'Dairy Partner'!K16</f>
        <v>Medium/Clay</v>
      </c>
      <c r="L16" s="103">
        <f>'Dairy Partner'!L16</f>
        <v>0</v>
      </c>
      <c r="M16" s="103">
        <f>'Dairy Partner'!M16</f>
        <v>0</v>
      </c>
      <c r="N16" s="103">
        <f>'Dairy Partner'!N16</f>
        <v>0</v>
      </c>
      <c r="O16" s="103">
        <f>'Dairy Partner'!O16</f>
        <v>0</v>
      </c>
      <c r="P16" s="103">
        <f>'Dairy Partner'!P16</f>
        <v>0</v>
      </c>
      <c r="Q16" s="103">
        <f>'Dairy Partner'!Q16</f>
        <v>0</v>
      </c>
      <c r="R16" s="103">
        <f>'Dairy Partner'!R16</f>
        <v>0</v>
      </c>
      <c r="S16" s="103">
        <f>'Dairy Partner'!S16</f>
        <v>0</v>
      </c>
      <c r="T16" s="103">
        <f>'Dairy Partner'!T16</f>
        <v>0</v>
      </c>
      <c r="U16" s="103">
        <f>'Dairy Partner'!U16</f>
        <v>0</v>
      </c>
      <c r="V16" s="103">
        <f>'Dairy Partner'!V16</f>
        <v>0</v>
      </c>
      <c r="AD16" s="52" t="s">
        <v>145</v>
      </c>
      <c r="AE16" s="30">
        <v>8</v>
      </c>
      <c r="AI16" s="53" t="s">
        <v>118</v>
      </c>
      <c r="AJ16" s="54">
        <v>8</v>
      </c>
      <c r="AK16" s="55">
        <v>5.5</v>
      </c>
      <c r="AL16" s="12">
        <v>14</v>
      </c>
      <c r="AM16" s="11">
        <v>6.7</v>
      </c>
      <c r="AN16" s="11" t="s">
        <v>135</v>
      </c>
    </row>
    <row r="17" spans="1:40" x14ac:dyDescent="0.25">
      <c r="A17" s="122" t="s">
        <v>69</v>
      </c>
      <c r="B17" s="123"/>
      <c r="C17" s="28">
        <f>(VLOOKUP(C$14,$AI2:$AK26,2,FALSE))*C$15</f>
        <v>63</v>
      </c>
      <c r="D17" s="28">
        <f t="shared" ref="D17:V17" si="0">(VLOOKUP(D$14,$AI2:$AK26,2,FALSE))*D$15</f>
        <v>79.899999999999991</v>
      </c>
      <c r="E17" s="28">
        <f t="shared" si="0"/>
        <v>62.999999999999993</v>
      </c>
      <c r="F17" s="28">
        <f t="shared" si="0"/>
        <v>59.5</v>
      </c>
      <c r="G17" s="28">
        <f t="shared" si="0"/>
        <v>59.5</v>
      </c>
      <c r="H17" s="28">
        <f t="shared" si="0"/>
        <v>59.5</v>
      </c>
      <c r="I17" s="28">
        <f t="shared" si="0"/>
        <v>79.899999999999991</v>
      </c>
      <c r="J17" s="28">
        <f t="shared" si="0"/>
        <v>63</v>
      </c>
      <c r="K17" s="28">
        <f t="shared" si="0"/>
        <v>59.5</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5">
      <c r="A18" s="124" t="s">
        <v>23</v>
      </c>
      <c r="B18" s="125"/>
      <c r="C18" s="16">
        <f>$D31</f>
        <v>3.5739599999999996</v>
      </c>
      <c r="D18" s="16">
        <f>$D32</f>
        <v>8.934899999999999</v>
      </c>
      <c r="E18" s="16">
        <f>$D33</f>
        <v>3.5739599999999996</v>
      </c>
      <c r="F18" s="16">
        <f>$D34</f>
        <v>3.5739599999999996</v>
      </c>
      <c r="G18" s="16">
        <f>$D35</f>
        <v>3.5739599999999996</v>
      </c>
      <c r="H18" s="16">
        <f>$D36</f>
        <v>3.5739599999999996</v>
      </c>
      <c r="I18" s="16">
        <f>$D37</f>
        <v>8.934899999999999</v>
      </c>
      <c r="J18" s="16">
        <f>$D38</f>
        <v>3.5739599999999996</v>
      </c>
      <c r="K18" s="16">
        <f>$D39</f>
        <v>3.5739599999999996</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5">
      <c r="A19" s="124" t="s">
        <v>90</v>
      </c>
      <c r="B19" s="125"/>
      <c r="C19" s="16">
        <f>C18-C17</f>
        <v>-59.42604</v>
      </c>
      <c r="D19" s="16">
        <f t="shared" ref="D19:V19" si="1">D18-D17</f>
        <v>-70.965099999999993</v>
      </c>
      <c r="E19" s="16">
        <f t="shared" si="1"/>
        <v>-59.426039999999993</v>
      </c>
      <c r="F19" s="16">
        <f t="shared" si="1"/>
        <v>-55.92604</v>
      </c>
      <c r="G19" s="16">
        <f t="shared" si="1"/>
        <v>-55.92604</v>
      </c>
      <c r="H19" s="16">
        <f t="shared" si="1"/>
        <v>-55.92604</v>
      </c>
      <c r="I19" s="16">
        <f t="shared" si="1"/>
        <v>-70.965099999999993</v>
      </c>
      <c r="J19" s="16">
        <f t="shared" si="1"/>
        <v>-59.42604</v>
      </c>
      <c r="K19" s="16">
        <f t="shared" si="1"/>
        <v>-55.92604</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8" thickBot="1" x14ac:dyDescent="0.3">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5">
      <c r="A21" s="122" t="s">
        <v>88</v>
      </c>
      <c r="B21" s="123"/>
      <c r="C21" s="28">
        <f>(VLOOKUP(C$14,$AI2:$AK26,3,FALSE))*C$15</f>
        <v>94.5</v>
      </c>
      <c r="D21" s="28">
        <f t="shared" ref="D21:V21" si="2">(VLOOKUP(D$14,$AI2:$AK24,3,FALSE))*D$15</f>
        <v>282</v>
      </c>
      <c r="E21" s="28">
        <f t="shared" si="2"/>
        <v>198.00000000000003</v>
      </c>
      <c r="F21" s="28">
        <f t="shared" si="2"/>
        <v>84</v>
      </c>
      <c r="G21" s="28">
        <f t="shared" si="2"/>
        <v>84</v>
      </c>
      <c r="H21" s="28">
        <f t="shared" si="2"/>
        <v>84</v>
      </c>
      <c r="I21" s="28">
        <f t="shared" si="2"/>
        <v>282</v>
      </c>
      <c r="J21" s="28">
        <f t="shared" si="2"/>
        <v>94.5</v>
      </c>
      <c r="K21" s="28">
        <f t="shared" si="2"/>
        <v>84</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5">
      <c r="A22" s="124" t="s">
        <v>89</v>
      </c>
      <c r="B22" s="125"/>
      <c r="C22" s="16">
        <f>$E31</f>
        <v>12.6525</v>
      </c>
      <c r="D22" s="16">
        <f>$E32</f>
        <v>31.631250000000001</v>
      </c>
      <c r="E22" s="16">
        <f>$E33</f>
        <v>12.6525</v>
      </c>
      <c r="F22" s="16">
        <f>$E34</f>
        <v>12.6525</v>
      </c>
      <c r="G22" s="16">
        <f>$E35</f>
        <v>12.6525</v>
      </c>
      <c r="H22" s="16">
        <f>$E36</f>
        <v>12.6525</v>
      </c>
      <c r="I22" s="16">
        <f>$E37</f>
        <v>31.631250000000001</v>
      </c>
      <c r="J22" s="16">
        <f>$E38</f>
        <v>12.6525</v>
      </c>
      <c r="K22" s="16">
        <f>$E39</f>
        <v>12.6525</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5">
      <c r="A23" s="124" t="s">
        <v>92</v>
      </c>
      <c r="B23" s="125"/>
      <c r="C23" s="16">
        <f>C22-C21</f>
        <v>-81.847499999999997</v>
      </c>
      <c r="D23" s="16">
        <f t="shared" ref="D23:V23" si="3">D22-D21</f>
        <v>-250.36875000000001</v>
      </c>
      <c r="E23" s="16">
        <f t="shared" si="3"/>
        <v>-185.34750000000003</v>
      </c>
      <c r="F23" s="16">
        <f t="shared" si="3"/>
        <v>-71.347499999999997</v>
      </c>
      <c r="G23" s="16">
        <f t="shared" si="3"/>
        <v>-71.347499999999997</v>
      </c>
      <c r="H23" s="16">
        <f t="shared" si="3"/>
        <v>-71.347499999999997</v>
      </c>
      <c r="I23" s="16">
        <f t="shared" si="3"/>
        <v>-250.36875000000001</v>
      </c>
      <c r="J23" s="16">
        <f t="shared" si="3"/>
        <v>-81.847499999999997</v>
      </c>
      <c r="K23" s="16">
        <f t="shared" si="3"/>
        <v>-71.347499999999997</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8"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
      <c r="A27" s="106"/>
      <c r="B27" s="71" t="s">
        <v>46</v>
      </c>
      <c r="C27" s="107" t="s">
        <v>55</v>
      </c>
      <c r="D27" s="107" t="s">
        <v>54</v>
      </c>
      <c r="E27" s="107" t="s">
        <v>54</v>
      </c>
      <c r="F27" s="107" t="s">
        <v>54</v>
      </c>
      <c r="G27" s="107" t="s">
        <v>54</v>
      </c>
      <c r="H27" s="107" t="s">
        <v>54</v>
      </c>
      <c r="I27" s="107" t="s">
        <v>54</v>
      </c>
      <c r="J27" s="107" t="s">
        <v>54</v>
      </c>
      <c r="K27" s="107" t="s">
        <v>54</v>
      </c>
      <c r="L27" s="107" t="s">
        <v>54</v>
      </c>
      <c r="M27" s="107" t="s">
        <v>54</v>
      </c>
      <c r="N27" s="107"/>
      <c r="O27" s="107"/>
      <c r="P27" s="107" t="s">
        <v>54</v>
      </c>
      <c r="Q27" s="107" t="s">
        <v>54</v>
      </c>
      <c r="R27" s="107"/>
      <c r="S27" s="107"/>
      <c r="T27" s="107"/>
      <c r="U27" s="107"/>
    </row>
    <row r="28" spans="1:40" s="57" customFormat="1" x14ac:dyDescent="0.3">
      <c r="A28" s="108"/>
      <c r="B28" s="24">
        <v>0.38</v>
      </c>
      <c r="C28" s="15">
        <v>0.01</v>
      </c>
      <c r="D28" s="15">
        <v>15.6</v>
      </c>
      <c r="E28" s="15">
        <v>105</v>
      </c>
      <c r="F28" s="15">
        <v>10</v>
      </c>
      <c r="G28" s="15">
        <v>0.2</v>
      </c>
      <c r="H28" s="15">
        <v>2</v>
      </c>
      <c r="I28" s="15">
        <v>0.5</v>
      </c>
      <c r="J28" s="15">
        <v>0.01</v>
      </c>
      <c r="K28" s="23">
        <v>0.05</v>
      </c>
      <c r="L28" s="15">
        <v>0.2</v>
      </c>
      <c r="M28" s="15" t="s">
        <v>180</v>
      </c>
      <c r="N28" s="15"/>
      <c r="O28" s="15"/>
      <c r="P28" s="15">
        <v>684</v>
      </c>
      <c r="Q28" s="15">
        <v>28.6</v>
      </c>
      <c r="R28" s="15"/>
      <c r="S28" s="15"/>
      <c r="T28" s="15"/>
      <c r="U28" s="15"/>
    </row>
    <row r="29" spans="1:40" s="7" customFormat="1" ht="28.8" x14ac:dyDescent="0.3">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8" x14ac:dyDescent="0.3">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3">
      <c r="A31" s="13" t="str">
        <f>C8</f>
        <v>Tref 16</v>
      </c>
      <c r="B31" s="15">
        <v>100</v>
      </c>
      <c r="C31" s="77">
        <f>IF(C$27="%w/w SAR",((C$28*10)*$B31),IF(C$27="%w/w DM",(((C$28*10)*($B$28/100))*$B31),IF(C$27="kg/t SAR",(C$28*$B31),IF(C$27="kg/t DM",((C$28*($B$28/100))*$B31),IF(C$27="mg/kg SAR",((C$28*0.001)*$B31),IF(C$27="mg/kg DM",(((C$28*0.001)*($B$28/100))*$B31),0))))))</f>
        <v>3.8000000000000005E-6</v>
      </c>
      <c r="D31" s="77">
        <f>(IF(D$27="%w/w SAR",((D$28*10)*$B31),IF(D$27="%w/w DM",(((D$28*10)*($B$28/100))*$B31),IF(D$27="kg/t SAR",(D$28*$B31),IF(D$27="kg/t DM",((D$28*($B$28/100))*$B31),IF(D$27="mg/kg SAR",((D$28*0.001)*$B31),IF(D$27="mg/kg DM",(((D$28*0.001)*($B$28/100))*$B31),"0")))))))*2.291</f>
        <v>3.5739599999999996</v>
      </c>
      <c r="E31" s="77">
        <f>(IF(E$27="%w/w SAR",((E$28*10)*$B31),IF(E$27="%w/w DM",(((E$28*10)*($B$28/100))*$B31),IF(E$27="kg/t SAR",(E$28*$B31),IF(E$27="kg/t DM",((E$28*($B$28/100))*$B31),IF(E$27="mg/kg SAR",((E$28*0.001)*$B31),IF(E$27="mg/kg DM",(((E$28*0.001)*($B$28/100))*$B31),"0")))))))*1.205</f>
        <v>12.6525</v>
      </c>
      <c r="F31" s="77">
        <f>(IF(F$27="%w/w SAR",((F$28*10)*$B31),IF(F$27="%w/w DM",(((F$28*10)*($B$28/100))*$B31),IF(F$27="kg/t SAR",(F$28*$B31),IF(F$27="kg/t DM",((F$28*($B$28/100))*$B31),IF(F$27="mg/kg SAR",((F$28*0.001)*$B31),IF(F$27="mg/kg DM",(((F$28*0.001)*($B$28/100))*$B31),"0")))))))*1.658</f>
        <v>1.6579999999999999</v>
      </c>
      <c r="G31" s="77">
        <f t="shared" ref="G31:P46" si="5">IF(G$27="%w/w SAR",((G$28*10)*$B31),IF(G$27="%w/w DM",(((G$28*10)*($B$28/100))*$B31),IF(G$27="kg/t SAR",(G$28*$B31),IF(G$27="kg/t DM",((G$28*($B$28/100))*$B31),IF(G$27="mg/kg SAR",((G$28*0.001)*$B31),IF(G$27="mg/kg DM",(((G$28*0.001)*($B$28/100))*$B31),0))))))</f>
        <v>0.02</v>
      </c>
      <c r="H31" s="77">
        <f t="shared" si="5"/>
        <v>0.2</v>
      </c>
      <c r="I31" s="77">
        <f t="shared" si="5"/>
        <v>0.05</v>
      </c>
      <c r="J31" s="77">
        <f t="shared" si="5"/>
        <v>1E-3</v>
      </c>
      <c r="K31" s="77">
        <f t="shared" si="5"/>
        <v>5.0000000000000001E-3</v>
      </c>
      <c r="L31" s="77">
        <f t="shared" si="5"/>
        <v>0.02</v>
      </c>
      <c r="M31" s="77" t="e">
        <f t="shared" si="5"/>
        <v>#VALUE!</v>
      </c>
      <c r="N31" s="77">
        <f t="shared" si="5"/>
        <v>0</v>
      </c>
      <c r="O31" s="77">
        <f t="shared" si="5"/>
        <v>0</v>
      </c>
      <c r="P31" s="77">
        <f t="shared" si="5"/>
        <v>68.400000000000006</v>
      </c>
      <c r="Q31" s="77">
        <f>(IF(Q$27="%w/w SAR",((Q$28*10)*$B31),IF(Q$27="%w/w DM",(((Q$28*10)*($B$28/100))*$B31),IF(Q$27="kg/t SAR",(Q$28*$B31),IF(Q$27="kg/t DM",((Q$28*($B$28/100))*$B31),IF(Q$27="mg/kg SAR",((Q$28*0.001)*$B31),IF(Q$27="mg/kg DM",(((Q$28*0.001)*($B$28/100))*$B31),0)))))))*2.5</f>
        <v>7.1499999999999995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3">
      <c r="A32" s="13" t="str">
        <f>D8</f>
        <v>Tref 17</v>
      </c>
      <c r="B32" s="15">
        <v>250</v>
      </c>
      <c r="C32" s="77">
        <f t="shared" ref="C32:C50" si="6">IF(C$27="%w/w SAR",((C$28*10)*$B32),IF(C$27="%w/w DM",(((C$28*10)*($B$28/100))*$B32),IF(C$27="kg/t SAR",(C$28*$B32),IF(C$27="kg/t DM",((C$28*($B$28/100))*$B32),IF(C$27="mg/kg SAR",((C$28*0.001)*$B32),IF(C$27="mg/kg DM",(((C$28*0.001)*($B$28/100))*$B32),0))))))</f>
        <v>9.5000000000000005E-6</v>
      </c>
      <c r="D32" s="77">
        <f t="shared" ref="D32:D50" si="7">(IF(D$27="%w/w SAR",((D$28*10)*$B32),IF(D$27="%w/w DM",(((D$28*10)*($B$28/100))*$B32),IF(D$27="kg/t SAR",(D$28*$B32),IF(D$27="kg/t DM",((D$28*($B$28/100))*$B32),IF(D$27="mg/kg SAR",((D$28*0.001)*$B32),IF(D$27="mg/kg DM",(((D$28*0.001)*($B$28/100))*$B32),"0")))))))*2.291</f>
        <v>8.934899999999999</v>
      </c>
      <c r="E32" s="77">
        <f t="shared" ref="E32:E50" si="8">(IF(E$27="%w/w SAR",((E$28*10)*$B32),IF(E$27="%w/w DM",(((E$28*10)*($B$28/100))*$B32),IF(E$27="kg/t SAR",(E$28*$B32),IF(E$27="kg/t DM",((E$28*($B$28/100))*$B32),IF(E$27="mg/kg SAR",((E$28*0.001)*$B32),IF(E$27="mg/kg DM",(((E$28*0.001)*($B$28/100))*$B32),"0")))))))*1.205</f>
        <v>31.631250000000001</v>
      </c>
      <c r="F32" s="77">
        <f t="shared" ref="F32:F50" si="9">(IF(F$27="%w/w SAR",((F$28*10)*$B32),IF(F$27="%w/w DM",(((F$28*10)*($B$28/100))*$B32),IF(F$27="kg/t SAR",(F$28*$B32),IF(F$27="kg/t DM",((F$28*($B$28/100))*$B32),IF(F$27="mg/kg SAR",((F$28*0.001)*$B32),IF(F$27="mg/kg DM",(((F$28*0.001)*($B$28/100))*$B32),"0")))))))*1.658</f>
        <v>4.1449999999999996</v>
      </c>
      <c r="G32" s="77">
        <f t="shared" si="5"/>
        <v>0.05</v>
      </c>
      <c r="H32" s="77">
        <f t="shared" si="5"/>
        <v>0.5</v>
      </c>
      <c r="I32" s="77">
        <f t="shared" si="5"/>
        <v>0.125</v>
      </c>
      <c r="J32" s="77">
        <f t="shared" si="5"/>
        <v>2.5000000000000001E-3</v>
      </c>
      <c r="K32" s="77">
        <f t="shared" si="5"/>
        <v>1.2500000000000001E-2</v>
      </c>
      <c r="L32" s="77">
        <f t="shared" si="5"/>
        <v>0.05</v>
      </c>
      <c r="M32" s="77" t="e">
        <f t="shared" si="5"/>
        <v>#VALUE!</v>
      </c>
      <c r="N32" s="77">
        <f t="shared" si="5"/>
        <v>0</v>
      </c>
      <c r="O32" s="77">
        <f t="shared" si="5"/>
        <v>0</v>
      </c>
      <c r="P32" s="77">
        <f t="shared" si="5"/>
        <v>171</v>
      </c>
      <c r="Q32" s="77">
        <f t="shared" ref="Q32:Q50" si="10">(IF(Q$27="%w/w SAR",((Q$28*10)*$B32),IF(Q$27="%w/w DM",(((Q$28*10)*($B$28/100))*$B32),IF(Q$27="kg/t SAR",(Q$28*$B32),IF(Q$27="kg/t DM",((Q$28*($B$28/100))*$B32),IF(Q$27="mg/kg SAR",((Q$28*0.001)*$B32),IF(Q$27="mg/kg DM",(((Q$28*0.001)*($B$28/100))*$B32),0)))))))*2.5</f>
        <v>17.875</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3">
      <c r="A33" s="13" t="str">
        <f>E8</f>
        <v>Tref 18</v>
      </c>
      <c r="B33" s="15">
        <v>100</v>
      </c>
      <c r="C33" s="77">
        <f t="shared" si="6"/>
        <v>3.8000000000000005E-6</v>
      </c>
      <c r="D33" s="77">
        <f t="shared" si="7"/>
        <v>3.5739599999999996</v>
      </c>
      <c r="E33" s="77">
        <f t="shared" si="8"/>
        <v>12.6525</v>
      </c>
      <c r="F33" s="77">
        <f t="shared" si="9"/>
        <v>1.6579999999999999</v>
      </c>
      <c r="G33" s="77">
        <f t="shared" si="5"/>
        <v>0.02</v>
      </c>
      <c r="H33" s="77">
        <f t="shared" si="5"/>
        <v>0.2</v>
      </c>
      <c r="I33" s="77">
        <f t="shared" si="5"/>
        <v>0.05</v>
      </c>
      <c r="J33" s="77">
        <f t="shared" si="5"/>
        <v>1E-3</v>
      </c>
      <c r="K33" s="77">
        <f t="shared" si="5"/>
        <v>5.0000000000000001E-3</v>
      </c>
      <c r="L33" s="77">
        <f t="shared" si="5"/>
        <v>0.02</v>
      </c>
      <c r="M33" s="77" t="e">
        <f t="shared" si="5"/>
        <v>#VALUE!</v>
      </c>
      <c r="N33" s="77">
        <f t="shared" si="5"/>
        <v>0</v>
      </c>
      <c r="O33" s="77">
        <f t="shared" si="5"/>
        <v>0</v>
      </c>
      <c r="P33" s="77">
        <f t="shared" si="5"/>
        <v>68.400000000000006</v>
      </c>
      <c r="Q33" s="77">
        <f t="shared" si="10"/>
        <v>7.1499999999999995</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3">
      <c r="A34" s="13" t="str">
        <f>F8</f>
        <v>Rhos 4</v>
      </c>
      <c r="B34" s="15">
        <v>100</v>
      </c>
      <c r="C34" s="77">
        <f t="shared" si="6"/>
        <v>3.8000000000000005E-6</v>
      </c>
      <c r="D34" s="77">
        <f t="shared" si="7"/>
        <v>3.5739599999999996</v>
      </c>
      <c r="E34" s="77">
        <f t="shared" si="8"/>
        <v>12.6525</v>
      </c>
      <c r="F34" s="77">
        <f t="shared" si="9"/>
        <v>1.6579999999999999</v>
      </c>
      <c r="G34" s="77">
        <f t="shared" si="5"/>
        <v>0.02</v>
      </c>
      <c r="H34" s="77">
        <f t="shared" si="5"/>
        <v>0.2</v>
      </c>
      <c r="I34" s="77">
        <f t="shared" si="5"/>
        <v>0.05</v>
      </c>
      <c r="J34" s="77">
        <f t="shared" si="5"/>
        <v>1E-3</v>
      </c>
      <c r="K34" s="77">
        <f t="shared" si="5"/>
        <v>5.0000000000000001E-3</v>
      </c>
      <c r="L34" s="77">
        <f t="shared" si="5"/>
        <v>0.02</v>
      </c>
      <c r="M34" s="77" t="e">
        <f t="shared" si="5"/>
        <v>#VALUE!</v>
      </c>
      <c r="N34" s="77">
        <f t="shared" si="5"/>
        <v>0</v>
      </c>
      <c r="O34" s="77">
        <f t="shared" si="5"/>
        <v>0</v>
      </c>
      <c r="P34" s="77">
        <f t="shared" si="5"/>
        <v>68.400000000000006</v>
      </c>
      <c r="Q34" s="77">
        <f t="shared" si="10"/>
        <v>7.1499999999999995</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3">
      <c r="A35" s="13" t="str">
        <f>G8</f>
        <v>Rhos 5</v>
      </c>
      <c r="B35" s="15">
        <v>100</v>
      </c>
      <c r="C35" s="77">
        <f t="shared" si="6"/>
        <v>3.8000000000000005E-6</v>
      </c>
      <c r="D35" s="77">
        <f t="shared" si="7"/>
        <v>3.5739599999999996</v>
      </c>
      <c r="E35" s="77">
        <f t="shared" si="8"/>
        <v>12.6525</v>
      </c>
      <c r="F35" s="77">
        <f t="shared" si="9"/>
        <v>1.6579999999999999</v>
      </c>
      <c r="G35" s="77">
        <f t="shared" si="5"/>
        <v>0.02</v>
      </c>
      <c r="H35" s="77">
        <f t="shared" si="5"/>
        <v>0.2</v>
      </c>
      <c r="I35" s="77">
        <f t="shared" si="5"/>
        <v>0.05</v>
      </c>
      <c r="J35" s="77">
        <f t="shared" si="5"/>
        <v>1E-3</v>
      </c>
      <c r="K35" s="77">
        <f t="shared" si="5"/>
        <v>5.0000000000000001E-3</v>
      </c>
      <c r="L35" s="77">
        <f t="shared" si="5"/>
        <v>0.02</v>
      </c>
      <c r="M35" s="77" t="e">
        <f t="shared" si="5"/>
        <v>#VALUE!</v>
      </c>
      <c r="N35" s="77">
        <f t="shared" si="5"/>
        <v>0</v>
      </c>
      <c r="O35" s="77">
        <f t="shared" si="5"/>
        <v>0</v>
      </c>
      <c r="P35" s="77">
        <f t="shared" si="5"/>
        <v>68.400000000000006</v>
      </c>
      <c r="Q35" s="77">
        <f t="shared" si="10"/>
        <v>7.1499999999999995</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3">
      <c r="A36" s="13" t="str">
        <f>H8</f>
        <v>Rhos 6</v>
      </c>
      <c r="B36" s="15">
        <v>100</v>
      </c>
      <c r="C36" s="77">
        <f t="shared" si="6"/>
        <v>3.8000000000000005E-6</v>
      </c>
      <c r="D36" s="77">
        <f t="shared" si="7"/>
        <v>3.5739599999999996</v>
      </c>
      <c r="E36" s="77">
        <f t="shared" si="8"/>
        <v>12.6525</v>
      </c>
      <c r="F36" s="77">
        <f t="shared" si="9"/>
        <v>1.6579999999999999</v>
      </c>
      <c r="G36" s="77">
        <f t="shared" si="5"/>
        <v>0.02</v>
      </c>
      <c r="H36" s="77">
        <f t="shared" si="5"/>
        <v>0.2</v>
      </c>
      <c r="I36" s="77">
        <f t="shared" si="5"/>
        <v>0.05</v>
      </c>
      <c r="J36" s="77">
        <f t="shared" si="5"/>
        <v>1E-3</v>
      </c>
      <c r="K36" s="77">
        <f t="shared" si="5"/>
        <v>5.0000000000000001E-3</v>
      </c>
      <c r="L36" s="77">
        <f t="shared" si="5"/>
        <v>0.02</v>
      </c>
      <c r="M36" s="77" t="e">
        <f t="shared" si="5"/>
        <v>#VALUE!</v>
      </c>
      <c r="N36" s="77">
        <f t="shared" si="5"/>
        <v>0</v>
      </c>
      <c r="O36" s="77">
        <f t="shared" si="5"/>
        <v>0</v>
      </c>
      <c r="P36" s="77">
        <f t="shared" si="5"/>
        <v>68.400000000000006</v>
      </c>
      <c r="Q36" s="77">
        <f t="shared" si="10"/>
        <v>7.1499999999999995</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3">
      <c r="A37" s="13" t="str">
        <f>I8</f>
        <v>Rhos 7</v>
      </c>
      <c r="B37" s="15">
        <v>250</v>
      </c>
      <c r="C37" s="77">
        <f t="shared" si="6"/>
        <v>9.5000000000000005E-6</v>
      </c>
      <c r="D37" s="77">
        <f t="shared" si="7"/>
        <v>8.934899999999999</v>
      </c>
      <c r="E37" s="77">
        <f t="shared" si="8"/>
        <v>31.631250000000001</v>
      </c>
      <c r="F37" s="77">
        <f t="shared" si="9"/>
        <v>4.1449999999999996</v>
      </c>
      <c r="G37" s="77">
        <f t="shared" si="5"/>
        <v>0.05</v>
      </c>
      <c r="H37" s="77">
        <f t="shared" si="5"/>
        <v>0.5</v>
      </c>
      <c r="I37" s="77">
        <f t="shared" si="5"/>
        <v>0.125</v>
      </c>
      <c r="J37" s="77">
        <f t="shared" si="5"/>
        <v>2.5000000000000001E-3</v>
      </c>
      <c r="K37" s="77">
        <f t="shared" si="5"/>
        <v>1.2500000000000001E-2</v>
      </c>
      <c r="L37" s="77">
        <f t="shared" si="5"/>
        <v>0.05</v>
      </c>
      <c r="M37" s="77" t="e">
        <f t="shared" si="5"/>
        <v>#VALUE!</v>
      </c>
      <c r="N37" s="77">
        <f t="shared" si="5"/>
        <v>0</v>
      </c>
      <c r="O37" s="77">
        <f t="shared" si="5"/>
        <v>0</v>
      </c>
      <c r="P37" s="77">
        <f t="shared" si="5"/>
        <v>171</v>
      </c>
      <c r="Q37" s="77">
        <f t="shared" si="10"/>
        <v>17.875</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3">
      <c r="A38" s="13" t="str">
        <f>J8</f>
        <v>Bigni 8</v>
      </c>
      <c r="B38" s="15">
        <v>100</v>
      </c>
      <c r="C38" s="77">
        <f t="shared" si="6"/>
        <v>3.8000000000000005E-6</v>
      </c>
      <c r="D38" s="77">
        <f t="shared" si="7"/>
        <v>3.5739599999999996</v>
      </c>
      <c r="E38" s="77">
        <f t="shared" si="8"/>
        <v>12.6525</v>
      </c>
      <c r="F38" s="77">
        <f t="shared" si="9"/>
        <v>1.6579999999999999</v>
      </c>
      <c r="G38" s="77">
        <f t="shared" si="5"/>
        <v>0.02</v>
      </c>
      <c r="H38" s="77">
        <f t="shared" si="5"/>
        <v>0.2</v>
      </c>
      <c r="I38" s="77">
        <f t="shared" si="5"/>
        <v>0.05</v>
      </c>
      <c r="J38" s="77">
        <f t="shared" si="5"/>
        <v>1E-3</v>
      </c>
      <c r="K38" s="77">
        <f t="shared" si="5"/>
        <v>5.0000000000000001E-3</v>
      </c>
      <c r="L38" s="77">
        <f t="shared" si="5"/>
        <v>0.02</v>
      </c>
      <c r="M38" s="77" t="e">
        <f t="shared" si="5"/>
        <v>#VALUE!</v>
      </c>
      <c r="N38" s="77">
        <f t="shared" si="5"/>
        <v>0</v>
      </c>
      <c r="O38" s="77">
        <f t="shared" si="5"/>
        <v>0</v>
      </c>
      <c r="P38" s="77">
        <f t="shared" si="5"/>
        <v>68.400000000000006</v>
      </c>
      <c r="Q38" s="77">
        <f t="shared" si="10"/>
        <v>7.1499999999999995</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3">
      <c r="A39" s="13" t="str">
        <f>K8</f>
        <v>Bigni 9</v>
      </c>
      <c r="B39" s="15">
        <v>100</v>
      </c>
      <c r="C39" s="77">
        <f t="shared" si="6"/>
        <v>3.8000000000000005E-6</v>
      </c>
      <c r="D39" s="77">
        <f t="shared" si="7"/>
        <v>3.5739599999999996</v>
      </c>
      <c r="E39" s="77">
        <f t="shared" si="8"/>
        <v>12.6525</v>
      </c>
      <c r="F39" s="77">
        <f t="shared" si="9"/>
        <v>1.6579999999999999</v>
      </c>
      <c r="G39" s="77">
        <f t="shared" si="5"/>
        <v>0.02</v>
      </c>
      <c r="H39" s="77">
        <f t="shared" si="5"/>
        <v>0.2</v>
      </c>
      <c r="I39" s="77">
        <f t="shared" si="5"/>
        <v>0.05</v>
      </c>
      <c r="J39" s="77">
        <f t="shared" si="5"/>
        <v>1E-3</v>
      </c>
      <c r="K39" s="77">
        <f t="shared" si="5"/>
        <v>5.0000000000000001E-3</v>
      </c>
      <c r="L39" s="77">
        <f t="shared" si="5"/>
        <v>0.02</v>
      </c>
      <c r="M39" s="77" t="e">
        <f t="shared" si="5"/>
        <v>#VALUE!</v>
      </c>
      <c r="N39" s="77">
        <f t="shared" si="5"/>
        <v>0</v>
      </c>
      <c r="O39" s="77">
        <f t="shared" si="5"/>
        <v>0</v>
      </c>
      <c r="P39" s="77">
        <f t="shared" si="5"/>
        <v>68.400000000000006</v>
      </c>
      <c r="Q39" s="77">
        <f t="shared" si="10"/>
        <v>7.1499999999999995</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3">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t="e">
        <f t="shared" si="5"/>
        <v>#VALUE!</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3">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t="e">
        <f t="shared" si="5"/>
        <v>#VALUE!</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3">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t="e">
        <f t="shared" si="5"/>
        <v>#VALUE!</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3">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t="e">
        <f t="shared" si="5"/>
        <v>#VALUE!</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3">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t="e">
        <f t="shared" si="5"/>
        <v>#VALUE!</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3">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t="e">
        <f t="shared" si="5"/>
        <v>#VALUE!</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3">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t="e">
        <f t="shared" si="5"/>
        <v>#VALUE!</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3">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t="e">
        <f t="shared" si="12"/>
        <v>#VALUE!</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3">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t="e">
        <f t="shared" si="12"/>
        <v>#VALUE!</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3">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t="e">
        <f t="shared" si="12"/>
        <v>#VALUE!</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8" thickBot="1" x14ac:dyDescent="0.35">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t="e">
        <f t="shared" si="12"/>
        <v>#VALUE!</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8" thickBot="1" x14ac:dyDescent="0.35">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3">
      <c r="A53" s="12" t="s">
        <v>130</v>
      </c>
    </row>
    <row r="54" spans="1:35" ht="26.4" x14ac:dyDescent="0.25">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5">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3">
      <c r="A57" s="92" t="s">
        <v>2</v>
      </c>
      <c r="B57" s="8" t="str">
        <f>C8</f>
        <v>Tref 16</v>
      </c>
      <c r="C57" s="8" t="str">
        <f t="shared" ref="C57:U57" si="13">D8</f>
        <v>Tref 17</v>
      </c>
      <c r="D57" s="8" t="str">
        <f t="shared" si="13"/>
        <v>Tref 18</v>
      </c>
      <c r="E57" s="8" t="str">
        <f t="shared" si="13"/>
        <v>Rhos 4</v>
      </c>
      <c r="F57" s="8" t="str">
        <f t="shared" si="13"/>
        <v>Rhos 5</v>
      </c>
      <c r="G57" s="8" t="str">
        <f t="shared" si="13"/>
        <v>Rhos 6</v>
      </c>
      <c r="H57" s="8" t="str">
        <f t="shared" si="13"/>
        <v>Rhos 7</v>
      </c>
      <c r="I57" s="8" t="str">
        <f t="shared" si="13"/>
        <v>Bigni 8</v>
      </c>
      <c r="J57" s="8" t="str">
        <f t="shared" si="13"/>
        <v>Bigni 9</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3">
      <c r="A58" s="92" t="s">
        <v>136</v>
      </c>
      <c r="B58" s="13" t="str">
        <f>C16&amp;" I "&amp;(VLOOKUP(C14,Table245811[],6,FALSE))</f>
        <v>Medium/Clay I Arable</v>
      </c>
      <c r="C58" s="13" t="str">
        <f>D16&amp;" I "&amp;(VLOOKUP(D14,Table245811[],6,FALSE))</f>
        <v>Medium/Clay I Grass</v>
      </c>
      <c r="D58" s="13" t="str">
        <f>E16&amp;" I "&amp;(VLOOKUP(E14,Table245811[],6,FALSE))</f>
        <v>Medium/Clay I Arable</v>
      </c>
      <c r="E58" s="13" t="str">
        <f>F16&amp;" I "&amp;(VLOOKUP(F14,Table245811[],6,FALSE))</f>
        <v>Medium/Clay I Arable</v>
      </c>
      <c r="F58" s="13" t="str">
        <f>G16&amp;" I "&amp;(VLOOKUP(G14,Table245811[],6,FALSE))</f>
        <v>Medium/Clay I Arable</v>
      </c>
      <c r="G58" s="13" t="str">
        <f>H16&amp;" I "&amp;(VLOOKUP(H14,Table245811[],6,FALSE))</f>
        <v>Medium/Clay I Arable</v>
      </c>
      <c r="H58" s="13" t="str">
        <f>I16&amp;" I "&amp;(VLOOKUP(I14,Table245811[],6,FALSE))</f>
        <v>Medium/Clay I Grass</v>
      </c>
      <c r="I58" s="13" t="str">
        <f>J16&amp;" I "&amp;(VLOOKUP(J14,Table245811[],6,FALSE))</f>
        <v>Medium/Clay I Arable</v>
      </c>
      <c r="J58" s="13" t="str">
        <f>K16&amp;" I "&amp;(VLOOKUP(K14,Table245811[],6,FALSE))</f>
        <v>Medium/Clay I Arable</v>
      </c>
      <c r="K58" s="13" t="e">
        <f>L16&amp;" I "&amp;(VLOOKUP(L14,Table245811[],6,FALSE))</f>
        <v>#N/A</v>
      </c>
      <c r="L58" s="13" t="e">
        <f>M16&amp;" I "&amp;(VLOOKUP(M14,Table245811[],6,FALSE))</f>
        <v>#N/A</v>
      </c>
      <c r="M58" s="13" t="e">
        <f>N16&amp;" I "&amp;(VLOOKUP(N14,Table245811[],6,FALSE))</f>
        <v>#N/A</v>
      </c>
      <c r="N58" s="13" t="e">
        <f>O16&amp;" I "&amp;(VLOOKUP(O14,Table245811[],6,FALSE))</f>
        <v>#N/A</v>
      </c>
      <c r="O58" s="13" t="e">
        <f>P16&amp;" I "&amp;(VLOOKUP(P14,Table245811[],6,FALSE))</f>
        <v>#N/A</v>
      </c>
      <c r="P58" s="13" t="e">
        <f>Q16&amp;" I "&amp;(VLOOKUP(Q14,Table245811[],6,FALSE))</f>
        <v>#N/A</v>
      </c>
      <c r="Q58" s="13" t="e">
        <f>R16&amp;" I "&amp;(VLOOKUP(R14,Table245811[],6,FALSE))</f>
        <v>#N/A</v>
      </c>
      <c r="R58" s="13" t="e">
        <f>S16&amp;" I "&amp;(VLOOKUP(S14,Table245811[],6,FALSE))</f>
        <v>#N/A</v>
      </c>
      <c r="S58" s="13" t="e">
        <f>T16&amp;" I "&amp;(VLOOKUP(T14,Table245811[],6,FALSE))</f>
        <v>#N/A</v>
      </c>
      <c r="T58" s="13" t="e">
        <f>U16&amp;" I "&amp;(VLOOKUP(U14,Table245811[],6,FALSE))</f>
        <v>#N/A</v>
      </c>
      <c r="U58" s="13" t="e">
        <f>V16&amp;" I "&amp;(VLOOKUP(V14,Table245811[],6,FALSE))</f>
        <v>#N/A</v>
      </c>
    </row>
    <row r="59" spans="1:35" s="19" customFormat="1" x14ac:dyDescent="0.25">
      <c r="A59" s="111" t="s">
        <v>132</v>
      </c>
      <c r="B59" s="76">
        <f>VLOOKUP(C$14,Table245811[],5,FALSE)</f>
        <v>6.7</v>
      </c>
      <c r="C59" s="76">
        <f>VLOOKUP(D$14,Table245811[],5,FALSE)</f>
        <v>6.2</v>
      </c>
      <c r="D59" s="76">
        <f>VLOOKUP(E$14,Table245811[],5,FALSE)</f>
        <v>6.7</v>
      </c>
      <c r="E59" s="76">
        <f>VLOOKUP(F$14,Table245811[],5,FALSE)</f>
        <v>6.7</v>
      </c>
      <c r="F59" s="76">
        <f>VLOOKUP(G$14,Table245811[],5,FALSE)</f>
        <v>6.7</v>
      </c>
      <c r="G59" s="76">
        <f>VLOOKUP(H$14,Table245811[],5,FALSE)</f>
        <v>6.7</v>
      </c>
      <c r="H59" s="76">
        <f>VLOOKUP(I$14,Table245811[],5,FALSE)</f>
        <v>6.2</v>
      </c>
      <c r="I59" s="76">
        <f>VLOOKUP(J$14,Table245811[],5,FALSE)</f>
        <v>6.7</v>
      </c>
      <c r="J59" s="76">
        <f>VLOOKUP(K$14,Table245811[],5,FALSE)</f>
        <v>6.7</v>
      </c>
      <c r="K59" s="76" t="e">
        <f>VLOOKUP(L$14,Table245811[],5,FALSE)</f>
        <v>#N/A</v>
      </c>
      <c r="L59" s="76" t="e">
        <f>VLOOKUP(M$14,Table245811[],5,FALSE)</f>
        <v>#N/A</v>
      </c>
      <c r="M59" s="76" t="e">
        <f>VLOOKUP(N$14,Table245811[],5,FALSE)</f>
        <v>#N/A</v>
      </c>
      <c r="N59" s="76" t="e">
        <f>VLOOKUP(O$14,Table245811[],5,FALSE)</f>
        <v>#N/A</v>
      </c>
      <c r="O59" s="76" t="e">
        <f>VLOOKUP(P$14,Table245811[],5,FALSE)</f>
        <v>#N/A</v>
      </c>
      <c r="P59" s="76" t="e">
        <f>VLOOKUP(Q$14,Table245811[],5,FALSE)</f>
        <v>#N/A</v>
      </c>
      <c r="Q59" s="76" t="e">
        <f>VLOOKUP(R$14,Table245811[],5,FALSE)</f>
        <v>#N/A</v>
      </c>
      <c r="R59" s="76" t="e">
        <f>VLOOKUP(S$14,Table245811[],5,FALSE)</f>
        <v>#N/A</v>
      </c>
      <c r="S59" s="76" t="e">
        <f>VLOOKUP(T$14,Table245811[],5,FALSE)</f>
        <v>#N/A</v>
      </c>
      <c r="T59" s="76" t="e">
        <f>VLOOKUP(U$14,Table245811[],5,FALSE)</f>
        <v>#N/A</v>
      </c>
      <c r="U59" s="76" t="e">
        <f>VLOOKUP(V$14,Table245811[],5,FALSE)</f>
        <v>#N/A</v>
      </c>
    </row>
    <row r="60" spans="1:35" s="19" customFormat="1" x14ac:dyDescent="0.25">
      <c r="A60" s="111" t="s">
        <v>4</v>
      </c>
      <c r="B60" s="76">
        <f>C10</f>
        <v>5.7</v>
      </c>
      <c r="C60" s="76">
        <f t="shared" ref="C60:U60" si="14">D10</f>
        <v>5.7</v>
      </c>
      <c r="D60" s="76">
        <f t="shared" si="14"/>
        <v>5.7</v>
      </c>
      <c r="E60" s="76">
        <f t="shared" si="14"/>
        <v>5.9</v>
      </c>
      <c r="F60" s="76">
        <f t="shared" si="14"/>
        <v>5.7</v>
      </c>
      <c r="G60" s="76">
        <f t="shared" si="14"/>
        <v>5.8</v>
      </c>
      <c r="H60" s="76">
        <f t="shared" si="14"/>
        <v>6.2</v>
      </c>
      <c r="I60" s="76">
        <f t="shared" si="14"/>
        <v>6.3</v>
      </c>
      <c r="J60" s="76">
        <f t="shared" si="14"/>
        <v>5.8</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5">
      <c r="A61" s="111" t="s">
        <v>133</v>
      </c>
      <c r="B61" s="76">
        <f t="shared" ref="B61:U61" si="15">VLOOKUP(B58,$AD9:$AE18,2,FALSE)</f>
        <v>8</v>
      </c>
      <c r="C61" s="76">
        <f t="shared" si="15"/>
        <v>6</v>
      </c>
      <c r="D61" s="76">
        <f t="shared" si="15"/>
        <v>8</v>
      </c>
      <c r="E61" s="76">
        <f t="shared" si="15"/>
        <v>8</v>
      </c>
      <c r="F61" s="76">
        <f t="shared" si="15"/>
        <v>8</v>
      </c>
      <c r="G61" s="76">
        <f t="shared" si="15"/>
        <v>8</v>
      </c>
      <c r="H61" s="76">
        <f t="shared" si="15"/>
        <v>6</v>
      </c>
      <c r="I61" s="76">
        <f t="shared" si="15"/>
        <v>8</v>
      </c>
      <c r="J61" s="76">
        <f t="shared" si="15"/>
        <v>8</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5">
      <c r="A62" s="111" t="s">
        <v>134</v>
      </c>
      <c r="B62" s="77">
        <f>B31</f>
        <v>100</v>
      </c>
      <c r="C62" s="77">
        <f>B32</f>
        <v>250</v>
      </c>
      <c r="D62" s="77">
        <f>B33</f>
        <v>100</v>
      </c>
      <c r="E62" s="77">
        <f>B34</f>
        <v>100</v>
      </c>
      <c r="F62" s="77">
        <f>B35</f>
        <v>100</v>
      </c>
      <c r="G62" s="77">
        <f>B36</f>
        <v>100</v>
      </c>
      <c r="H62" s="77">
        <f>B37</f>
        <v>250</v>
      </c>
      <c r="I62" s="77">
        <f>B38</f>
        <v>100</v>
      </c>
      <c r="J62" s="77">
        <f>B39</f>
        <v>100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6" x14ac:dyDescent="0.25">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8" x14ac:dyDescent="0.25">
      <c r="A64" s="112" t="s">
        <v>156</v>
      </c>
      <c r="B64" s="77">
        <f>(B59-B60)*B61</f>
        <v>8</v>
      </c>
      <c r="C64" s="77">
        <f t="shared" ref="C64:U64" si="17">(C59-C60)*C61</f>
        <v>3</v>
      </c>
      <c r="D64" s="77">
        <f t="shared" si="17"/>
        <v>8</v>
      </c>
      <c r="E64" s="77">
        <f t="shared" si="17"/>
        <v>6.3999999999999986</v>
      </c>
      <c r="F64" s="77">
        <f t="shared" si="17"/>
        <v>8</v>
      </c>
      <c r="G64" s="77">
        <f t="shared" si="17"/>
        <v>7.2000000000000028</v>
      </c>
      <c r="H64" s="77">
        <f t="shared" si="17"/>
        <v>0</v>
      </c>
      <c r="I64" s="77">
        <f t="shared" si="17"/>
        <v>3.2000000000000028</v>
      </c>
      <c r="J64" s="77">
        <f t="shared" si="17"/>
        <v>7.2000000000000028</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8" x14ac:dyDescent="0.25">
      <c r="A65" s="112" t="s">
        <v>157</v>
      </c>
      <c r="B65" s="77">
        <f>B63-B64</f>
        <v>-8</v>
      </c>
      <c r="C65" s="77">
        <f t="shared" ref="C65:U65" si="18">C63-C64</f>
        <v>-3</v>
      </c>
      <c r="D65" s="77">
        <f t="shared" si="18"/>
        <v>-8</v>
      </c>
      <c r="E65" s="77">
        <f t="shared" si="18"/>
        <v>-6.3999999999999986</v>
      </c>
      <c r="F65" s="77">
        <f t="shared" si="18"/>
        <v>-8</v>
      </c>
      <c r="G65" s="77">
        <f t="shared" si="18"/>
        <v>-7.2000000000000028</v>
      </c>
      <c r="H65" s="77">
        <f t="shared" si="18"/>
        <v>0</v>
      </c>
      <c r="I65" s="77">
        <f t="shared" si="18"/>
        <v>-3.2000000000000028</v>
      </c>
      <c r="J65" s="77">
        <f t="shared" si="18"/>
        <v>-7.2000000000000028</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9.6" x14ac:dyDescent="0.25">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OVER</v>
      </c>
      <c r="I66" s="78" t="str">
        <f t="shared" si="19"/>
        <v>UNDER</v>
      </c>
      <c r="J66" s="78" t="str">
        <f t="shared" si="19"/>
        <v>UNDER</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e2/TABILz+LZ8hVlwX2lb7cZutUD32cjgQjLCjwmlXaP+AeKA6PHQnVx9RkuiXWRPw3wQ/K3Z/wqi0Zq10gNLw==" saltValue="zAaig4d4JJLgj7QPMTR15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09" priority="37" operator="equal">
      <formula>"DECREASE"</formula>
    </cfRule>
    <cfRule type="cellIs" dxfId="208" priority="38" operator="equal">
      <formula>"INCREASE"</formula>
    </cfRule>
  </conditionalFormatting>
  <conditionalFormatting sqref="B31:B50 B62:U66">
    <cfRule type="cellIs" dxfId="207" priority="36" operator="greaterThan">
      <formula>$B$51</formula>
    </cfRule>
  </conditionalFormatting>
  <conditionalFormatting sqref="C31:C50">
    <cfRule type="cellIs" dxfId="206" priority="35" operator="greaterThan">
      <formula>$C$51</formula>
    </cfRule>
  </conditionalFormatting>
  <conditionalFormatting sqref="C18:V18">
    <cfRule type="cellIs" dxfId="205" priority="34" operator="equal">
      <formula>0</formula>
    </cfRule>
  </conditionalFormatting>
  <conditionalFormatting sqref="C17:V17">
    <cfRule type="cellIs" dxfId="204" priority="33" operator="equal">
      <formula>0</formula>
    </cfRule>
  </conditionalFormatting>
  <conditionalFormatting sqref="C19:V19">
    <cfRule type="cellIs" dxfId="203" priority="32" operator="equal">
      <formula>0</formula>
    </cfRule>
  </conditionalFormatting>
  <conditionalFormatting sqref="G31:G50">
    <cfRule type="cellIs" dxfId="202" priority="31" operator="greaterThan">
      <formula>$G$51</formula>
    </cfRule>
  </conditionalFormatting>
  <conditionalFormatting sqref="H31:H50">
    <cfRule type="cellIs" dxfId="201" priority="30" operator="greaterThan">
      <formula>$H$51</formula>
    </cfRule>
  </conditionalFormatting>
  <conditionalFormatting sqref="I31:I50">
    <cfRule type="cellIs" dxfId="200" priority="29" operator="greaterThan">
      <formula>$I$51</formula>
    </cfRule>
  </conditionalFormatting>
  <conditionalFormatting sqref="K31:K50">
    <cfRule type="cellIs" dxfId="199" priority="28" operator="greaterThan">
      <formula>$K$51</formula>
    </cfRule>
  </conditionalFormatting>
  <conditionalFormatting sqref="L31:L50">
    <cfRule type="cellIs" dxfId="198" priority="27" operator="greaterThan">
      <formula>$L$51</formula>
    </cfRule>
  </conditionalFormatting>
  <conditionalFormatting sqref="M31:M50">
    <cfRule type="cellIs" dxfId="197" priority="26" operator="greaterThan">
      <formula>$M$51</formula>
    </cfRule>
  </conditionalFormatting>
  <conditionalFormatting sqref="P31:P50">
    <cfRule type="cellIs" dxfId="196" priority="25" operator="greaterThan">
      <formula>$P$51</formula>
    </cfRule>
  </conditionalFormatting>
  <conditionalFormatting sqref="R31:R50">
    <cfRule type="cellIs" dxfId="195" priority="24" operator="greaterThan">
      <formula>$R$51</formula>
    </cfRule>
  </conditionalFormatting>
  <conditionalFormatting sqref="S31:S50">
    <cfRule type="cellIs" dxfId="194" priority="23" operator="greaterThan">
      <formula>$S$51</formula>
    </cfRule>
  </conditionalFormatting>
  <conditionalFormatting sqref="T31:T50">
    <cfRule type="cellIs" dxfId="193" priority="22" operator="greaterThan">
      <formula>$T$51</formula>
    </cfRule>
  </conditionalFormatting>
  <conditionalFormatting sqref="U31:U50">
    <cfRule type="cellIs" dxfId="192" priority="21" operator="greaterThan">
      <formula>$U$51</formula>
    </cfRule>
  </conditionalFormatting>
  <conditionalFormatting sqref="C22:V22">
    <cfRule type="cellIs" dxfId="191" priority="20" operator="equal">
      <formula>0</formula>
    </cfRule>
  </conditionalFormatting>
  <conditionalFormatting sqref="C24:V24">
    <cfRule type="cellIs" dxfId="190" priority="18" operator="equal">
      <formula>"DECREASE"</formula>
    </cfRule>
    <cfRule type="cellIs" dxfId="189" priority="19" operator="equal">
      <formula>"INCREASE"</formula>
    </cfRule>
  </conditionalFormatting>
  <conditionalFormatting sqref="C23:V23">
    <cfRule type="cellIs" dxfId="188" priority="17" operator="equal">
      <formula>0</formula>
    </cfRule>
  </conditionalFormatting>
  <conditionalFormatting sqref="C21:V21">
    <cfRule type="cellIs" dxfId="187" priority="13" operator="equal">
      <formula>0</formula>
    </cfRule>
  </conditionalFormatting>
  <conditionalFormatting sqref="B66:U66">
    <cfRule type="cellIs" dxfId="186" priority="11" operator="equal">
      <formula>"UNDER"</formula>
    </cfRule>
    <cfRule type="cellIs" dxfId="185" priority="12" operator="equal">
      <formula>"OVER"</formula>
    </cfRule>
  </conditionalFormatting>
  <conditionalFormatting sqref="J31:J50">
    <cfRule type="cellIs" dxfId="184" priority="8" operator="greaterThan">
      <formula>$J$51</formula>
    </cfRule>
  </conditionalFormatting>
  <conditionalFormatting sqref="L3">
    <cfRule type="cellIs" dxfId="183" priority="4" operator="lessThan">
      <formula>30</formula>
    </cfRule>
    <cfRule type="cellIs" dxfId="182" priority="5" operator="greaterThanOrEqual">
      <formula>30</formula>
    </cfRule>
  </conditionalFormatting>
  <conditionalFormatting sqref="I1">
    <cfRule type="cellIs" dxfId="181" priority="3" operator="between">
      <formula>0.1</formula>
      <formula>5</formula>
    </cfRule>
  </conditionalFormatting>
  <conditionalFormatting sqref="I2">
    <cfRule type="cellIs" dxfId="180" priority="2" operator="greaterThan">
      <formula>5000.1</formula>
    </cfRule>
  </conditionalFormatting>
  <conditionalFormatting sqref="I3">
    <cfRule type="cellIs" dxfId="179" priority="1" operator="greaterThan">
      <formula>40000.01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topLeftCell="A10" zoomScale="90" zoomScaleNormal="90" workbookViewId="0">
      <selection activeCell="T28" sqref="T28"/>
    </sheetView>
  </sheetViews>
  <sheetFormatPr defaultColWidth="13.21875" defaultRowHeight="13.2" x14ac:dyDescent="0.3"/>
  <cols>
    <col min="1" max="1" width="13.21875" style="11"/>
    <col min="2" max="2" width="15.77734375" style="11" customWidth="1"/>
    <col min="3" max="3" width="20.5546875" style="11" customWidth="1"/>
    <col min="4" max="4" width="20.21875" style="11" bestFit="1" customWidth="1"/>
    <col min="5" max="22" width="21.21875" style="11" customWidth="1"/>
    <col min="23" max="26" width="13.21875" style="11"/>
    <col min="27" max="27" width="0" style="11" hidden="1" customWidth="1"/>
    <col min="28" max="29" width="10.77734375" style="19" hidden="1" customWidth="1"/>
    <col min="30" max="30" width="19.77734375" style="19" hidden="1" customWidth="1"/>
    <col min="31" max="34" width="12.44140625" style="19" hidden="1" customWidth="1"/>
    <col min="35" max="35" width="27.77734375" style="19" hidden="1" customWidth="1"/>
    <col min="36" max="40" width="0" style="11" hidden="1" customWidth="1"/>
    <col min="41" max="41" width="67.21875" style="11" hidden="1" customWidth="1"/>
    <col min="42" max="16384" width="13.21875" style="11"/>
  </cols>
  <sheetData>
    <row r="1" spans="1:41" x14ac:dyDescent="0.25">
      <c r="A1" s="119" t="s">
        <v>41</v>
      </c>
      <c r="B1" s="119"/>
      <c r="C1" s="140" t="str">
        <f>'Dairy Partner'!C1:D1</f>
        <v>PAN-024462</v>
      </c>
      <c r="D1" s="141"/>
      <c r="E1" s="93" t="s">
        <v>45</v>
      </c>
      <c r="F1" s="39">
        <f>'Dairy Partner'!F1</f>
        <v>49</v>
      </c>
      <c r="G1" s="120" t="s">
        <v>43</v>
      </c>
      <c r="H1" s="121"/>
      <c r="I1" s="118">
        <v>6.1</v>
      </c>
      <c r="J1" s="119" t="s">
        <v>153</v>
      </c>
      <c r="K1" s="119"/>
      <c r="L1" s="97">
        <v>298</v>
      </c>
      <c r="AB1" s="18"/>
      <c r="AC1" s="18"/>
      <c r="AD1" s="30" t="s">
        <v>126</v>
      </c>
      <c r="AE1" s="17"/>
      <c r="AF1" s="17"/>
      <c r="AG1" s="18"/>
      <c r="AH1" s="18"/>
      <c r="AI1" s="40" t="s">
        <v>79</v>
      </c>
      <c r="AJ1" s="41" t="s">
        <v>94</v>
      </c>
      <c r="AK1" s="42" t="s">
        <v>95</v>
      </c>
      <c r="AL1" s="43" t="s">
        <v>125</v>
      </c>
      <c r="AM1" s="43" t="s">
        <v>131</v>
      </c>
      <c r="AN1" s="43" t="s">
        <v>111</v>
      </c>
    </row>
    <row r="2" spans="1:41" ht="12.75" customHeight="1" x14ac:dyDescent="0.25">
      <c r="A2" s="119" t="s">
        <v>87</v>
      </c>
      <c r="B2" s="119"/>
      <c r="C2" s="142" t="str">
        <f>'Dairy Partner'!C2:D2</f>
        <v>EP/AB3891CX</v>
      </c>
      <c r="D2" s="143"/>
      <c r="E2" s="93" t="s">
        <v>109</v>
      </c>
      <c r="F2" s="96" t="s">
        <v>181</v>
      </c>
      <c r="G2" s="138" t="s">
        <v>110</v>
      </c>
      <c r="H2" s="139"/>
      <c r="I2" s="118"/>
      <c r="J2" s="119" t="s">
        <v>158</v>
      </c>
      <c r="K2" s="119"/>
      <c r="L2" s="97">
        <v>0.72799999999999998</v>
      </c>
      <c r="AB2" s="30" t="s">
        <v>56</v>
      </c>
      <c r="AC2" s="17"/>
      <c r="AD2" s="30" t="s">
        <v>70</v>
      </c>
      <c r="AE2" s="17"/>
      <c r="AF2" s="17"/>
      <c r="AG2" s="44" t="s">
        <v>76</v>
      </c>
      <c r="AH2" s="18"/>
      <c r="AI2" s="45" t="s">
        <v>126</v>
      </c>
      <c r="AJ2" s="46">
        <v>0</v>
      </c>
      <c r="AK2" s="47">
        <v>0</v>
      </c>
      <c r="AL2" s="10">
        <v>0</v>
      </c>
      <c r="AM2" s="11">
        <v>0</v>
      </c>
      <c r="AN2" s="11">
        <v>0</v>
      </c>
    </row>
    <row r="3" spans="1:41" x14ac:dyDescent="0.25">
      <c r="A3" s="120" t="s">
        <v>42</v>
      </c>
      <c r="B3" s="121"/>
      <c r="C3" s="142" t="str">
        <f>'Dairy Partner'!C3:D3</f>
        <v xml:space="preserve">Mr Daniel James &amp; Mrs Carys James </v>
      </c>
      <c r="D3" s="143"/>
      <c r="E3" s="93" t="s">
        <v>108</v>
      </c>
      <c r="F3" s="31" t="s">
        <v>78</v>
      </c>
      <c r="G3" s="119" t="s">
        <v>159</v>
      </c>
      <c r="H3" s="119"/>
      <c r="I3" s="118"/>
      <c r="J3" s="120" t="s">
        <v>154</v>
      </c>
      <c r="K3" s="121"/>
      <c r="L3" s="97">
        <f>(L1/(L2*10000))*100</f>
        <v>4.0934065934065931</v>
      </c>
      <c r="AB3" s="30" t="s">
        <v>57</v>
      </c>
      <c r="AC3" s="17"/>
      <c r="AD3" s="30" t="s">
        <v>71</v>
      </c>
      <c r="AE3" s="17"/>
      <c r="AF3" s="17"/>
      <c r="AG3" s="44" t="s">
        <v>77</v>
      </c>
      <c r="AH3" s="18"/>
      <c r="AI3" s="48" t="s">
        <v>113</v>
      </c>
      <c r="AJ3" s="49">
        <v>1.7</v>
      </c>
      <c r="AK3" s="50">
        <v>6</v>
      </c>
      <c r="AL3" s="51">
        <v>1</v>
      </c>
      <c r="AM3" s="11">
        <v>6.2</v>
      </c>
      <c r="AN3" s="11" t="s">
        <v>112</v>
      </c>
    </row>
    <row r="4" spans="1:41" x14ac:dyDescent="0.25">
      <c r="A4" s="119" t="s">
        <v>0</v>
      </c>
      <c r="B4" s="119"/>
      <c r="C4" s="140" t="str">
        <f>'Dairy Partner'!C4:D4</f>
        <v>Trefwtial, Blaenannerch, Cardigan, Cerdigion, SA43 2AG</v>
      </c>
      <c r="D4" s="141"/>
      <c r="E4" s="94" t="s">
        <v>1</v>
      </c>
      <c r="F4" s="96" t="s">
        <v>182</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x14ac:dyDescent="0.25">
      <c r="A5" s="119" t="s">
        <v>47</v>
      </c>
      <c r="B5" s="119"/>
      <c r="C5" s="140" t="str">
        <f>'Dairy Partner'!C5:D5</f>
        <v>Megan tucker</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5">
      <c r="A8" s="119" t="s">
        <v>2</v>
      </c>
      <c r="B8" s="119"/>
      <c r="C8" s="60" t="str">
        <f>'Dairy Partner'!C8</f>
        <v>Tref 16</v>
      </c>
      <c r="D8" s="60" t="str">
        <f>'Dairy Partner'!D8</f>
        <v>Tref 17</v>
      </c>
      <c r="E8" s="60" t="str">
        <f>'Dairy Partner'!E8</f>
        <v>Tref 18</v>
      </c>
      <c r="F8" s="60" t="str">
        <f>'Dairy Partner'!F8</f>
        <v>Rhos 4</v>
      </c>
      <c r="G8" s="60" t="str">
        <f>'Dairy Partner'!G8</f>
        <v>Rhos 5</v>
      </c>
      <c r="H8" s="60" t="str">
        <f>'Dairy Partner'!H8</f>
        <v>Rhos 6</v>
      </c>
      <c r="I8" s="60" t="str">
        <f>'Dairy Partner'!I8</f>
        <v>Rhos 7</v>
      </c>
      <c r="J8" s="60" t="str">
        <f>'Dairy Partner'!J8</f>
        <v>Bigni 8</v>
      </c>
      <c r="K8" s="60" t="str">
        <f>'Dairy Partner'!K8</f>
        <v>Bigni 9</v>
      </c>
      <c r="L8" s="60">
        <f>'Dairy Partner'!L8</f>
        <v>0</v>
      </c>
      <c r="M8" s="60">
        <f>'Dairy Partner'!M8</f>
        <v>0</v>
      </c>
      <c r="N8" s="60">
        <f>'Dairy Partner'!N8</f>
        <v>0</v>
      </c>
      <c r="O8" s="60">
        <f>'Dairy Partner'!O8</f>
        <v>0</v>
      </c>
      <c r="P8" s="60">
        <f>'Dairy Partner'!P8</f>
        <v>0</v>
      </c>
      <c r="Q8" s="60">
        <f>'Dairy Partner'!Q8</f>
        <v>0</v>
      </c>
      <c r="R8" s="60">
        <f>'Dairy Partner'!R8</f>
        <v>0</v>
      </c>
      <c r="S8" s="60">
        <f>'Dairy Partner'!S8</f>
        <v>0</v>
      </c>
      <c r="T8" s="60">
        <f>'Dairy Partner'!T8</f>
        <v>0</v>
      </c>
      <c r="U8" s="60">
        <f>'Dairy Partner'!U8</f>
        <v>0</v>
      </c>
      <c r="V8" s="60">
        <f>'Dairy Partner'!V8</f>
        <v>0</v>
      </c>
      <c r="AB8" s="61"/>
      <c r="AC8" s="61"/>
      <c r="AD8" s="18"/>
      <c r="AE8" s="17" t="s">
        <v>139</v>
      </c>
      <c r="AF8" s="17"/>
      <c r="AG8" s="18"/>
      <c r="AH8" s="18"/>
      <c r="AI8" s="53" t="s">
        <v>105</v>
      </c>
      <c r="AJ8" s="62">
        <v>1.4</v>
      </c>
      <c r="AK8" s="55">
        <v>4.4000000000000004</v>
      </c>
      <c r="AL8" s="11">
        <v>6</v>
      </c>
      <c r="AM8" s="11">
        <v>6.7</v>
      </c>
      <c r="AN8" s="11" t="s">
        <v>135</v>
      </c>
      <c r="AO8" s="79"/>
    </row>
    <row r="9" spans="1:41" x14ac:dyDescent="0.25">
      <c r="A9" s="119" t="s">
        <v>3</v>
      </c>
      <c r="B9" s="119"/>
      <c r="C9" s="60">
        <f>'Dairy Partner'!C9</f>
        <v>1</v>
      </c>
      <c r="D9" s="60" t="str">
        <f>'Dairy Partner'!D9</f>
        <v>Mod</v>
      </c>
      <c r="E9" s="60">
        <f>'Dairy Partner'!E9</f>
        <v>1</v>
      </c>
      <c r="F9" s="60">
        <f>'Dairy Partner'!F9</f>
        <v>1</v>
      </c>
      <c r="G9" s="60">
        <f>'Dairy Partner'!G9</f>
        <v>1</v>
      </c>
      <c r="H9" s="60">
        <f>'Dairy Partner'!H9</f>
        <v>1</v>
      </c>
      <c r="I9" s="60" t="str">
        <f>'Dairy Partner'!I9</f>
        <v>Mod</v>
      </c>
      <c r="J9" s="60">
        <f>'Dairy Partner'!J9</f>
        <v>1</v>
      </c>
      <c r="K9" s="60">
        <f>'Dairy Partner'!K9</f>
        <v>1</v>
      </c>
      <c r="L9" s="60">
        <f>'Dairy Partner'!L9</f>
        <v>0</v>
      </c>
      <c r="M9" s="60">
        <f>'Dairy Partner'!M9</f>
        <v>0</v>
      </c>
      <c r="N9" s="60">
        <f>'Dairy Partner'!N9</f>
        <v>0</v>
      </c>
      <c r="O9" s="60">
        <f>'Dairy Partner'!O9</f>
        <v>0</v>
      </c>
      <c r="P9" s="60">
        <f>'Dairy Partner'!P9</f>
        <v>0</v>
      </c>
      <c r="Q9" s="60">
        <f>'Dairy Partner'!Q9</f>
        <v>0</v>
      </c>
      <c r="R9" s="60">
        <f>'Dairy Partner'!R9</f>
        <v>0</v>
      </c>
      <c r="S9" s="60">
        <f>'Dairy Partner'!S9</f>
        <v>0</v>
      </c>
      <c r="T9" s="60">
        <f>'Dairy Partner'!T9</f>
        <v>0</v>
      </c>
      <c r="U9" s="60">
        <f>'Dairy Partner'!U9</f>
        <v>0</v>
      </c>
      <c r="V9" s="60">
        <f>'Dairy Partner'!V9</f>
        <v>0</v>
      </c>
      <c r="AB9" s="17"/>
      <c r="AC9" s="17"/>
      <c r="AD9" s="30" t="s">
        <v>137</v>
      </c>
      <c r="AE9" s="30">
        <v>4.5</v>
      </c>
      <c r="AF9" s="17"/>
      <c r="AG9" s="18"/>
      <c r="AH9" s="18"/>
      <c r="AI9" s="63" t="s">
        <v>103</v>
      </c>
      <c r="AJ9" s="64">
        <v>0.7</v>
      </c>
      <c r="AK9" s="65">
        <v>4</v>
      </c>
      <c r="AL9" s="29">
        <v>7</v>
      </c>
      <c r="AM9" s="11">
        <v>6.7</v>
      </c>
      <c r="AN9" s="11" t="s">
        <v>135</v>
      </c>
      <c r="AO9" s="99"/>
    </row>
    <row r="10" spans="1:41" x14ac:dyDescent="0.25">
      <c r="A10" s="119" t="s">
        <v>4</v>
      </c>
      <c r="B10" s="119"/>
      <c r="C10" s="60">
        <f>'Dairy Partner'!C10</f>
        <v>5.7</v>
      </c>
      <c r="D10" s="60">
        <f>'Dairy Partner'!D10</f>
        <v>5.7</v>
      </c>
      <c r="E10" s="60">
        <f>'Dairy Partner'!E10</f>
        <v>5.7</v>
      </c>
      <c r="F10" s="60">
        <f>'Dairy Partner'!F10</f>
        <v>5.9</v>
      </c>
      <c r="G10" s="60">
        <f>'Dairy Partner'!G10</f>
        <v>5.7</v>
      </c>
      <c r="H10" s="60">
        <f>'Dairy Partner'!H10</f>
        <v>5.8</v>
      </c>
      <c r="I10" s="60">
        <f>'Dairy Partner'!I10</f>
        <v>6.2</v>
      </c>
      <c r="J10" s="60">
        <f>'Dairy Partner'!J10</f>
        <v>6.3</v>
      </c>
      <c r="K10" s="60">
        <f>'Dairy Partner'!K10</f>
        <v>5.8</v>
      </c>
      <c r="L10" s="60">
        <f>'Dairy Partner'!L10</f>
        <v>0</v>
      </c>
      <c r="M10" s="60">
        <f>'Dairy Partner'!M10</f>
        <v>0</v>
      </c>
      <c r="N10" s="60">
        <f>'Dairy Partner'!N10</f>
        <v>0</v>
      </c>
      <c r="O10" s="60">
        <f>'Dairy Partner'!O10</f>
        <v>0</v>
      </c>
      <c r="P10" s="60">
        <f>'Dairy Partner'!P10</f>
        <v>0</v>
      </c>
      <c r="Q10" s="60">
        <f>'Dairy Partner'!Q10</f>
        <v>0</v>
      </c>
      <c r="R10" s="60">
        <f>'Dairy Partner'!R10</f>
        <v>0</v>
      </c>
      <c r="S10" s="60">
        <f>'Dairy Partner'!S10</f>
        <v>0</v>
      </c>
      <c r="T10" s="60">
        <f>'Dairy Partner'!T10</f>
        <v>0</v>
      </c>
      <c r="U10" s="60">
        <f>'Dairy Partner'!U10</f>
        <v>0</v>
      </c>
      <c r="V10" s="60">
        <f>'Dairy Partner'!V10</f>
        <v>0</v>
      </c>
      <c r="AB10" s="17"/>
      <c r="AC10" s="17"/>
      <c r="AD10" s="30" t="s">
        <v>140</v>
      </c>
      <c r="AE10" s="30">
        <v>5</v>
      </c>
      <c r="AF10" s="17"/>
      <c r="AG10" s="18"/>
      <c r="AH10" s="18"/>
      <c r="AI10" s="53" t="s">
        <v>97</v>
      </c>
      <c r="AJ10" s="54">
        <v>9</v>
      </c>
      <c r="AK10" s="55">
        <v>16.5</v>
      </c>
      <c r="AL10" s="11">
        <v>8</v>
      </c>
      <c r="AM10" s="11">
        <v>6.7</v>
      </c>
      <c r="AN10" s="11" t="s">
        <v>135</v>
      </c>
    </row>
    <row r="11" spans="1:41" x14ac:dyDescent="0.25">
      <c r="A11" s="119" t="s">
        <v>5</v>
      </c>
      <c r="B11" s="119"/>
      <c r="C11" s="60">
        <f>'Dairy Partner'!C11</f>
        <v>3</v>
      </c>
      <c r="D11" s="60">
        <f>'Dairy Partner'!D11</f>
        <v>3</v>
      </c>
      <c r="E11" s="60">
        <f>'Dairy Partner'!E11</f>
        <v>3</v>
      </c>
      <c r="F11" s="60">
        <f>'Dairy Partner'!F11</f>
        <v>3</v>
      </c>
      <c r="G11" s="60">
        <f>'Dairy Partner'!G11</f>
        <v>2</v>
      </c>
      <c r="H11" s="60">
        <f>'Dairy Partner'!H11</f>
        <v>2</v>
      </c>
      <c r="I11" s="60">
        <f>'Dairy Partner'!I11</f>
        <v>2</v>
      </c>
      <c r="J11" s="60">
        <f>'Dairy Partner'!J11</f>
        <v>3</v>
      </c>
      <c r="K11" s="60">
        <f>'Dairy Partner'!K11</f>
        <v>3</v>
      </c>
      <c r="L11" s="60">
        <f>'Dairy Partner'!L11</f>
        <v>0</v>
      </c>
      <c r="M11" s="60">
        <f>'Dairy Partner'!M11</f>
        <v>0</v>
      </c>
      <c r="N11" s="60">
        <f>'Dairy Partner'!N11</f>
        <v>0</v>
      </c>
      <c r="O11" s="60">
        <f>'Dairy Partner'!O11</f>
        <v>0</v>
      </c>
      <c r="P11" s="60">
        <f>'Dairy Partner'!P11</f>
        <v>0</v>
      </c>
      <c r="Q11" s="60">
        <f>'Dairy Partner'!Q11</f>
        <v>0</v>
      </c>
      <c r="R11" s="60">
        <f>'Dairy Partner'!R11</f>
        <v>0</v>
      </c>
      <c r="S11" s="60">
        <f>'Dairy Partner'!S11</f>
        <v>0</v>
      </c>
      <c r="T11" s="60">
        <f>'Dairy Partner'!T11</f>
        <v>0</v>
      </c>
      <c r="U11" s="60">
        <f>'Dairy Partner'!U11</f>
        <v>0</v>
      </c>
      <c r="V11" s="60">
        <f>'Dairy Partner'!V11</f>
        <v>0</v>
      </c>
      <c r="AB11" s="17"/>
      <c r="AC11" s="17"/>
      <c r="AD11" s="52" t="s">
        <v>141</v>
      </c>
      <c r="AE11" s="30">
        <v>6</v>
      </c>
      <c r="AF11" s="17"/>
      <c r="AG11" s="18"/>
      <c r="AH11" s="18"/>
      <c r="AI11" s="53" t="s">
        <v>122</v>
      </c>
      <c r="AJ11" s="54">
        <v>15</v>
      </c>
      <c r="AK11" s="55">
        <v>17.5</v>
      </c>
      <c r="AL11" s="11">
        <v>9</v>
      </c>
      <c r="AM11" s="11">
        <v>7</v>
      </c>
      <c r="AN11" s="11" t="s">
        <v>135</v>
      </c>
    </row>
    <row r="12" spans="1:41" x14ac:dyDescent="0.25">
      <c r="A12" s="119" t="s">
        <v>6</v>
      </c>
      <c r="B12" s="119"/>
      <c r="C12" s="60">
        <f>'Dairy Partner'!C12</f>
        <v>0</v>
      </c>
      <c r="D12" s="60">
        <f>'Dairy Partner'!D12</f>
        <v>1</v>
      </c>
      <c r="E12" s="60">
        <f>'Dairy Partner'!E12</f>
        <v>1</v>
      </c>
      <c r="F12" s="60">
        <f>'Dairy Partner'!F12</f>
        <v>3</v>
      </c>
      <c r="G12" s="60">
        <f>'Dairy Partner'!G12</f>
        <v>2</v>
      </c>
      <c r="H12" s="60">
        <f>'Dairy Partner'!H12</f>
        <v>3</v>
      </c>
      <c r="I12" s="60">
        <f>'Dairy Partner'!I12</f>
        <v>0</v>
      </c>
      <c r="J12" s="60">
        <f>'Dairy Partner'!J12</f>
        <v>2</v>
      </c>
      <c r="K12" s="60">
        <f>'Dairy Partner'!K12</f>
        <v>2</v>
      </c>
      <c r="L12" s="60">
        <f>'Dairy Partner'!L12</f>
        <v>0</v>
      </c>
      <c r="M12" s="60">
        <f>'Dairy Partner'!M12</f>
        <v>0</v>
      </c>
      <c r="N12" s="60">
        <f>'Dairy Partner'!N12</f>
        <v>0</v>
      </c>
      <c r="O12" s="60">
        <f>'Dairy Partner'!O12</f>
        <v>0</v>
      </c>
      <c r="P12" s="60">
        <f>'Dairy Partner'!P12</f>
        <v>0</v>
      </c>
      <c r="Q12" s="60">
        <f>'Dairy Partner'!Q12</f>
        <v>0</v>
      </c>
      <c r="R12" s="60">
        <f>'Dairy Partner'!R12</f>
        <v>0</v>
      </c>
      <c r="S12" s="60">
        <f>'Dairy Partner'!S12</f>
        <v>0</v>
      </c>
      <c r="T12" s="60">
        <f>'Dairy Partner'!T12</f>
        <v>0</v>
      </c>
      <c r="U12" s="60">
        <f>'Dairy Partner'!U12</f>
        <v>0</v>
      </c>
      <c r="V12" s="60">
        <f>'Dairy Partner'!V12</f>
        <v>0</v>
      </c>
      <c r="AB12" s="17"/>
      <c r="AC12" s="17"/>
      <c r="AD12" s="52" t="s">
        <v>142</v>
      </c>
      <c r="AE12" s="30">
        <v>7.5</v>
      </c>
      <c r="AF12" s="17"/>
      <c r="AG12" s="18"/>
      <c r="AH12" s="18"/>
      <c r="AI12" s="53" t="s">
        <v>121</v>
      </c>
      <c r="AJ12" s="54">
        <v>14</v>
      </c>
      <c r="AK12" s="55">
        <v>11</v>
      </c>
      <c r="AL12" s="11">
        <v>10</v>
      </c>
      <c r="AM12" s="11">
        <v>7</v>
      </c>
      <c r="AN12" s="11" t="s">
        <v>135</v>
      </c>
    </row>
    <row r="13" spans="1:41" x14ac:dyDescent="0.25">
      <c r="A13" s="119" t="s">
        <v>7</v>
      </c>
      <c r="B13" s="119"/>
      <c r="C13" s="60">
        <f>'Dairy Partner'!C13</f>
        <v>2</v>
      </c>
      <c r="D13" s="60">
        <f>'Dairy Partner'!D13</f>
        <v>2</v>
      </c>
      <c r="E13" s="60">
        <f>'Dairy Partner'!E13</f>
        <v>2</v>
      </c>
      <c r="F13" s="60">
        <f>'Dairy Partner'!F13</f>
        <v>2</v>
      </c>
      <c r="G13" s="60">
        <f>'Dairy Partner'!G13</f>
        <v>3</v>
      </c>
      <c r="H13" s="60">
        <f>'Dairy Partner'!H13</f>
        <v>2</v>
      </c>
      <c r="I13" s="60">
        <f>'Dairy Partner'!I13</f>
        <v>2</v>
      </c>
      <c r="J13" s="60">
        <f>'Dairy Partner'!J13</f>
        <v>2</v>
      </c>
      <c r="K13" s="60">
        <f>'Dairy Partner'!K13</f>
        <v>2</v>
      </c>
      <c r="L13" s="60">
        <f>'Dairy Partner'!L13</f>
        <v>0</v>
      </c>
      <c r="M13" s="60">
        <f>'Dairy Partner'!M13</f>
        <v>0</v>
      </c>
      <c r="N13" s="60">
        <f>'Dairy Partner'!N13</f>
        <v>0</v>
      </c>
      <c r="O13" s="60">
        <f>'Dairy Partner'!O13</f>
        <v>0</v>
      </c>
      <c r="P13" s="60">
        <f>'Dairy Partner'!P13</f>
        <v>0</v>
      </c>
      <c r="Q13" s="60">
        <f>'Dairy Partner'!Q13</f>
        <v>0</v>
      </c>
      <c r="R13" s="60">
        <f>'Dairy Partner'!R13</f>
        <v>0</v>
      </c>
      <c r="S13" s="60">
        <f>'Dairy Partner'!S13</f>
        <v>0</v>
      </c>
      <c r="T13" s="60">
        <f>'Dairy Partner'!T13</f>
        <v>0</v>
      </c>
      <c r="U13" s="60">
        <f>'Dairy Partner'!U13</f>
        <v>0</v>
      </c>
      <c r="V13" s="60">
        <f>'Dairy Partner'!V13</f>
        <v>0</v>
      </c>
      <c r="AB13" s="17"/>
      <c r="AC13" s="17"/>
      <c r="AD13" s="52" t="s">
        <v>143</v>
      </c>
      <c r="AE13" s="30">
        <v>12</v>
      </c>
      <c r="AF13" s="17"/>
      <c r="AG13" s="18"/>
      <c r="AH13" s="18"/>
      <c r="AI13" s="53" t="s">
        <v>120</v>
      </c>
      <c r="AJ13" s="54">
        <v>1.9</v>
      </c>
      <c r="AK13" s="55">
        <v>7.5</v>
      </c>
      <c r="AL13" s="11">
        <v>11</v>
      </c>
      <c r="AM13" s="11">
        <v>6.7</v>
      </c>
      <c r="AN13" s="11" t="s">
        <v>135</v>
      </c>
    </row>
    <row r="14" spans="1:41" x14ac:dyDescent="0.25">
      <c r="A14" s="131" t="s">
        <v>8</v>
      </c>
      <c r="B14" s="131"/>
      <c r="C14" s="102" t="str">
        <f>'Dairy Partner'!C14</f>
        <v>Winter wheat- grain &amp; straw</v>
      </c>
      <c r="D14" s="102" t="str">
        <f>'Dairy Partner'!D14</f>
        <v xml:space="preserve">Grass Silage (25% DM) </v>
      </c>
      <c r="E14" s="102" t="str">
        <f>'Dairy Partner'!E14</f>
        <v>Maize- Silage (30% DM)</v>
      </c>
      <c r="F14" s="102" t="str">
        <f>'Dairy Partner'!F14</f>
        <v>Spring wheat/barley</v>
      </c>
      <c r="G14" s="102" t="str">
        <f>'Dairy Partner'!G14</f>
        <v>Spring wheat/barley</v>
      </c>
      <c r="H14" s="102" t="str">
        <f>'Dairy Partner'!H14</f>
        <v>Spring wheat/barley</v>
      </c>
      <c r="I14" s="102" t="str">
        <f>'Dairy Partner'!I14</f>
        <v xml:space="preserve">Grass Silage (25% DM) </v>
      </c>
      <c r="J14" s="102" t="str">
        <f>'Dairy Partner'!J14</f>
        <v>Winter wheat- grain &amp; straw</v>
      </c>
      <c r="K14" s="102" t="str">
        <f>'Dairy Partner'!K14</f>
        <v>Spring wheat/barley</v>
      </c>
      <c r="L14" s="102">
        <f>'Dairy Partner'!L14</f>
        <v>0</v>
      </c>
      <c r="M14" s="102">
        <f>'Dairy Partner'!M14</f>
        <v>0</v>
      </c>
      <c r="N14" s="102">
        <f>'Dairy Partner'!N14</f>
        <v>0</v>
      </c>
      <c r="O14" s="102">
        <f>'Dairy Partner'!O14</f>
        <v>0</v>
      </c>
      <c r="P14" s="102">
        <f>'Dairy Partner'!P14</f>
        <v>0</v>
      </c>
      <c r="Q14" s="102">
        <f>'Dairy Partner'!Q14</f>
        <v>0</v>
      </c>
      <c r="R14" s="102">
        <f>'Dairy Partner'!R14</f>
        <v>0</v>
      </c>
      <c r="S14" s="102">
        <f>'Dairy Partner'!S14</f>
        <v>0</v>
      </c>
      <c r="T14" s="102">
        <f>'Dairy Partner'!T14</f>
        <v>0</v>
      </c>
      <c r="U14" s="102">
        <f>'Dairy Partner'!U14</f>
        <v>0</v>
      </c>
      <c r="V14" s="102">
        <f>'Dairy Partner'!V14</f>
        <v>0</v>
      </c>
      <c r="AD14" s="30" t="s">
        <v>138</v>
      </c>
      <c r="AE14" s="30">
        <v>6</v>
      </c>
      <c r="AI14" s="53" t="s">
        <v>119</v>
      </c>
      <c r="AJ14" s="54">
        <v>0.8</v>
      </c>
      <c r="AK14" s="55">
        <v>1.7</v>
      </c>
      <c r="AL14" s="11">
        <v>12</v>
      </c>
      <c r="AM14" s="11">
        <v>6.7</v>
      </c>
      <c r="AN14" s="11" t="s">
        <v>135</v>
      </c>
    </row>
    <row r="15" spans="1:41" x14ac:dyDescent="0.25">
      <c r="A15" s="130" t="s">
        <v>9</v>
      </c>
      <c r="B15" s="130"/>
      <c r="C15" s="60">
        <f>'Dairy Partner'!C15</f>
        <v>9</v>
      </c>
      <c r="D15" s="60">
        <f>'Dairy Partner'!D15</f>
        <v>47</v>
      </c>
      <c r="E15" s="60">
        <f>'Dairy Partner'!E15</f>
        <v>45</v>
      </c>
      <c r="F15" s="60">
        <f>'Dairy Partner'!F15</f>
        <v>7</v>
      </c>
      <c r="G15" s="60">
        <f>'Dairy Partner'!G15</f>
        <v>7</v>
      </c>
      <c r="H15" s="60">
        <f>'Dairy Partner'!H15</f>
        <v>7</v>
      </c>
      <c r="I15" s="60">
        <f>'Dairy Partner'!I15</f>
        <v>47</v>
      </c>
      <c r="J15" s="60">
        <f>'Dairy Partner'!J15</f>
        <v>9</v>
      </c>
      <c r="K15" s="60">
        <f>'Dairy Partner'!K15</f>
        <v>7</v>
      </c>
      <c r="L15" s="60">
        <f>'Dairy Partner'!L15</f>
        <v>0</v>
      </c>
      <c r="M15" s="60">
        <f>'Dairy Partner'!M15</f>
        <v>0</v>
      </c>
      <c r="N15" s="60">
        <f>'Dairy Partner'!N15</f>
        <v>0</v>
      </c>
      <c r="O15" s="60">
        <f>'Dairy Partner'!O15</f>
        <v>0</v>
      </c>
      <c r="P15" s="60">
        <f>'Dairy Partner'!P15</f>
        <v>0</v>
      </c>
      <c r="Q15" s="60">
        <f>'Dairy Partner'!Q15</f>
        <v>0</v>
      </c>
      <c r="R15" s="60">
        <f>'Dairy Partner'!R15</f>
        <v>0</v>
      </c>
      <c r="S15" s="60">
        <f>'Dairy Partner'!S15</f>
        <v>0</v>
      </c>
      <c r="T15" s="60">
        <f>'Dairy Partner'!T15</f>
        <v>0</v>
      </c>
      <c r="U15" s="60">
        <f>'Dairy Partner'!U15</f>
        <v>0</v>
      </c>
      <c r="V15" s="60">
        <f>'Dairy Partner'!V15</f>
        <v>0</v>
      </c>
      <c r="AD15" s="30" t="s">
        <v>144</v>
      </c>
      <c r="AE15" s="30">
        <v>7</v>
      </c>
      <c r="AI15" s="53" t="s">
        <v>101</v>
      </c>
      <c r="AJ15" s="62">
        <v>1.8</v>
      </c>
      <c r="AK15" s="55">
        <v>5.4</v>
      </c>
      <c r="AL15" s="11">
        <v>13</v>
      </c>
      <c r="AM15" s="11">
        <v>6.7</v>
      </c>
      <c r="AN15" s="11" t="s">
        <v>135</v>
      </c>
    </row>
    <row r="16" spans="1:41" ht="13.8" thickBot="1" x14ac:dyDescent="0.3">
      <c r="A16" s="132" t="s">
        <v>44</v>
      </c>
      <c r="B16" s="132"/>
      <c r="C16" s="103" t="str">
        <f>'Dairy Partner'!C16</f>
        <v>Medium/Clay</v>
      </c>
      <c r="D16" s="103" t="str">
        <f>'Dairy Partner'!D16</f>
        <v>Medium/Clay</v>
      </c>
      <c r="E16" s="103" t="str">
        <f>'Dairy Partner'!E16</f>
        <v>Medium/Clay</v>
      </c>
      <c r="F16" s="103" t="str">
        <f>'Dairy Partner'!F16</f>
        <v>Medium/Clay</v>
      </c>
      <c r="G16" s="103" t="str">
        <f>'Dairy Partner'!G16</f>
        <v>Medium/Clay</v>
      </c>
      <c r="H16" s="103" t="str">
        <f>'Dairy Partner'!H16</f>
        <v>Medium/Clay</v>
      </c>
      <c r="I16" s="103" t="str">
        <f>'Dairy Partner'!I16</f>
        <v>Medium/Clay</v>
      </c>
      <c r="J16" s="103" t="str">
        <f>'Dairy Partner'!J16</f>
        <v>Medium/Clay</v>
      </c>
      <c r="K16" s="103" t="str">
        <f>'Dairy Partner'!K16</f>
        <v>Medium/Clay</v>
      </c>
      <c r="L16" s="103">
        <f>'Dairy Partner'!L16</f>
        <v>0</v>
      </c>
      <c r="M16" s="103">
        <f>'Dairy Partner'!M16</f>
        <v>0</v>
      </c>
      <c r="N16" s="103">
        <f>'Dairy Partner'!N16</f>
        <v>0</v>
      </c>
      <c r="O16" s="103">
        <f>'Dairy Partner'!O16</f>
        <v>0</v>
      </c>
      <c r="P16" s="103">
        <f>'Dairy Partner'!P16</f>
        <v>0</v>
      </c>
      <c r="Q16" s="103">
        <f>'Dairy Partner'!Q16</f>
        <v>0</v>
      </c>
      <c r="R16" s="103">
        <f>'Dairy Partner'!R16</f>
        <v>0</v>
      </c>
      <c r="S16" s="103">
        <f>'Dairy Partner'!S16</f>
        <v>0</v>
      </c>
      <c r="T16" s="103">
        <f>'Dairy Partner'!T16</f>
        <v>0</v>
      </c>
      <c r="U16" s="103">
        <f>'Dairy Partner'!U16</f>
        <v>0</v>
      </c>
      <c r="V16" s="103">
        <f>'Dairy Partner'!V16</f>
        <v>0</v>
      </c>
      <c r="AD16" s="52" t="s">
        <v>145</v>
      </c>
      <c r="AE16" s="30">
        <v>8</v>
      </c>
      <c r="AI16" s="53" t="s">
        <v>118</v>
      </c>
      <c r="AJ16" s="54">
        <v>8</v>
      </c>
      <c r="AK16" s="55">
        <v>5.5</v>
      </c>
      <c r="AL16" s="12">
        <v>14</v>
      </c>
      <c r="AM16" s="11">
        <v>6.7</v>
      </c>
      <c r="AN16" s="11" t="s">
        <v>135</v>
      </c>
    </row>
    <row r="17" spans="1:40" x14ac:dyDescent="0.25">
      <c r="A17" s="122" t="s">
        <v>69</v>
      </c>
      <c r="B17" s="123"/>
      <c r="C17" s="28">
        <f>(VLOOKUP(C$14,$AI2:$AK26,2,FALSE))*C$15</f>
        <v>63</v>
      </c>
      <c r="D17" s="28">
        <f t="shared" ref="D17:V17" si="0">(VLOOKUP(D$14,$AI2:$AK26,2,FALSE))*D$15</f>
        <v>79.899999999999991</v>
      </c>
      <c r="E17" s="28">
        <f t="shared" si="0"/>
        <v>62.999999999999993</v>
      </c>
      <c r="F17" s="28">
        <f t="shared" si="0"/>
        <v>59.5</v>
      </c>
      <c r="G17" s="28">
        <f t="shared" si="0"/>
        <v>59.5</v>
      </c>
      <c r="H17" s="28">
        <f t="shared" si="0"/>
        <v>59.5</v>
      </c>
      <c r="I17" s="28">
        <f t="shared" si="0"/>
        <v>79.899999999999991</v>
      </c>
      <c r="J17" s="28">
        <f t="shared" si="0"/>
        <v>63</v>
      </c>
      <c r="K17" s="28">
        <f t="shared" si="0"/>
        <v>59.5</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5">
      <c r="A18" s="124" t="s">
        <v>23</v>
      </c>
      <c r="B18" s="125"/>
      <c r="C18" s="16">
        <f>$D31</f>
        <v>0</v>
      </c>
      <c r="D18" s="16">
        <f>$D32</f>
        <v>9.9198009000000003</v>
      </c>
      <c r="E18" s="16">
        <f>$D33</f>
        <v>3.9679203600000004</v>
      </c>
      <c r="F18" s="16">
        <f>$D34</f>
        <v>3.9679203600000004</v>
      </c>
      <c r="G18" s="16">
        <f>$D35</f>
        <v>3.9679203600000004</v>
      </c>
      <c r="H18" s="16">
        <f>$D36</f>
        <v>3.9679203600000004</v>
      </c>
      <c r="I18" s="16">
        <f>$D37</f>
        <v>9.9198009000000003</v>
      </c>
      <c r="J18" s="16">
        <f>$D38</f>
        <v>0</v>
      </c>
      <c r="K18" s="16">
        <f>$D39</f>
        <v>3.9679203600000004</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5">
      <c r="A19" s="124" t="s">
        <v>90</v>
      </c>
      <c r="B19" s="125"/>
      <c r="C19" s="16">
        <f>C18-C17</f>
        <v>-63</v>
      </c>
      <c r="D19" s="16">
        <f t="shared" ref="D19:V19" si="1">D18-D17</f>
        <v>-69.980199099999993</v>
      </c>
      <c r="E19" s="16">
        <f t="shared" si="1"/>
        <v>-59.032079639999992</v>
      </c>
      <c r="F19" s="16">
        <f t="shared" si="1"/>
        <v>-55.532079639999999</v>
      </c>
      <c r="G19" s="16">
        <f t="shared" si="1"/>
        <v>-55.532079639999999</v>
      </c>
      <c r="H19" s="16">
        <f t="shared" si="1"/>
        <v>-55.532079639999999</v>
      </c>
      <c r="I19" s="16">
        <f t="shared" si="1"/>
        <v>-69.980199099999993</v>
      </c>
      <c r="J19" s="16">
        <f t="shared" si="1"/>
        <v>-63</v>
      </c>
      <c r="K19" s="16">
        <f t="shared" si="1"/>
        <v>-55.532079639999999</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8" thickBot="1" x14ac:dyDescent="0.3">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5">
      <c r="A21" s="122" t="s">
        <v>88</v>
      </c>
      <c r="B21" s="123"/>
      <c r="C21" s="28">
        <f>(VLOOKUP(C$14,$AI2:$AK26,3,FALSE))*C$15</f>
        <v>94.5</v>
      </c>
      <c r="D21" s="28">
        <f t="shared" ref="D21:V21" si="2">(VLOOKUP(D$14,$AI2:$AK26,3,FALSE))*D$15</f>
        <v>282</v>
      </c>
      <c r="E21" s="28">
        <f t="shared" si="2"/>
        <v>198.00000000000003</v>
      </c>
      <c r="F21" s="28">
        <f t="shared" si="2"/>
        <v>84</v>
      </c>
      <c r="G21" s="28">
        <f t="shared" si="2"/>
        <v>84</v>
      </c>
      <c r="H21" s="28">
        <f t="shared" si="2"/>
        <v>84</v>
      </c>
      <c r="I21" s="28">
        <f t="shared" si="2"/>
        <v>282</v>
      </c>
      <c r="J21" s="28">
        <f t="shared" si="2"/>
        <v>94.5</v>
      </c>
      <c r="K21" s="28">
        <f t="shared" si="2"/>
        <v>84</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5">
      <c r="A22" s="124" t="s">
        <v>89</v>
      </c>
      <c r="B22" s="125"/>
      <c r="C22" s="16">
        <f>$E31</f>
        <v>0</v>
      </c>
      <c r="D22" s="16">
        <f>$E32</f>
        <v>9.7713450000000022E-5</v>
      </c>
      <c r="E22" s="16">
        <f>$E33</f>
        <v>3.9085380000000009E-5</v>
      </c>
      <c r="F22" s="16">
        <f>$E34</f>
        <v>3.9085380000000009E-5</v>
      </c>
      <c r="G22" s="16">
        <f>$E35</f>
        <v>3.9085380000000009E-5</v>
      </c>
      <c r="H22" s="16">
        <f>$E36</f>
        <v>3.9085380000000009E-5</v>
      </c>
      <c r="I22" s="16">
        <f>$E37</f>
        <v>9.7713450000000022E-5</v>
      </c>
      <c r="J22" s="16">
        <f>$E38</f>
        <v>0</v>
      </c>
      <c r="K22" s="16">
        <f>$E39</f>
        <v>3.9085380000000009E-5</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5">
      <c r="A23" s="124" t="s">
        <v>92</v>
      </c>
      <c r="B23" s="125"/>
      <c r="C23" s="16">
        <f>C22-C21</f>
        <v>-94.5</v>
      </c>
      <c r="D23" s="16">
        <f t="shared" ref="D23:V23" si="3">D22-D21</f>
        <v>-281.99990228655003</v>
      </c>
      <c r="E23" s="16">
        <f t="shared" si="3"/>
        <v>-197.99996091462003</v>
      </c>
      <c r="F23" s="16">
        <f t="shared" si="3"/>
        <v>-83.999960914620004</v>
      </c>
      <c r="G23" s="16">
        <f t="shared" si="3"/>
        <v>-83.999960914620004</v>
      </c>
      <c r="H23" s="16">
        <f t="shared" si="3"/>
        <v>-83.999960914620004</v>
      </c>
      <c r="I23" s="16">
        <f t="shared" si="3"/>
        <v>-281.99990228655003</v>
      </c>
      <c r="J23" s="16">
        <f t="shared" si="3"/>
        <v>-94.5</v>
      </c>
      <c r="K23" s="16">
        <f t="shared" si="3"/>
        <v>-83.999960914620004</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8"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
      <c r="A27" s="106"/>
      <c r="B27" s="71" t="s">
        <v>46</v>
      </c>
      <c r="C27" s="107" t="s">
        <v>57</v>
      </c>
      <c r="D27" s="107" t="s">
        <v>57</v>
      </c>
      <c r="E27" s="107" t="s">
        <v>55</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3">
      <c r="A28" s="108"/>
      <c r="B28" s="24">
        <v>2.04</v>
      </c>
      <c r="C28" s="15">
        <v>0.72799999999999998</v>
      </c>
      <c r="D28" s="15">
        <v>8.4900000000000003E-2</v>
      </c>
      <c r="E28" s="15">
        <v>1.5900000000000001E-2</v>
      </c>
      <c r="F28" s="15">
        <v>595</v>
      </c>
      <c r="G28" s="15">
        <v>28.1</v>
      </c>
      <c r="H28" s="15">
        <v>130</v>
      </c>
      <c r="I28" s="15">
        <v>8.6</v>
      </c>
      <c r="J28" s="15">
        <v>0.61</v>
      </c>
      <c r="K28" s="23">
        <v>0.99</v>
      </c>
      <c r="L28" s="15">
        <v>9.6</v>
      </c>
      <c r="M28" s="15">
        <v>15.1</v>
      </c>
      <c r="N28" s="15">
        <v>3050</v>
      </c>
      <c r="O28" s="15">
        <v>451000</v>
      </c>
      <c r="P28" s="15"/>
      <c r="Q28" s="15">
        <v>2630</v>
      </c>
      <c r="R28" s="15"/>
      <c r="S28" s="15">
        <v>38.700000000000003</v>
      </c>
      <c r="T28" s="15" t="s">
        <v>183</v>
      </c>
      <c r="U28" s="15"/>
    </row>
    <row r="29" spans="1:40" s="7" customFormat="1" ht="28.8" x14ac:dyDescent="0.3">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8" x14ac:dyDescent="0.3">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3">
      <c r="A31" s="13" t="str">
        <f>C8</f>
        <v>Tref 16</v>
      </c>
      <c r="B31" s="15">
        <v>0</v>
      </c>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3">
      <c r="A32" s="13" t="str">
        <f>D8</f>
        <v>Tref 17</v>
      </c>
      <c r="B32" s="15">
        <v>250</v>
      </c>
      <c r="C32" s="77">
        <f t="shared" ref="C32:C50" si="6">IF(C$27="%w/w SAR",((C$28*10)*$B32),IF(C$27="%w/w DM",(((C$28*10)*($B$28/100))*$B32),IF(C$27="kg/t SAR",(C$28*$B32),IF(C$27="kg/t DM",((C$28*($B$28/100))*$B32),IF(C$27="mg/kg SAR",((C$28*0.001)*$B32),IF(C$27="mg/kg DM",(((C$28*0.001)*($B$28/100))*$B32),0))))))</f>
        <v>37.128</v>
      </c>
      <c r="D32" s="77">
        <f t="shared" ref="D32:D50" si="7">(IF(D$27="%w/w SAR",((D$28*10)*$B32),IF(D$27="%w/w DM",(((D$28*10)*($B$28/100))*$B32),IF(D$27="kg/t SAR",(D$28*$B32),IF(D$27="kg/t DM",((D$28*($B$28/100))*$B32),IF(D$27="mg/kg SAR",((D$28*0.001)*$B32),IF(D$27="mg/kg DM",(((D$28*0.001)*($B$28/100))*$B32),"0")))))))*2.291</f>
        <v>9.9198009000000003</v>
      </c>
      <c r="E32" s="77">
        <f t="shared" ref="E32:E50" si="8">(IF(E$27="%w/w SAR",((E$28*10)*$B32),IF(E$27="%w/w DM",(((E$28*10)*($B$28/100))*$B32),IF(E$27="kg/t SAR",(E$28*$B32),IF(E$27="kg/t DM",((E$28*($B$28/100))*$B32),IF(E$27="mg/kg SAR",((E$28*0.001)*$B32),IF(E$27="mg/kg DM",(((E$28*0.001)*($B$28/100))*$B32),"0")))))))*1.205</f>
        <v>9.7713450000000022E-5</v>
      </c>
      <c r="F32" s="77">
        <f t="shared" ref="F32:F50" si="9">(IF(F$27="%w/w SAR",((F$28*10)*$B32),IF(F$27="%w/w DM",(((F$28*10)*($B$28/100))*$B32),IF(F$27="kg/t SAR",(F$28*$B32),IF(F$27="kg/t DM",((F$28*($B$28/100))*$B32),IF(F$27="mg/kg SAR",((F$28*0.001)*$B32),IF(F$27="mg/kg DM",(((F$28*0.001)*($B$28/100))*$B32),"0")))))))*1.658</f>
        <v>5.0312009999999994</v>
      </c>
      <c r="G32" s="77">
        <f t="shared" si="5"/>
        <v>0.14331000000000005</v>
      </c>
      <c r="H32" s="77">
        <f t="shared" si="5"/>
        <v>0.66300000000000003</v>
      </c>
      <c r="I32" s="77">
        <f t="shared" si="5"/>
        <v>4.3860000000000003E-2</v>
      </c>
      <c r="J32" s="77">
        <f t="shared" si="5"/>
        <v>3.1110000000000001E-3</v>
      </c>
      <c r="K32" s="77">
        <f t="shared" si="5"/>
        <v>5.0490000000000005E-3</v>
      </c>
      <c r="L32" s="77">
        <f t="shared" si="5"/>
        <v>4.8959999999999997E-2</v>
      </c>
      <c r="M32" s="77">
        <f t="shared" si="5"/>
        <v>7.7010000000000009E-2</v>
      </c>
      <c r="N32" s="77">
        <f t="shared" si="5"/>
        <v>15.555000000000003</v>
      </c>
      <c r="O32" s="77">
        <f t="shared" si="5"/>
        <v>2300.1</v>
      </c>
      <c r="P32" s="77">
        <f t="shared" si="5"/>
        <v>0</v>
      </c>
      <c r="Q32" s="77">
        <f t="shared" ref="Q32:Q50" si="10">(IF(Q$27="%w/w SAR",((Q$28*10)*$B32),IF(Q$27="%w/w DM",(((Q$28*10)*($B$28/100))*$B32),IF(Q$27="kg/t SAR",(Q$28*$B32),IF(Q$27="kg/t DM",((Q$28*($B$28/100))*$B32),IF(Q$27="mg/kg SAR",((Q$28*0.001)*$B32),IF(Q$27="mg/kg DM",(((Q$28*0.001)*($B$28/100))*$B32),0)))))))*2.5</f>
        <v>33.532499999999999</v>
      </c>
      <c r="R32" s="77">
        <f t="shared" ref="R32:U50" si="11">IF(R$27="%w/w SAR",((R$28*10)*$B32),IF(R$27="%w/w DM",(((R$28*10)*($B$28/100))*$B32),IF(R$27="kg/t SAR",(R$28*$B32),IF(R$27="kg/t DM",((R$28*($B$28/100))*$B32),IF(R$27="mg/kg SAR",((R$28*0.001)*$B32),IF(R$27="mg/kg DM",(((R$28*0.001)*($B$28/100))*$B32),0))))))</f>
        <v>0</v>
      </c>
      <c r="S32" s="77">
        <f t="shared" si="11"/>
        <v>0.19737000000000005</v>
      </c>
      <c r="T32" s="77">
        <f t="shared" si="11"/>
        <v>0</v>
      </c>
      <c r="U32" s="77">
        <f t="shared" si="11"/>
        <v>0</v>
      </c>
      <c r="AB32" s="59"/>
      <c r="AC32" s="59"/>
      <c r="AD32" s="59"/>
      <c r="AE32" s="59"/>
      <c r="AF32" s="59"/>
      <c r="AG32" s="59"/>
      <c r="AH32" s="59"/>
      <c r="AI32" s="59"/>
    </row>
    <row r="33" spans="1:35" s="72" customFormat="1" x14ac:dyDescent="0.3">
      <c r="A33" s="13" t="str">
        <f>E8</f>
        <v>Tref 18</v>
      </c>
      <c r="B33" s="15">
        <v>100</v>
      </c>
      <c r="C33" s="77">
        <f t="shared" si="6"/>
        <v>14.8512</v>
      </c>
      <c r="D33" s="77">
        <f t="shared" si="7"/>
        <v>3.9679203600000004</v>
      </c>
      <c r="E33" s="77">
        <f t="shared" si="8"/>
        <v>3.9085380000000009E-5</v>
      </c>
      <c r="F33" s="77">
        <f t="shared" si="9"/>
        <v>2.0124803999999998</v>
      </c>
      <c r="G33" s="77">
        <f t="shared" si="5"/>
        <v>5.7324000000000014E-2</v>
      </c>
      <c r="H33" s="77">
        <f t="shared" si="5"/>
        <v>0.26520000000000005</v>
      </c>
      <c r="I33" s="77">
        <f t="shared" si="5"/>
        <v>1.7544000000000001E-2</v>
      </c>
      <c r="J33" s="77">
        <f t="shared" si="5"/>
        <v>1.2443999999999999E-3</v>
      </c>
      <c r="K33" s="77">
        <f t="shared" si="5"/>
        <v>2.0196000000000003E-3</v>
      </c>
      <c r="L33" s="77">
        <f t="shared" si="5"/>
        <v>1.9584000000000001E-2</v>
      </c>
      <c r="M33" s="77">
        <f t="shared" si="5"/>
        <v>3.0804000000000005E-2</v>
      </c>
      <c r="N33" s="77">
        <f t="shared" si="5"/>
        <v>6.2220000000000013</v>
      </c>
      <c r="O33" s="77">
        <f t="shared" si="5"/>
        <v>920.04</v>
      </c>
      <c r="P33" s="77">
        <f t="shared" si="5"/>
        <v>0</v>
      </c>
      <c r="Q33" s="77">
        <f t="shared" si="10"/>
        <v>13.413</v>
      </c>
      <c r="R33" s="77">
        <f t="shared" si="11"/>
        <v>0</v>
      </c>
      <c r="S33" s="77">
        <f t="shared" si="11"/>
        <v>7.8948000000000018E-2</v>
      </c>
      <c r="T33" s="77">
        <f t="shared" si="11"/>
        <v>0</v>
      </c>
      <c r="U33" s="77">
        <f t="shared" si="11"/>
        <v>0</v>
      </c>
      <c r="AB33" s="59"/>
      <c r="AC33" s="59"/>
      <c r="AD33" s="59"/>
      <c r="AE33" s="59"/>
      <c r="AF33" s="59"/>
      <c r="AG33" s="59"/>
      <c r="AH33" s="59"/>
      <c r="AI33" s="59"/>
    </row>
    <row r="34" spans="1:35" s="72" customFormat="1" x14ac:dyDescent="0.3">
      <c r="A34" s="13" t="str">
        <f>F8</f>
        <v>Rhos 4</v>
      </c>
      <c r="B34" s="15">
        <v>100</v>
      </c>
      <c r="C34" s="77">
        <f t="shared" si="6"/>
        <v>14.8512</v>
      </c>
      <c r="D34" s="77">
        <f t="shared" si="7"/>
        <v>3.9679203600000004</v>
      </c>
      <c r="E34" s="77">
        <f t="shared" si="8"/>
        <v>3.9085380000000009E-5</v>
      </c>
      <c r="F34" s="77">
        <f t="shared" si="9"/>
        <v>2.0124803999999998</v>
      </c>
      <c r="G34" s="77">
        <f t="shared" si="5"/>
        <v>5.7324000000000014E-2</v>
      </c>
      <c r="H34" s="77">
        <f t="shared" si="5"/>
        <v>0.26520000000000005</v>
      </c>
      <c r="I34" s="77">
        <f t="shared" si="5"/>
        <v>1.7544000000000001E-2</v>
      </c>
      <c r="J34" s="77">
        <f t="shared" si="5"/>
        <v>1.2443999999999999E-3</v>
      </c>
      <c r="K34" s="77">
        <f t="shared" si="5"/>
        <v>2.0196000000000003E-3</v>
      </c>
      <c r="L34" s="77">
        <f t="shared" si="5"/>
        <v>1.9584000000000001E-2</v>
      </c>
      <c r="M34" s="77">
        <f t="shared" si="5"/>
        <v>3.0804000000000005E-2</v>
      </c>
      <c r="N34" s="77">
        <f t="shared" si="5"/>
        <v>6.2220000000000013</v>
      </c>
      <c r="O34" s="77">
        <f t="shared" si="5"/>
        <v>920.04</v>
      </c>
      <c r="P34" s="77">
        <f t="shared" si="5"/>
        <v>0</v>
      </c>
      <c r="Q34" s="77">
        <f t="shared" si="10"/>
        <v>13.413</v>
      </c>
      <c r="R34" s="77">
        <f t="shared" si="11"/>
        <v>0</v>
      </c>
      <c r="S34" s="77">
        <f t="shared" si="11"/>
        <v>7.8948000000000018E-2</v>
      </c>
      <c r="T34" s="77">
        <f t="shared" si="11"/>
        <v>0</v>
      </c>
      <c r="U34" s="77">
        <f t="shared" si="11"/>
        <v>0</v>
      </c>
      <c r="AB34" s="59"/>
      <c r="AC34" s="59"/>
      <c r="AD34" s="59"/>
      <c r="AE34" s="59"/>
      <c r="AF34" s="59"/>
      <c r="AG34" s="59"/>
      <c r="AH34" s="59"/>
      <c r="AI34" s="59"/>
    </row>
    <row r="35" spans="1:35" s="72" customFormat="1" x14ac:dyDescent="0.3">
      <c r="A35" s="13" t="str">
        <f>G8</f>
        <v>Rhos 5</v>
      </c>
      <c r="B35" s="15">
        <v>100</v>
      </c>
      <c r="C35" s="77">
        <f t="shared" si="6"/>
        <v>14.8512</v>
      </c>
      <c r="D35" s="77">
        <f t="shared" si="7"/>
        <v>3.9679203600000004</v>
      </c>
      <c r="E35" s="77">
        <f t="shared" si="8"/>
        <v>3.9085380000000009E-5</v>
      </c>
      <c r="F35" s="77">
        <f t="shared" si="9"/>
        <v>2.0124803999999998</v>
      </c>
      <c r="G35" s="77">
        <f t="shared" si="5"/>
        <v>5.7324000000000014E-2</v>
      </c>
      <c r="H35" s="77">
        <f t="shared" si="5"/>
        <v>0.26520000000000005</v>
      </c>
      <c r="I35" s="77">
        <f t="shared" si="5"/>
        <v>1.7544000000000001E-2</v>
      </c>
      <c r="J35" s="77">
        <f t="shared" si="5"/>
        <v>1.2443999999999999E-3</v>
      </c>
      <c r="K35" s="77">
        <f t="shared" si="5"/>
        <v>2.0196000000000003E-3</v>
      </c>
      <c r="L35" s="77">
        <f t="shared" si="5"/>
        <v>1.9584000000000001E-2</v>
      </c>
      <c r="M35" s="77">
        <f t="shared" si="5"/>
        <v>3.0804000000000005E-2</v>
      </c>
      <c r="N35" s="77">
        <f t="shared" si="5"/>
        <v>6.2220000000000013</v>
      </c>
      <c r="O35" s="77">
        <f t="shared" si="5"/>
        <v>920.04</v>
      </c>
      <c r="P35" s="77">
        <f t="shared" si="5"/>
        <v>0</v>
      </c>
      <c r="Q35" s="77">
        <f t="shared" si="10"/>
        <v>13.413</v>
      </c>
      <c r="R35" s="77">
        <f t="shared" si="11"/>
        <v>0</v>
      </c>
      <c r="S35" s="77">
        <f t="shared" si="11"/>
        <v>7.8948000000000018E-2</v>
      </c>
      <c r="T35" s="77">
        <f t="shared" si="11"/>
        <v>0</v>
      </c>
      <c r="U35" s="77">
        <f t="shared" si="11"/>
        <v>0</v>
      </c>
      <c r="AB35" s="59"/>
      <c r="AC35" s="59"/>
      <c r="AD35" s="59"/>
      <c r="AE35" s="59"/>
      <c r="AF35" s="59"/>
      <c r="AG35" s="59"/>
      <c r="AH35" s="59"/>
      <c r="AI35" s="59"/>
    </row>
    <row r="36" spans="1:35" s="72" customFormat="1" x14ac:dyDescent="0.3">
      <c r="A36" s="13" t="str">
        <f>H8</f>
        <v>Rhos 6</v>
      </c>
      <c r="B36" s="15">
        <v>100</v>
      </c>
      <c r="C36" s="77">
        <f t="shared" si="6"/>
        <v>14.8512</v>
      </c>
      <c r="D36" s="77">
        <f t="shared" si="7"/>
        <v>3.9679203600000004</v>
      </c>
      <c r="E36" s="77">
        <f t="shared" si="8"/>
        <v>3.9085380000000009E-5</v>
      </c>
      <c r="F36" s="77">
        <f t="shared" si="9"/>
        <v>2.0124803999999998</v>
      </c>
      <c r="G36" s="77">
        <f t="shared" si="5"/>
        <v>5.7324000000000014E-2</v>
      </c>
      <c r="H36" s="77">
        <f t="shared" si="5"/>
        <v>0.26520000000000005</v>
      </c>
      <c r="I36" s="77">
        <f t="shared" si="5"/>
        <v>1.7544000000000001E-2</v>
      </c>
      <c r="J36" s="77">
        <f t="shared" si="5"/>
        <v>1.2443999999999999E-3</v>
      </c>
      <c r="K36" s="77">
        <f t="shared" si="5"/>
        <v>2.0196000000000003E-3</v>
      </c>
      <c r="L36" s="77">
        <f t="shared" si="5"/>
        <v>1.9584000000000001E-2</v>
      </c>
      <c r="M36" s="77">
        <f t="shared" si="5"/>
        <v>3.0804000000000005E-2</v>
      </c>
      <c r="N36" s="77">
        <f t="shared" si="5"/>
        <v>6.2220000000000013</v>
      </c>
      <c r="O36" s="77">
        <f t="shared" si="5"/>
        <v>920.04</v>
      </c>
      <c r="P36" s="77">
        <f t="shared" si="5"/>
        <v>0</v>
      </c>
      <c r="Q36" s="77">
        <f t="shared" si="10"/>
        <v>13.413</v>
      </c>
      <c r="R36" s="77">
        <f t="shared" si="11"/>
        <v>0</v>
      </c>
      <c r="S36" s="77">
        <f t="shared" si="11"/>
        <v>7.8948000000000018E-2</v>
      </c>
      <c r="T36" s="77">
        <f t="shared" si="11"/>
        <v>0</v>
      </c>
      <c r="U36" s="77">
        <f t="shared" si="11"/>
        <v>0</v>
      </c>
      <c r="AB36" s="59"/>
      <c r="AC36" s="59"/>
      <c r="AD36" s="59"/>
      <c r="AE36" s="59"/>
      <c r="AF36" s="59"/>
      <c r="AG36" s="59"/>
      <c r="AH36" s="59"/>
      <c r="AI36" s="59"/>
    </row>
    <row r="37" spans="1:35" s="72" customFormat="1" x14ac:dyDescent="0.3">
      <c r="A37" s="13" t="str">
        <f>I8</f>
        <v>Rhos 7</v>
      </c>
      <c r="B37" s="15">
        <v>250</v>
      </c>
      <c r="C37" s="77">
        <f t="shared" si="6"/>
        <v>37.128</v>
      </c>
      <c r="D37" s="77">
        <f t="shared" si="7"/>
        <v>9.9198009000000003</v>
      </c>
      <c r="E37" s="77">
        <f t="shared" si="8"/>
        <v>9.7713450000000022E-5</v>
      </c>
      <c r="F37" s="77">
        <f t="shared" si="9"/>
        <v>5.0312009999999994</v>
      </c>
      <c r="G37" s="77">
        <f t="shared" si="5"/>
        <v>0.14331000000000005</v>
      </c>
      <c r="H37" s="77">
        <f t="shared" si="5"/>
        <v>0.66300000000000003</v>
      </c>
      <c r="I37" s="77">
        <f t="shared" si="5"/>
        <v>4.3860000000000003E-2</v>
      </c>
      <c r="J37" s="77">
        <f t="shared" si="5"/>
        <v>3.1110000000000001E-3</v>
      </c>
      <c r="K37" s="77">
        <f t="shared" si="5"/>
        <v>5.0490000000000005E-3</v>
      </c>
      <c r="L37" s="77">
        <f t="shared" si="5"/>
        <v>4.8959999999999997E-2</v>
      </c>
      <c r="M37" s="77">
        <f t="shared" si="5"/>
        <v>7.7010000000000009E-2</v>
      </c>
      <c r="N37" s="77">
        <f t="shared" si="5"/>
        <v>15.555000000000003</v>
      </c>
      <c r="O37" s="77">
        <f t="shared" si="5"/>
        <v>2300.1</v>
      </c>
      <c r="P37" s="77">
        <f t="shared" si="5"/>
        <v>0</v>
      </c>
      <c r="Q37" s="77">
        <f t="shared" si="10"/>
        <v>33.532499999999999</v>
      </c>
      <c r="R37" s="77">
        <f t="shared" si="11"/>
        <v>0</v>
      </c>
      <c r="S37" s="77">
        <f t="shared" si="11"/>
        <v>0.19737000000000005</v>
      </c>
      <c r="T37" s="77">
        <f t="shared" si="11"/>
        <v>0</v>
      </c>
      <c r="U37" s="77">
        <f t="shared" si="11"/>
        <v>0</v>
      </c>
      <c r="AB37" s="59"/>
      <c r="AC37" s="59"/>
      <c r="AD37" s="59"/>
      <c r="AE37" s="59"/>
      <c r="AF37" s="59"/>
      <c r="AG37" s="59"/>
      <c r="AH37" s="59"/>
      <c r="AI37" s="59"/>
    </row>
    <row r="38" spans="1:35" s="72" customFormat="1" x14ac:dyDescent="0.3">
      <c r="A38" s="13" t="str">
        <f>J8</f>
        <v>Bigni 8</v>
      </c>
      <c r="B38" s="15">
        <v>0</v>
      </c>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3">
      <c r="A39" s="13" t="str">
        <f>K8</f>
        <v>Bigni 9</v>
      </c>
      <c r="B39" s="15">
        <v>100</v>
      </c>
      <c r="C39" s="77">
        <f t="shared" si="6"/>
        <v>14.8512</v>
      </c>
      <c r="D39" s="77">
        <f t="shared" si="7"/>
        <v>3.9679203600000004</v>
      </c>
      <c r="E39" s="77">
        <f t="shared" si="8"/>
        <v>3.9085380000000009E-5</v>
      </c>
      <c r="F39" s="77">
        <f t="shared" si="9"/>
        <v>2.0124803999999998</v>
      </c>
      <c r="G39" s="77">
        <f t="shared" si="5"/>
        <v>5.7324000000000014E-2</v>
      </c>
      <c r="H39" s="77">
        <f t="shared" si="5"/>
        <v>0.26520000000000005</v>
      </c>
      <c r="I39" s="77">
        <f t="shared" si="5"/>
        <v>1.7544000000000001E-2</v>
      </c>
      <c r="J39" s="77">
        <f t="shared" si="5"/>
        <v>1.2443999999999999E-3</v>
      </c>
      <c r="K39" s="77">
        <f t="shared" si="5"/>
        <v>2.0196000000000003E-3</v>
      </c>
      <c r="L39" s="77">
        <f t="shared" si="5"/>
        <v>1.9584000000000001E-2</v>
      </c>
      <c r="M39" s="77">
        <f t="shared" si="5"/>
        <v>3.0804000000000005E-2</v>
      </c>
      <c r="N39" s="77">
        <f t="shared" si="5"/>
        <v>6.2220000000000013</v>
      </c>
      <c r="O39" s="77">
        <f t="shared" si="5"/>
        <v>920.04</v>
      </c>
      <c r="P39" s="77">
        <f t="shared" si="5"/>
        <v>0</v>
      </c>
      <c r="Q39" s="77">
        <f t="shared" si="10"/>
        <v>13.413</v>
      </c>
      <c r="R39" s="77">
        <f t="shared" si="11"/>
        <v>0</v>
      </c>
      <c r="S39" s="77">
        <f t="shared" si="11"/>
        <v>7.8948000000000018E-2</v>
      </c>
      <c r="T39" s="77">
        <f t="shared" si="11"/>
        <v>0</v>
      </c>
      <c r="U39" s="77">
        <f t="shared" si="11"/>
        <v>0</v>
      </c>
      <c r="AB39" s="59"/>
      <c r="AC39" s="59"/>
      <c r="AD39" s="59"/>
      <c r="AE39" s="59"/>
      <c r="AF39" s="59"/>
      <c r="AG39" s="59"/>
      <c r="AH39" s="59"/>
      <c r="AI39" s="59"/>
    </row>
    <row r="40" spans="1:35" s="72" customFormat="1" x14ac:dyDescent="0.3">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3">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3">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3">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3">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3">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3">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3">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3">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3">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8" thickBot="1" x14ac:dyDescent="0.35">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8" thickBot="1" x14ac:dyDescent="0.35">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3">
      <c r="A53" s="12" t="s">
        <v>130</v>
      </c>
    </row>
    <row r="54" spans="1:35" ht="26.4" x14ac:dyDescent="0.25">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5">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3">
      <c r="A57" s="92" t="s">
        <v>2</v>
      </c>
      <c r="B57" s="8" t="str">
        <f>C8</f>
        <v>Tref 16</v>
      </c>
      <c r="C57" s="8" t="str">
        <f t="shared" ref="C57:U57" si="13">D8</f>
        <v>Tref 17</v>
      </c>
      <c r="D57" s="8" t="str">
        <f t="shared" si="13"/>
        <v>Tref 18</v>
      </c>
      <c r="E57" s="8" t="str">
        <f t="shared" si="13"/>
        <v>Rhos 4</v>
      </c>
      <c r="F57" s="8" t="str">
        <f t="shared" si="13"/>
        <v>Rhos 5</v>
      </c>
      <c r="G57" s="8" t="str">
        <f t="shared" si="13"/>
        <v>Rhos 6</v>
      </c>
      <c r="H57" s="8" t="str">
        <f t="shared" si="13"/>
        <v>Rhos 7</v>
      </c>
      <c r="I57" s="8" t="str">
        <f t="shared" si="13"/>
        <v>Bigni 8</v>
      </c>
      <c r="J57" s="8" t="str">
        <f t="shared" si="13"/>
        <v>Bigni 9</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3">
      <c r="A58" s="92" t="s">
        <v>136</v>
      </c>
      <c r="B58" s="13" t="str">
        <f>C16&amp;" I "&amp;(VLOOKUP(C14,Table24581112[],6,FALSE))</f>
        <v>Medium/Clay I Arable</v>
      </c>
      <c r="C58" s="13" t="str">
        <f>D16&amp;" I "&amp;(VLOOKUP(D14,Table24581112[],6,FALSE))</f>
        <v>Medium/Clay I Grass</v>
      </c>
      <c r="D58" s="13" t="str">
        <f>E16&amp;" I "&amp;(VLOOKUP(E14,Table24581112[],6,FALSE))</f>
        <v>Medium/Clay I Arable</v>
      </c>
      <c r="E58" s="13" t="str">
        <f>F16&amp;" I "&amp;(VLOOKUP(F14,Table24581112[],6,FALSE))</f>
        <v>Medium/Clay I Arable</v>
      </c>
      <c r="F58" s="13" t="str">
        <f>G16&amp;" I "&amp;(VLOOKUP(G14,Table24581112[],6,FALSE))</f>
        <v>Medium/Clay I Arable</v>
      </c>
      <c r="G58" s="13" t="str">
        <f>H16&amp;" I "&amp;(VLOOKUP(H14,Table24581112[],6,FALSE))</f>
        <v>Medium/Clay I Arable</v>
      </c>
      <c r="H58" s="13" t="str">
        <f>I16&amp;" I "&amp;(VLOOKUP(I14,Table24581112[],6,FALSE))</f>
        <v>Medium/Clay I Grass</v>
      </c>
      <c r="I58" s="13" t="str">
        <f>J16&amp;" I "&amp;(VLOOKUP(J14,Table24581112[],6,FALSE))</f>
        <v>Medium/Clay I Arable</v>
      </c>
      <c r="J58" s="13" t="str">
        <f>K16&amp;" I "&amp;(VLOOKUP(K14,Table24581112[],6,FALSE))</f>
        <v>Medium/Clay I Arable</v>
      </c>
      <c r="K58" s="13" t="e">
        <f>L16&amp;" I "&amp;(VLOOKUP(L14,Table24581112[],6,FALSE))</f>
        <v>#N/A</v>
      </c>
      <c r="L58" s="13" t="e">
        <f>M16&amp;" I "&amp;(VLOOKUP(M14,Table24581112[],6,FALSE))</f>
        <v>#N/A</v>
      </c>
      <c r="M58" s="13" t="e">
        <f>N16&amp;" I "&amp;(VLOOKUP(N14,Table24581112[],6,FALSE))</f>
        <v>#N/A</v>
      </c>
      <c r="N58" s="13" t="e">
        <f>O16&amp;" I "&amp;(VLOOKUP(O14,Table24581112[],6,FALSE))</f>
        <v>#N/A</v>
      </c>
      <c r="O58" s="13" t="e">
        <f>P16&amp;" I "&amp;(VLOOKUP(P14,Table24581112[],6,FALSE))</f>
        <v>#N/A</v>
      </c>
      <c r="P58" s="13" t="e">
        <f>Q16&amp;" I "&amp;(VLOOKUP(Q14,Table24581112[],6,FALSE))</f>
        <v>#N/A</v>
      </c>
      <c r="Q58" s="13" t="e">
        <f>R16&amp;" I "&amp;(VLOOKUP(R14,Table24581112[],6,FALSE))</f>
        <v>#N/A</v>
      </c>
      <c r="R58" s="13" t="e">
        <f>S16&amp;" I "&amp;(VLOOKUP(S14,Table24581112[],6,FALSE))</f>
        <v>#N/A</v>
      </c>
      <c r="S58" s="13" t="e">
        <f>T16&amp;" I "&amp;(VLOOKUP(T14,Table24581112[],6,FALSE))</f>
        <v>#N/A</v>
      </c>
      <c r="T58" s="13" t="e">
        <f>U16&amp;" I "&amp;(VLOOKUP(U14,Table24581112[],6,FALSE))</f>
        <v>#N/A</v>
      </c>
      <c r="U58" s="13" t="e">
        <f>V16&amp;" I "&amp;(VLOOKUP(V14,Table24581112[],6,FALSE))</f>
        <v>#N/A</v>
      </c>
    </row>
    <row r="59" spans="1:35" s="19" customFormat="1" x14ac:dyDescent="0.25">
      <c r="A59" s="111" t="s">
        <v>132</v>
      </c>
      <c r="B59" s="76">
        <f>VLOOKUP(C$14,Table24581112[],5,FALSE)</f>
        <v>6.7</v>
      </c>
      <c r="C59" s="76">
        <f>VLOOKUP(D$14,Table24581112[],5,FALSE)</f>
        <v>6.2</v>
      </c>
      <c r="D59" s="76">
        <f>VLOOKUP(E$14,Table24581112[],5,FALSE)</f>
        <v>6.7</v>
      </c>
      <c r="E59" s="76">
        <f>VLOOKUP(F$14,Table24581112[],5,FALSE)</f>
        <v>6.7</v>
      </c>
      <c r="F59" s="76">
        <f>VLOOKUP(G$14,Table24581112[],5,FALSE)</f>
        <v>6.7</v>
      </c>
      <c r="G59" s="76">
        <f>VLOOKUP(H$14,Table24581112[],5,FALSE)</f>
        <v>6.7</v>
      </c>
      <c r="H59" s="76">
        <f>VLOOKUP(I$14,Table24581112[],5,FALSE)</f>
        <v>6.2</v>
      </c>
      <c r="I59" s="76">
        <f>VLOOKUP(J$14,Table24581112[],5,FALSE)</f>
        <v>6.7</v>
      </c>
      <c r="J59" s="76">
        <f>VLOOKUP(K$14,Table24581112[],5,FALSE)</f>
        <v>6.7</v>
      </c>
      <c r="K59" s="76" t="e">
        <f>VLOOKUP(L$14,Table24581112[],5,FALSE)</f>
        <v>#N/A</v>
      </c>
      <c r="L59" s="76" t="e">
        <f>VLOOKUP(M$14,Table24581112[],5,FALSE)</f>
        <v>#N/A</v>
      </c>
      <c r="M59" s="76" t="e">
        <f>VLOOKUP(N$14,Table24581112[],5,FALSE)</f>
        <v>#N/A</v>
      </c>
      <c r="N59" s="76" t="e">
        <f>VLOOKUP(O$14,Table24581112[],5,FALSE)</f>
        <v>#N/A</v>
      </c>
      <c r="O59" s="76" t="e">
        <f>VLOOKUP(P$14,Table24581112[],5,FALSE)</f>
        <v>#N/A</v>
      </c>
      <c r="P59" s="76" t="e">
        <f>VLOOKUP(Q$14,Table24581112[],5,FALSE)</f>
        <v>#N/A</v>
      </c>
      <c r="Q59" s="76" t="e">
        <f>VLOOKUP(R$14,Table24581112[],5,FALSE)</f>
        <v>#N/A</v>
      </c>
      <c r="R59" s="76" t="e">
        <f>VLOOKUP(S$14,Table24581112[],5,FALSE)</f>
        <v>#N/A</v>
      </c>
      <c r="S59" s="76" t="e">
        <f>VLOOKUP(T$14,Table24581112[],5,FALSE)</f>
        <v>#N/A</v>
      </c>
      <c r="T59" s="76" t="e">
        <f>VLOOKUP(U$14,Table24581112[],5,FALSE)</f>
        <v>#N/A</v>
      </c>
      <c r="U59" s="76" t="e">
        <f>VLOOKUP(V$14,Table24581112[],5,FALSE)</f>
        <v>#N/A</v>
      </c>
    </row>
    <row r="60" spans="1:35" s="19" customFormat="1" x14ac:dyDescent="0.25">
      <c r="A60" s="111" t="s">
        <v>4</v>
      </c>
      <c r="B60" s="76">
        <f>C10</f>
        <v>5.7</v>
      </c>
      <c r="C60" s="76">
        <f t="shared" ref="C60:U60" si="14">D10</f>
        <v>5.7</v>
      </c>
      <c r="D60" s="76">
        <f t="shared" si="14"/>
        <v>5.7</v>
      </c>
      <c r="E60" s="76">
        <f t="shared" si="14"/>
        <v>5.9</v>
      </c>
      <c r="F60" s="76">
        <f t="shared" si="14"/>
        <v>5.7</v>
      </c>
      <c r="G60" s="76">
        <f t="shared" si="14"/>
        <v>5.8</v>
      </c>
      <c r="H60" s="76">
        <f t="shared" si="14"/>
        <v>6.2</v>
      </c>
      <c r="I60" s="76">
        <f t="shared" si="14"/>
        <v>6.3</v>
      </c>
      <c r="J60" s="76">
        <f t="shared" si="14"/>
        <v>5.8</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5">
      <c r="A61" s="111" t="s">
        <v>133</v>
      </c>
      <c r="B61" s="76">
        <f t="shared" ref="B61:U61" si="15">VLOOKUP(B58,$AD9:$AE18,2,FALSE)</f>
        <v>8</v>
      </c>
      <c r="C61" s="76">
        <f t="shared" si="15"/>
        <v>6</v>
      </c>
      <c r="D61" s="76">
        <f t="shared" si="15"/>
        <v>8</v>
      </c>
      <c r="E61" s="76">
        <f t="shared" si="15"/>
        <v>8</v>
      </c>
      <c r="F61" s="76">
        <f t="shared" si="15"/>
        <v>8</v>
      </c>
      <c r="G61" s="76">
        <f t="shared" si="15"/>
        <v>8</v>
      </c>
      <c r="H61" s="76">
        <f t="shared" si="15"/>
        <v>6</v>
      </c>
      <c r="I61" s="76">
        <f t="shared" si="15"/>
        <v>8</v>
      </c>
      <c r="J61" s="76">
        <f t="shared" si="15"/>
        <v>8</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5">
      <c r="A62" s="111" t="s">
        <v>134</v>
      </c>
      <c r="B62" s="77">
        <f>B31</f>
        <v>0</v>
      </c>
      <c r="C62" s="77">
        <f>B32</f>
        <v>250</v>
      </c>
      <c r="D62" s="77">
        <f>B33</f>
        <v>100</v>
      </c>
      <c r="E62" s="77">
        <f>B34</f>
        <v>100</v>
      </c>
      <c r="F62" s="77">
        <f>B35</f>
        <v>100</v>
      </c>
      <c r="G62" s="77">
        <f>B36</f>
        <v>100</v>
      </c>
      <c r="H62" s="77">
        <f>B37</f>
        <v>250</v>
      </c>
      <c r="I62" s="77">
        <f>B38</f>
        <v>0</v>
      </c>
      <c r="J62" s="77">
        <f>B39</f>
        <v>100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6" x14ac:dyDescent="0.25">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8" x14ac:dyDescent="0.25">
      <c r="A64" s="112" t="s">
        <v>156</v>
      </c>
      <c r="B64" s="77">
        <f>(B59-B60)*B61</f>
        <v>8</v>
      </c>
      <c r="C64" s="77">
        <f t="shared" ref="C64:U64" si="17">(C59-C60)*C61</f>
        <v>3</v>
      </c>
      <c r="D64" s="77">
        <f t="shared" si="17"/>
        <v>8</v>
      </c>
      <c r="E64" s="77">
        <f t="shared" si="17"/>
        <v>6.3999999999999986</v>
      </c>
      <c r="F64" s="77">
        <f t="shared" si="17"/>
        <v>8</v>
      </c>
      <c r="G64" s="77">
        <f t="shared" si="17"/>
        <v>7.2000000000000028</v>
      </c>
      <c r="H64" s="77">
        <f t="shared" si="17"/>
        <v>0</v>
      </c>
      <c r="I64" s="77">
        <f t="shared" si="17"/>
        <v>3.2000000000000028</v>
      </c>
      <c r="J64" s="77">
        <f t="shared" si="17"/>
        <v>7.2000000000000028</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8" x14ac:dyDescent="0.25">
      <c r="A65" s="112" t="s">
        <v>157</v>
      </c>
      <c r="B65" s="77">
        <f>B63-B64</f>
        <v>-8</v>
      </c>
      <c r="C65" s="77">
        <f t="shared" ref="C65:U65" si="18">C63-C64</f>
        <v>-3</v>
      </c>
      <c r="D65" s="77">
        <f t="shared" si="18"/>
        <v>-8</v>
      </c>
      <c r="E65" s="77">
        <f t="shared" si="18"/>
        <v>-6.3999999999999986</v>
      </c>
      <c r="F65" s="77">
        <f t="shared" si="18"/>
        <v>-8</v>
      </c>
      <c r="G65" s="77">
        <f t="shared" si="18"/>
        <v>-7.2000000000000028</v>
      </c>
      <c r="H65" s="77">
        <f t="shared" si="18"/>
        <v>0</v>
      </c>
      <c r="I65" s="77">
        <f t="shared" si="18"/>
        <v>-3.2000000000000028</v>
      </c>
      <c r="J65" s="77">
        <f t="shared" si="18"/>
        <v>-7.2000000000000028</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9.6" x14ac:dyDescent="0.25">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OVER</v>
      </c>
      <c r="I66" s="78" t="str">
        <f t="shared" si="19"/>
        <v>UNDER</v>
      </c>
      <c r="J66" s="78" t="str">
        <f t="shared" si="19"/>
        <v>UNDER</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S0wN++bb//5c22akgZqDoYc3nLbFSwofVW4PoumfyNl+ZYUyfdhz9oZA4VL4/0K1HNte7W0e2T5OJT5fKOGQ+w==" saltValue="SlixrScU6P7KX2bHf+BVc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167" priority="37" operator="equal">
      <formula>"DECREASE"</formula>
    </cfRule>
    <cfRule type="cellIs" dxfId="166" priority="38" operator="equal">
      <formula>"INCREASE"</formula>
    </cfRule>
  </conditionalFormatting>
  <conditionalFormatting sqref="B31:B50 B62:U66">
    <cfRule type="cellIs" dxfId="165" priority="36" operator="greaterThan">
      <formula>$B$51</formula>
    </cfRule>
  </conditionalFormatting>
  <conditionalFormatting sqref="C31:C50">
    <cfRule type="cellIs" dxfId="164" priority="35" operator="greaterThan">
      <formula>$C$51</formula>
    </cfRule>
  </conditionalFormatting>
  <conditionalFormatting sqref="C18:V18">
    <cfRule type="cellIs" dxfId="163" priority="34" operator="equal">
      <formula>0</formula>
    </cfRule>
  </conditionalFormatting>
  <conditionalFormatting sqref="C17:V17">
    <cfRule type="cellIs" dxfId="162" priority="33" operator="equal">
      <formula>0</formula>
    </cfRule>
  </conditionalFormatting>
  <conditionalFormatting sqref="C19:V19">
    <cfRule type="cellIs" dxfId="161" priority="32" operator="equal">
      <formula>0</formula>
    </cfRule>
  </conditionalFormatting>
  <conditionalFormatting sqref="G31:G50">
    <cfRule type="cellIs" dxfId="160" priority="31" operator="greaterThan">
      <formula>$G$51</formula>
    </cfRule>
  </conditionalFormatting>
  <conditionalFormatting sqref="H31:H50">
    <cfRule type="cellIs" dxfId="159" priority="30" operator="greaterThan">
      <formula>$H$51</formula>
    </cfRule>
  </conditionalFormatting>
  <conditionalFormatting sqref="I31:I50">
    <cfRule type="cellIs" dxfId="158" priority="29" operator="greaterThan">
      <formula>$I$51</formula>
    </cfRule>
  </conditionalFormatting>
  <conditionalFormatting sqref="K31:K50">
    <cfRule type="cellIs" dxfId="157" priority="28" operator="greaterThan">
      <formula>$K$51</formula>
    </cfRule>
  </conditionalFormatting>
  <conditionalFormatting sqref="L31:L50">
    <cfRule type="cellIs" dxfId="156" priority="27" operator="greaterThan">
      <formula>$L$51</formula>
    </cfRule>
  </conditionalFormatting>
  <conditionalFormatting sqref="M31:M50">
    <cfRule type="cellIs" dxfId="155" priority="26" operator="greaterThan">
      <formula>$M$51</formula>
    </cfRule>
  </conditionalFormatting>
  <conditionalFormatting sqref="P31:P50">
    <cfRule type="cellIs" dxfId="154" priority="25" operator="greaterThan">
      <formula>$P$51</formula>
    </cfRule>
  </conditionalFormatting>
  <conditionalFormatting sqref="R31:R50">
    <cfRule type="cellIs" dxfId="153" priority="24" operator="greaterThan">
      <formula>$R$51</formula>
    </cfRule>
  </conditionalFormatting>
  <conditionalFormatting sqref="S31:S50">
    <cfRule type="cellIs" dxfId="152" priority="23" operator="greaterThan">
      <formula>$S$51</formula>
    </cfRule>
  </conditionalFormatting>
  <conditionalFormatting sqref="T31:T50">
    <cfRule type="cellIs" dxfId="151" priority="22" operator="greaterThan">
      <formula>$T$51</formula>
    </cfRule>
  </conditionalFormatting>
  <conditionalFormatting sqref="U31:U50">
    <cfRule type="cellIs" dxfId="150" priority="21" operator="greaterThan">
      <formula>$U$51</formula>
    </cfRule>
  </conditionalFormatting>
  <conditionalFormatting sqref="C22:V22">
    <cfRule type="cellIs" dxfId="149" priority="20" operator="equal">
      <formula>0</formula>
    </cfRule>
  </conditionalFormatting>
  <conditionalFormatting sqref="C24:V24">
    <cfRule type="cellIs" dxfId="148" priority="18" operator="equal">
      <formula>"DECREASE"</formula>
    </cfRule>
    <cfRule type="cellIs" dxfId="147" priority="19" operator="equal">
      <formula>"INCREASE"</formula>
    </cfRule>
  </conditionalFormatting>
  <conditionalFormatting sqref="C23:V23">
    <cfRule type="cellIs" dxfId="146" priority="17" operator="equal">
      <formula>0</formula>
    </cfRule>
  </conditionalFormatting>
  <conditionalFormatting sqref="C21:V21">
    <cfRule type="cellIs" dxfId="145" priority="13" operator="equal">
      <formula>0</formula>
    </cfRule>
  </conditionalFormatting>
  <conditionalFormatting sqref="B66:U66">
    <cfRule type="cellIs" dxfId="144" priority="11" operator="equal">
      <formula>"UNDER"</formula>
    </cfRule>
    <cfRule type="cellIs" dxfId="143" priority="12" operator="equal">
      <formula>"OVER"</formula>
    </cfRule>
  </conditionalFormatting>
  <conditionalFormatting sqref="J31:J50">
    <cfRule type="cellIs" dxfId="142" priority="8" operator="greaterThan">
      <formula>$J$51</formula>
    </cfRule>
  </conditionalFormatting>
  <conditionalFormatting sqref="L3">
    <cfRule type="cellIs" dxfId="141" priority="4" operator="lessThan">
      <formula>30</formula>
    </cfRule>
    <cfRule type="cellIs" dxfId="140" priority="5" operator="greaterThanOrEqual">
      <formula>30</formula>
    </cfRule>
  </conditionalFormatting>
  <conditionalFormatting sqref="I1">
    <cfRule type="cellIs" dxfId="139" priority="3" operator="between">
      <formula>0.1</formula>
      <formula>5</formula>
    </cfRule>
  </conditionalFormatting>
  <conditionalFormatting sqref="I2">
    <cfRule type="cellIs" dxfId="138" priority="2" operator="greaterThan">
      <formula>5000.1</formula>
    </cfRule>
  </conditionalFormatting>
  <conditionalFormatting sqref="I3">
    <cfRule type="cellIs" dxfId="137" priority="1" operator="greaterThan">
      <formula>40000.01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zoomScale="90" zoomScaleNormal="90" workbookViewId="0">
      <selection activeCell="T34" sqref="T34"/>
    </sheetView>
  </sheetViews>
  <sheetFormatPr defaultColWidth="13.21875" defaultRowHeight="13.2" x14ac:dyDescent="0.3"/>
  <cols>
    <col min="1" max="1" width="13.21875" style="11"/>
    <col min="2" max="2" width="15.77734375" style="11" customWidth="1"/>
    <col min="3" max="3" width="20.5546875" style="11" customWidth="1"/>
    <col min="4" max="4" width="20.21875" style="11" bestFit="1" customWidth="1"/>
    <col min="5" max="22" width="21.21875" style="11" customWidth="1"/>
    <col min="23" max="26" width="13.21875" style="11"/>
    <col min="27" max="27" width="0" style="11" hidden="1" customWidth="1"/>
    <col min="28" max="29" width="10.77734375" style="19" hidden="1" customWidth="1"/>
    <col min="30" max="30" width="19.77734375" style="19" hidden="1" customWidth="1"/>
    <col min="31" max="34" width="12.44140625" style="19" hidden="1" customWidth="1"/>
    <col min="35" max="35" width="27.77734375" style="19" hidden="1" customWidth="1"/>
    <col min="36" max="40" width="0" style="11" hidden="1" customWidth="1"/>
    <col min="41" max="41" width="67.21875" style="11" hidden="1" customWidth="1"/>
    <col min="42" max="42" width="0" style="11" hidden="1" customWidth="1"/>
    <col min="43" max="16384" width="13.21875" style="11"/>
  </cols>
  <sheetData>
    <row r="1" spans="1:41" x14ac:dyDescent="0.25">
      <c r="A1" s="119" t="s">
        <v>41</v>
      </c>
      <c r="B1" s="119"/>
      <c r="C1" s="140" t="str">
        <f>'Dairy Partner'!C1:D1</f>
        <v>PAN-024462</v>
      </c>
      <c r="D1" s="141"/>
      <c r="E1" s="93" t="s">
        <v>45</v>
      </c>
      <c r="F1" s="39">
        <f>'Dairy Partner'!F1</f>
        <v>49</v>
      </c>
      <c r="G1" s="120" t="s">
        <v>43</v>
      </c>
      <c r="H1" s="121"/>
      <c r="I1" s="118">
        <v>6.4</v>
      </c>
      <c r="J1" s="119" t="s">
        <v>153</v>
      </c>
      <c r="K1" s="119"/>
      <c r="L1" s="97">
        <v>366</v>
      </c>
      <c r="AB1" s="18"/>
      <c r="AC1" s="18"/>
      <c r="AD1" s="30" t="s">
        <v>126</v>
      </c>
      <c r="AE1" s="17"/>
      <c r="AF1" s="17"/>
      <c r="AG1" s="18"/>
      <c r="AH1" s="18"/>
      <c r="AI1" s="40" t="s">
        <v>79</v>
      </c>
      <c r="AJ1" s="41" t="s">
        <v>94</v>
      </c>
      <c r="AK1" s="42" t="s">
        <v>95</v>
      </c>
      <c r="AL1" s="43" t="s">
        <v>125</v>
      </c>
      <c r="AM1" s="43" t="s">
        <v>131</v>
      </c>
      <c r="AN1" s="43" t="s">
        <v>111</v>
      </c>
    </row>
    <row r="2" spans="1:41" ht="12.75" customHeight="1" x14ac:dyDescent="0.25">
      <c r="A2" s="119" t="s">
        <v>87</v>
      </c>
      <c r="B2" s="119"/>
      <c r="C2" s="142" t="str">
        <f>'Dairy Partner'!C2:D2</f>
        <v>EP/AB3891CX</v>
      </c>
      <c r="D2" s="143"/>
      <c r="E2" s="93" t="s">
        <v>109</v>
      </c>
      <c r="F2" s="96" t="s">
        <v>181</v>
      </c>
      <c r="G2" s="138" t="s">
        <v>110</v>
      </c>
      <c r="H2" s="139"/>
      <c r="I2" s="118"/>
      <c r="J2" s="119" t="s">
        <v>158</v>
      </c>
      <c r="K2" s="119"/>
      <c r="L2" s="97">
        <v>0.63</v>
      </c>
      <c r="AB2" s="30" t="s">
        <v>56</v>
      </c>
      <c r="AC2" s="17"/>
      <c r="AD2" s="30" t="s">
        <v>70</v>
      </c>
      <c r="AE2" s="17"/>
      <c r="AF2" s="17"/>
      <c r="AG2" s="44" t="s">
        <v>76</v>
      </c>
      <c r="AH2" s="18"/>
      <c r="AI2" s="45" t="s">
        <v>126</v>
      </c>
      <c r="AJ2" s="46">
        <v>0</v>
      </c>
      <c r="AK2" s="47">
        <v>0</v>
      </c>
      <c r="AL2" s="10">
        <v>0</v>
      </c>
      <c r="AM2" s="11">
        <v>0</v>
      </c>
      <c r="AN2" s="11">
        <v>0</v>
      </c>
    </row>
    <row r="3" spans="1:41" x14ac:dyDescent="0.25">
      <c r="A3" s="120" t="s">
        <v>42</v>
      </c>
      <c r="B3" s="121"/>
      <c r="C3" s="142" t="str">
        <f>'Dairy Partner'!C3:D3</f>
        <v xml:space="preserve">Mr Daniel James &amp; Mrs Carys James </v>
      </c>
      <c r="D3" s="143"/>
      <c r="E3" s="93" t="s">
        <v>108</v>
      </c>
      <c r="F3" s="31" t="s">
        <v>78</v>
      </c>
      <c r="G3" s="119" t="s">
        <v>159</v>
      </c>
      <c r="H3" s="119"/>
      <c r="I3" s="118"/>
      <c r="J3" s="120" t="s">
        <v>154</v>
      </c>
      <c r="K3" s="121"/>
      <c r="L3" s="97">
        <f>(L1/(L2*10000))*100</f>
        <v>5.8095238095238093</v>
      </c>
      <c r="AB3" s="30" t="s">
        <v>57</v>
      </c>
      <c r="AC3" s="17"/>
      <c r="AD3" s="30" t="s">
        <v>71</v>
      </c>
      <c r="AE3" s="17"/>
      <c r="AF3" s="17"/>
      <c r="AG3" s="44" t="s">
        <v>77</v>
      </c>
      <c r="AH3" s="18"/>
      <c r="AI3" s="48" t="s">
        <v>113</v>
      </c>
      <c r="AJ3" s="49">
        <v>1.7</v>
      </c>
      <c r="AK3" s="50">
        <v>6</v>
      </c>
      <c r="AL3" s="51">
        <v>1</v>
      </c>
      <c r="AM3" s="11">
        <v>6.2</v>
      </c>
      <c r="AN3" s="11" t="s">
        <v>112</v>
      </c>
    </row>
    <row r="4" spans="1:41" x14ac:dyDescent="0.25">
      <c r="A4" s="119" t="s">
        <v>0</v>
      </c>
      <c r="B4" s="119"/>
      <c r="C4" s="140" t="str">
        <f>'Dairy Partner'!C4:D4</f>
        <v>Trefwtial, Blaenannerch, Cardigan, Cerdigion, SA43 2AG</v>
      </c>
      <c r="D4" s="141"/>
      <c r="E4" s="94" t="s">
        <v>1</v>
      </c>
      <c r="F4" s="96" t="s">
        <v>184</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x14ac:dyDescent="0.25">
      <c r="A5" s="119" t="s">
        <v>47</v>
      </c>
      <c r="B5" s="119"/>
      <c r="C5" s="140" t="str">
        <f>'Dairy Partner'!C5:D5</f>
        <v>Megan tucker</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5">
      <c r="A8" s="119" t="s">
        <v>2</v>
      </c>
      <c r="B8" s="119"/>
      <c r="C8" s="60" t="str">
        <f>'Dairy Partner'!C8</f>
        <v>Tref 16</v>
      </c>
      <c r="D8" s="60" t="str">
        <f>'Dairy Partner'!D8</f>
        <v>Tref 17</v>
      </c>
      <c r="E8" s="60" t="str">
        <f>'Dairy Partner'!E8</f>
        <v>Tref 18</v>
      </c>
      <c r="F8" s="60" t="str">
        <f>'Dairy Partner'!F8</f>
        <v>Rhos 4</v>
      </c>
      <c r="G8" s="60" t="str">
        <f>'Dairy Partner'!G8</f>
        <v>Rhos 5</v>
      </c>
      <c r="H8" s="60" t="str">
        <f>'Dairy Partner'!H8</f>
        <v>Rhos 6</v>
      </c>
      <c r="I8" s="60" t="str">
        <f>'Dairy Partner'!I8</f>
        <v>Rhos 7</v>
      </c>
      <c r="J8" s="60" t="str">
        <f>'Dairy Partner'!J8</f>
        <v>Bigni 8</v>
      </c>
      <c r="K8" s="60" t="str">
        <f>'Dairy Partner'!K8</f>
        <v>Bigni 9</v>
      </c>
      <c r="L8" s="60">
        <f>'Dairy Partner'!L8</f>
        <v>0</v>
      </c>
      <c r="M8" s="60">
        <f>'Dairy Partner'!M8</f>
        <v>0</v>
      </c>
      <c r="N8" s="60">
        <f>'Dairy Partner'!N8</f>
        <v>0</v>
      </c>
      <c r="O8" s="60">
        <f>'Dairy Partner'!O8</f>
        <v>0</v>
      </c>
      <c r="P8" s="60">
        <f>'Dairy Partner'!P8</f>
        <v>0</v>
      </c>
      <c r="Q8" s="60">
        <f>'Dairy Partner'!Q8</f>
        <v>0</v>
      </c>
      <c r="R8" s="60">
        <f>'Dairy Partner'!R8</f>
        <v>0</v>
      </c>
      <c r="S8" s="60">
        <f>'Dairy Partner'!S8</f>
        <v>0</v>
      </c>
      <c r="T8" s="60">
        <f>'Dairy Partner'!T8</f>
        <v>0</v>
      </c>
      <c r="U8" s="60">
        <f>'Dairy Partner'!U8</f>
        <v>0</v>
      </c>
      <c r="V8" s="60">
        <f>'Dairy Partner'!V8</f>
        <v>0</v>
      </c>
      <c r="AB8" s="61"/>
      <c r="AC8" s="61"/>
      <c r="AD8" s="18"/>
      <c r="AE8" s="17" t="s">
        <v>139</v>
      </c>
      <c r="AF8" s="17"/>
      <c r="AG8" s="18"/>
      <c r="AH8" s="18"/>
      <c r="AI8" s="53" t="s">
        <v>105</v>
      </c>
      <c r="AJ8" s="62">
        <v>1.4</v>
      </c>
      <c r="AK8" s="55">
        <v>4.4000000000000004</v>
      </c>
      <c r="AL8" s="11">
        <v>6</v>
      </c>
      <c r="AM8" s="11">
        <v>6.7</v>
      </c>
      <c r="AN8" s="11" t="s">
        <v>135</v>
      </c>
      <c r="AO8" s="79"/>
    </row>
    <row r="9" spans="1:41" x14ac:dyDescent="0.25">
      <c r="A9" s="119" t="s">
        <v>3</v>
      </c>
      <c r="B9" s="119"/>
      <c r="C9" s="60">
        <f>'Dairy Partner'!C9</f>
        <v>1</v>
      </c>
      <c r="D9" s="60" t="str">
        <f>'Dairy Partner'!D9</f>
        <v>Mod</v>
      </c>
      <c r="E9" s="60">
        <f>'Dairy Partner'!E9</f>
        <v>1</v>
      </c>
      <c r="F9" s="60">
        <f>'Dairy Partner'!F9</f>
        <v>1</v>
      </c>
      <c r="G9" s="60">
        <f>'Dairy Partner'!G9</f>
        <v>1</v>
      </c>
      <c r="H9" s="60">
        <f>'Dairy Partner'!H9</f>
        <v>1</v>
      </c>
      <c r="I9" s="60" t="str">
        <f>'Dairy Partner'!I9</f>
        <v>Mod</v>
      </c>
      <c r="J9" s="60">
        <f>'Dairy Partner'!J9</f>
        <v>1</v>
      </c>
      <c r="K9" s="60">
        <f>'Dairy Partner'!K9</f>
        <v>1</v>
      </c>
      <c r="L9" s="60">
        <f>'Dairy Partner'!L9</f>
        <v>0</v>
      </c>
      <c r="M9" s="60">
        <f>'Dairy Partner'!M9</f>
        <v>0</v>
      </c>
      <c r="N9" s="60">
        <f>'Dairy Partner'!N9</f>
        <v>0</v>
      </c>
      <c r="O9" s="60">
        <f>'Dairy Partner'!O9</f>
        <v>0</v>
      </c>
      <c r="P9" s="60">
        <f>'Dairy Partner'!P9</f>
        <v>0</v>
      </c>
      <c r="Q9" s="60">
        <f>'Dairy Partner'!Q9</f>
        <v>0</v>
      </c>
      <c r="R9" s="60">
        <f>'Dairy Partner'!R9</f>
        <v>0</v>
      </c>
      <c r="S9" s="60">
        <f>'Dairy Partner'!S9</f>
        <v>0</v>
      </c>
      <c r="T9" s="60">
        <f>'Dairy Partner'!T9</f>
        <v>0</v>
      </c>
      <c r="U9" s="60">
        <f>'Dairy Partner'!U9</f>
        <v>0</v>
      </c>
      <c r="V9" s="60">
        <f>'Dairy Partner'!V9</f>
        <v>0</v>
      </c>
      <c r="AB9" s="17"/>
      <c r="AC9" s="17"/>
      <c r="AD9" s="30" t="s">
        <v>137</v>
      </c>
      <c r="AE9" s="30">
        <v>4.5</v>
      </c>
      <c r="AF9" s="17"/>
      <c r="AG9" s="18"/>
      <c r="AH9" s="18"/>
      <c r="AI9" s="63" t="s">
        <v>103</v>
      </c>
      <c r="AJ9" s="64">
        <v>0.7</v>
      </c>
      <c r="AK9" s="65">
        <v>4</v>
      </c>
      <c r="AL9" s="29">
        <v>7</v>
      </c>
      <c r="AM9" s="11">
        <v>6.7</v>
      </c>
      <c r="AN9" s="11" t="s">
        <v>135</v>
      </c>
      <c r="AO9" s="99"/>
    </row>
    <row r="10" spans="1:41" x14ac:dyDescent="0.25">
      <c r="A10" s="119" t="s">
        <v>4</v>
      </c>
      <c r="B10" s="119"/>
      <c r="C10" s="60">
        <f>'Dairy Partner'!C10</f>
        <v>5.7</v>
      </c>
      <c r="D10" s="60">
        <f>'Dairy Partner'!D10</f>
        <v>5.7</v>
      </c>
      <c r="E10" s="60">
        <f>'Dairy Partner'!E10</f>
        <v>5.7</v>
      </c>
      <c r="F10" s="60">
        <f>'Dairy Partner'!F10</f>
        <v>5.9</v>
      </c>
      <c r="G10" s="60">
        <f>'Dairy Partner'!G10</f>
        <v>5.7</v>
      </c>
      <c r="H10" s="60">
        <f>'Dairy Partner'!H10</f>
        <v>5.8</v>
      </c>
      <c r="I10" s="60">
        <f>'Dairy Partner'!I10</f>
        <v>6.2</v>
      </c>
      <c r="J10" s="60">
        <f>'Dairy Partner'!J10</f>
        <v>6.3</v>
      </c>
      <c r="K10" s="60">
        <f>'Dairy Partner'!K10</f>
        <v>5.8</v>
      </c>
      <c r="L10" s="60">
        <f>'Dairy Partner'!L10</f>
        <v>0</v>
      </c>
      <c r="M10" s="60">
        <f>'Dairy Partner'!M10</f>
        <v>0</v>
      </c>
      <c r="N10" s="60">
        <f>'Dairy Partner'!N10</f>
        <v>0</v>
      </c>
      <c r="O10" s="60">
        <f>'Dairy Partner'!O10</f>
        <v>0</v>
      </c>
      <c r="P10" s="60">
        <f>'Dairy Partner'!P10</f>
        <v>0</v>
      </c>
      <c r="Q10" s="60">
        <f>'Dairy Partner'!Q10</f>
        <v>0</v>
      </c>
      <c r="R10" s="60">
        <f>'Dairy Partner'!R10</f>
        <v>0</v>
      </c>
      <c r="S10" s="60">
        <f>'Dairy Partner'!S10</f>
        <v>0</v>
      </c>
      <c r="T10" s="60">
        <f>'Dairy Partner'!T10</f>
        <v>0</v>
      </c>
      <c r="U10" s="60">
        <f>'Dairy Partner'!U10</f>
        <v>0</v>
      </c>
      <c r="V10" s="60">
        <f>'Dairy Partner'!V10</f>
        <v>0</v>
      </c>
      <c r="AB10" s="17"/>
      <c r="AC10" s="17"/>
      <c r="AD10" s="30" t="s">
        <v>140</v>
      </c>
      <c r="AE10" s="30">
        <v>5</v>
      </c>
      <c r="AF10" s="17"/>
      <c r="AG10" s="18"/>
      <c r="AH10" s="18"/>
      <c r="AI10" s="53" t="s">
        <v>97</v>
      </c>
      <c r="AJ10" s="54">
        <v>9</v>
      </c>
      <c r="AK10" s="55">
        <v>16.5</v>
      </c>
      <c r="AL10" s="11">
        <v>8</v>
      </c>
      <c r="AM10" s="11">
        <v>6.7</v>
      </c>
      <c r="AN10" s="11" t="s">
        <v>135</v>
      </c>
    </row>
    <row r="11" spans="1:41" x14ac:dyDescent="0.25">
      <c r="A11" s="119" t="s">
        <v>5</v>
      </c>
      <c r="B11" s="119"/>
      <c r="C11" s="60">
        <f>'Dairy Partner'!C11</f>
        <v>3</v>
      </c>
      <c r="D11" s="60">
        <f>'Dairy Partner'!D11</f>
        <v>3</v>
      </c>
      <c r="E11" s="60">
        <f>'Dairy Partner'!E11</f>
        <v>3</v>
      </c>
      <c r="F11" s="60">
        <f>'Dairy Partner'!F11</f>
        <v>3</v>
      </c>
      <c r="G11" s="60">
        <f>'Dairy Partner'!G11</f>
        <v>2</v>
      </c>
      <c r="H11" s="60">
        <f>'Dairy Partner'!H11</f>
        <v>2</v>
      </c>
      <c r="I11" s="60">
        <f>'Dairy Partner'!I11</f>
        <v>2</v>
      </c>
      <c r="J11" s="60">
        <f>'Dairy Partner'!J11</f>
        <v>3</v>
      </c>
      <c r="K11" s="60">
        <f>'Dairy Partner'!K11</f>
        <v>3</v>
      </c>
      <c r="L11" s="60">
        <f>'Dairy Partner'!L11</f>
        <v>0</v>
      </c>
      <c r="M11" s="60">
        <f>'Dairy Partner'!M11</f>
        <v>0</v>
      </c>
      <c r="N11" s="60">
        <f>'Dairy Partner'!N11</f>
        <v>0</v>
      </c>
      <c r="O11" s="60">
        <f>'Dairy Partner'!O11</f>
        <v>0</v>
      </c>
      <c r="P11" s="60">
        <f>'Dairy Partner'!P11</f>
        <v>0</v>
      </c>
      <c r="Q11" s="60">
        <f>'Dairy Partner'!Q11</f>
        <v>0</v>
      </c>
      <c r="R11" s="60">
        <f>'Dairy Partner'!R11</f>
        <v>0</v>
      </c>
      <c r="S11" s="60">
        <f>'Dairy Partner'!S11</f>
        <v>0</v>
      </c>
      <c r="T11" s="60">
        <f>'Dairy Partner'!T11</f>
        <v>0</v>
      </c>
      <c r="U11" s="60">
        <f>'Dairy Partner'!U11</f>
        <v>0</v>
      </c>
      <c r="V11" s="60">
        <f>'Dairy Partner'!V11</f>
        <v>0</v>
      </c>
      <c r="AB11" s="17"/>
      <c r="AC11" s="17"/>
      <c r="AD11" s="52" t="s">
        <v>141</v>
      </c>
      <c r="AE11" s="30">
        <v>6</v>
      </c>
      <c r="AF11" s="17"/>
      <c r="AG11" s="18"/>
      <c r="AH11" s="18"/>
      <c r="AI11" s="53" t="s">
        <v>122</v>
      </c>
      <c r="AJ11" s="54">
        <v>15</v>
      </c>
      <c r="AK11" s="55">
        <v>17.5</v>
      </c>
      <c r="AL11" s="11">
        <v>9</v>
      </c>
      <c r="AM11" s="11">
        <v>7</v>
      </c>
      <c r="AN11" s="11" t="s">
        <v>135</v>
      </c>
    </row>
    <row r="12" spans="1:41" x14ac:dyDescent="0.25">
      <c r="A12" s="119" t="s">
        <v>6</v>
      </c>
      <c r="B12" s="119"/>
      <c r="C12" s="60">
        <f>'Dairy Partner'!C12</f>
        <v>0</v>
      </c>
      <c r="D12" s="60">
        <f>'Dairy Partner'!D12</f>
        <v>1</v>
      </c>
      <c r="E12" s="60">
        <f>'Dairy Partner'!E12</f>
        <v>1</v>
      </c>
      <c r="F12" s="60">
        <f>'Dairy Partner'!F12</f>
        <v>3</v>
      </c>
      <c r="G12" s="60">
        <f>'Dairy Partner'!G12</f>
        <v>2</v>
      </c>
      <c r="H12" s="60">
        <f>'Dairy Partner'!H12</f>
        <v>3</v>
      </c>
      <c r="I12" s="60">
        <f>'Dairy Partner'!I12</f>
        <v>0</v>
      </c>
      <c r="J12" s="60">
        <f>'Dairy Partner'!J12</f>
        <v>2</v>
      </c>
      <c r="K12" s="60">
        <f>'Dairy Partner'!K12</f>
        <v>2</v>
      </c>
      <c r="L12" s="60">
        <f>'Dairy Partner'!L12</f>
        <v>0</v>
      </c>
      <c r="M12" s="60">
        <f>'Dairy Partner'!M12</f>
        <v>0</v>
      </c>
      <c r="N12" s="60">
        <f>'Dairy Partner'!N12</f>
        <v>0</v>
      </c>
      <c r="O12" s="60">
        <f>'Dairy Partner'!O12</f>
        <v>0</v>
      </c>
      <c r="P12" s="60">
        <f>'Dairy Partner'!P12</f>
        <v>0</v>
      </c>
      <c r="Q12" s="60">
        <f>'Dairy Partner'!Q12</f>
        <v>0</v>
      </c>
      <c r="R12" s="60">
        <f>'Dairy Partner'!R12</f>
        <v>0</v>
      </c>
      <c r="S12" s="60">
        <f>'Dairy Partner'!S12</f>
        <v>0</v>
      </c>
      <c r="T12" s="60">
        <f>'Dairy Partner'!T12</f>
        <v>0</v>
      </c>
      <c r="U12" s="60">
        <f>'Dairy Partner'!U12</f>
        <v>0</v>
      </c>
      <c r="V12" s="60">
        <f>'Dairy Partner'!V12</f>
        <v>0</v>
      </c>
      <c r="AB12" s="17"/>
      <c r="AC12" s="17"/>
      <c r="AD12" s="52" t="s">
        <v>142</v>
      </c>
      <c r="AE12" s="30">
        <v>7.5</v>
      </c>
      <c r="AF12" s="17"/>
      <c r="AG12" s="18"/>
      <c r="AH12" s="18"/>
      <c r="AI12" s="53" t="s">
        <v>121</v>
      </c>
      <c r="AJ12" s="54">
        <v>14</v>
      </c>
      <c r="AK12" s="55">
        <v>11</v>
      </c>
      <c r="AL12" s="11">
        <v>10</v>
      </c>
      <c r="AM12" s="11">
        <v>7</v>
      </c>
      <c r="AN12" s="11" t="s">
        <v>135</v>
      </c>
    </row>
    <row r="13" spans="1:41" x14ac:dyDescent="0.25">
      <c r="A13" s="119" t="s">
        <v>7</v>
      </c>
      <c r="B13" s="119"/>
      <c r="C13" s="60">
        <f>'Dairy Partner'!C13</f>
        <v>2</v>
      </c>
      <c r="D13" s="60">
        <f>'Dairy Partner'!D13</f>
        <v>2</v>
      </c>
      <c r="E13" s="60">
        <f>'Dairy Partner'!E13</f>
        <v>2</v>
      </c>
      <c r="F13" s="60">
        <f>'Dairy Partner'!F13</f>
        <v>2</v>
      </c>
      <c r="G13" s="60">
        <f>'Dairy Partner'!G13</f>
        <v>3</v>
      </c>
      <c r="H13" s="60">
        <f>'Dairy Partner'!H13</f>
        <v>2</v>
      </c>
      <c r="I13" s="60">
        <f>'Dairy Partner'!I13</f>
        <v>2</v>
      </c>
      <c r="J13" s="60">
        <f>'Dairy Partner'!J13</f>
        <v>2</v>
      </c>
      <c r="K13" s="60">
        <f>'Dairy Partner'!K13</f>
        <v>2</v>
      </c>
      <c r="L13" s="60">
        <f>'Dairy Partner'!L13</f>
        <v>0</v>
      </c>
      <c r="M13" s="60">
        <f>'Dairy Partner'!M13</f>
        <v>0</v>
      </c>
      <c r="N13" s="60">
        <f>'Dairy Partner'!N13</f>
        <v>0</v>
      </c>
      <c r="O13" s="60">
        <f>'Dairy Partner'!O13</f>
        <v>0</v>
      </c>
      <c r="P13" s="60">
        <f>'Dairy Partner'!P13</f>
        <v>0</v>
      </c>
      <c r="Q13" s="60">
        <f>'Dairy Partner'!Q13</f>
        <v>0</v>
      </c>
      <c r="R13" s="60">
        <f>'Dairy Partner'!R13</f>
        <v>0</v>
      </c>
      <c r="S13" s="60">
        <f>'Dairy Partner'!S13</f>
        <v>0</v>
      </c>
      <c r="T13" s="60">
        <f>'Dairy Partner'!T13</f>
        <v>0</v>
      </c>
      <c r="U13" s="60">
        <f>'Dairy Partner'!U13</f>
        <v>0</v>
      </c>
      <c r="V13" s="60">
        <f>'Dairy Partner'!V13</f>
        <v>0</v>
      </c>
      <c r="AB13" s="17"/>
      <c r="AC13" s="17"/>
      <c r="AD13" s="52" t="s">
        <v>143</v>
      </c>
      <c r="AE13" s="30">
        <v>12</v>
      </c>
      <c r="AF13" s="17"/>
      <c r="AG13" s="18"/>
      <c r="AH13" s="18"/>
      <c r="AI13" s="53" t="s">
        <v>120</v>
      </c>
      <c r="AJ13" s="54">
        <v>1.9</v>
      </c>
      <c r="AK13" s="55">
        <v>7.5</v>
      </c>
      <c r="AL13" s="11">
        <v>11</v>
      </c>
      <c r="AM13" s="11">
        <v>6.7</v>
      </c>
      <c r="AN13" s="11" t="s">
        <v>135</v>
      </c>
    </row>
    <row r="14" spans="1:41" x14ac:dyDescent="0.25">
      <c r="A14" s="131" t="s">
        <v>8</v>
      </c>
      <c r="B14" s="131"/>
      <c r="C14" s="102" t="str">
        <f>'Dairy Partner'!C14</f>
        <v>Winter wheat- grain &amp; straw</v>
      </c>
      <c r="D14" s="102" t="str">
        <f>'Dairy Partner'!D14</f>
        <v xml:space="preserve">Grass Silage (25% DM) </v>
      </c>
      <c r="E14" s="102" t="str">
        <f>'Dairy Partner'!E14</f>
        <v>Maize- Silage (30% DM)</v>
      </c>
      <c r="F14" s="102" t="str">
        <f>'Dairy Partner'!F14</f>
        <v>Spring wheat/barley</v>
      </c>
      <c r="G14" s="102" t="str">
        <f>'Dairy Partner'!G14</f>
        <v>Spring wheat/barley</v>
      </c>
      <c r="H14" s="102" t="str">
        <f>'Dairy Partner'!H14</f>
        <v>Spring wheat/barley</v>
      </c>
      <c r="I14" s="102" t="str">
        <f>'Dairy Partner'!I14</f>
        <v xml:space="preserve">Grass Silage (25% DM) </v>
      </c>
      <c r="J14" s="102" t="str">
        <f>'Dairy Partner'!J14</f>
        <v>Winter wheat- grain &amp; straw</v>
      </c>
      <c r="K14" s="102" t="str">
        <f>'Dairy Partner'!K14</f>
        <v>Spring wheat/barley</v>
      </c>
      <c r="L14" s="102">
        <f>'Dairy Partner'!L14</f>
        <v>0</v>
      </c>
      <c r="M14" s="102">
        <f>'Dairy Partner'!M14</f>
        <v>0</v>
      </c>
      <c r="N14" s="102">
        <f>'Dairy Partner'!N14</f>
        <v>0</v>
      </c>
      <c r="O14" s="102">
        <f>'Dairy Partner'!O14</f>
        <v>0</v>
      </c>
      <c r="P14" s="102">
        <f>'Dairy Partner'!P14</f>
        <v>0</v>
      </c>
      <c r="Q14" s="102">
        <f>'Dairy Partner'!Q14</f>
        <v>0</v>
      </c>
      <c r="R14" s="102">
        <f>'Dairy Partner'!R14</f>
        <v>0</v>
      </c>
      <c r="S14" s="102">
        <f>'Dairy Partner'!S14</f>
        <v>0</v>
      </c>
      <c r="T14" s="102">
        <f>'Dairy Partner'!T14</f>
        <v>0</v>
      </c>
      <c r="U14" s="102">
        <f>'Dairy Partner'!U14</f>
        <v>0</v>
      </c>
      <c r="V14" s="102">
        <f>'Dairy Partner'!V14</f>
        <v>0</v>
      </c>
      <c r="AD14" s="30" t="s">
        <v>138</v>
      </c>
      <c r="AE14" s="30">
        <v>6</v>
      </c>
      <c r="AI14" s="53" t="s">
        <v>119</v>
      </c>
      <c r="AJ14" s="54">
        <v>0.8</v>
      </c>
      <c r="AK14" s="55">
        <v>1.7</v>
      </c>
      <c r="AL14" s="11">
        <v>12</v>
      </c>
      <c r="AM14" s="11">
        <v>6.7</v>
      </c>
      <c r="AN14" s="11" t="s">
        <v>135</v>
      </c>
    </row>
    <row r="15" spans="1:41" x14ac:dyDescent="0.25">
      <c r="A15" s="130" t="s">
        <v>9</v>
      </c>
      <c r="B15" s="130"/>
      <c r="C15" s="60">
        <f>'Dairy Partner'!C15</f>
        <v>9</v>
      </c>
      <c r="D15" s="60">
        <f>'Dairy Partner'!D15</f>
        <v>47</v>
      </c>
      <c r="E15" s="60">
        <f>'Dairy Partner'!E15</f>
        <v>45</v>
      </c>
      <c r="F15" s="60">
        <f>'Dairy Partner'!F15</f>
        <v>7</v>
      </c>
      <c r="G15" s="60">
        <f>'Dairy Partner'!G15</f>
        <v>7</v>
      </c>
      <c r="H15" s="60">
        <f>'Dairy Partner'!H15</f>
        <v>7</v>
      </c>
      <c r="I15" s="60">
        <f>'Dairy Partner'!I15</f>
        <v>47</v>
      </c>
      <c r="J15" s="60">
        <f>'Dairy Partner'!J15</f>
        <v>9</v>
      </c>
      <c r="K15" s="60">
        <f>'Dairy Partner'!K15</f>
        <v>7</v>
      </c>
      <c r="L15" s="60">
        <f>'Dairy Partner'!L15</f>
        <v>0</v>
      </c>
      <c r="M15" s="60">
        <f>'Dairy Partner'!M15</f>
        <v>0</v>
      </c>
      <c r="N15" s="60">
        <f>'Dairy Partner'!N15</f>
        <v>0</v>
      </c>
      <c r="O15" s="60">
        <f>'Dairy Partner'!O15</f>
        <v>0</v>
      </c>
      <c r="P15" s="60">
        <f>'Dairy Partner'!P15</f>
        <v>0</v>
      </c>
      <c r="Q15" s="60">
        <f>'Dairy Partner'!Q15</f>
        <v>0</v>
      </c>
      <c r="R15" s="60">
        <f>'Dairy Partner'!R15</f>
        <v>0</v>
      </c>
      <c r="S15" s="60">
        <f>'Dairy Partner'!S15</f>
        <v>0</v>
      </c>
      <c r="T15" s="60">
        <f>'Dairy Partner'!T15</f>
        <v>0</v>
      </c>
      <c r="U15" s="60">
        <f>'Dairy Partner'!U15</f>
        <v>0</v>
      </c>
      <c r="V15" s="60">
        <f>'Dairy Partner'!V15</f>
        <v>0</v>
      </c>
      <c r="AD15" s="30" t="s">
        <v>144</v>
      </c>
      <c r="AE15" s="30">
        <v>7</v>
      </c>
      <c r="AI15" s="53" t="s">
        <v>101</v>
      </c>
      <c r="AJ15" s="62">
        <v>1.8</v>
      </c>
      <c r="AK15" s="55">
        <v>5.4</v>
      </c>
      <c r="AL15" s="11">
        <v>13</v>
      </c>
      <c r="AM15" s="11">
        <v>6.7</v>
      </c>
      <c r="AN15" s="11" t="s">
        <v>135</v>
      </c>
    </row>
    <row r="16" spans="1:41" ht="13.8" thickBot="1" x14ac:dyDescent="0.3">
      <c r="A16" s="132" t="s">
        <v>44</v>
      </c>
      <c r="B16" s="132"/>
      <c r="C16" s="103" t="str">
        <f>'Dairy Partner'!C16</f>
        <v>Medium/Clay</v>
      </c>
      <c r="D16" s="103" t="str">
        <f>'Dairy Partner'!D16</f>
        <v>Medium/Clay</v>
      </c>
      <c r="E16" s="103" t="str">
        <f>'Dairy Partner'!E16</f>
        <v>Medium/Clay</v>
      </c>
      <c r="F16" s="103" t="str">
        <f>'Dairy Partner'!F16</f>
        <v>Medium/Clay</v>
      </c>
      <c r="G16" s="103" t="str">
        <f>'Dairy Partner'!G16</f>
        <v>Medium/Clay</v>
      </c>
      <c r="H16" s="103" t="str">
        <f>'Dairy Partner'!H16</f>
        <v>Medium/Clay</v>
      </c>
      <c r="I16" s="103" t="str">
        <f>'Dairy Partner'!I16</f>
        <v>Medium/Clay</v>
      </c>
      <c r="J16" s="103" t="str">
        <f>'Dairy Partner'!J16</f>
        <v>Medium/Clay</v>
      </c>
      <c r="K16" s="103" t="str">
        <f>'Dairy Partner'!K16</f>
        <v>Medium/Clay</v>
      </c>
      <c r="L16" s="103">
        <f>'Dairy Partner'!L16</f>
        <v>0</v>
      </c>
      <c r="M16" s="103">
        <f>'Dairy Partner'!M16</f>
        <v>0</v>
      </c>
      <c r="N16" s="103">
        <f>'Dairy Partner'!N16</f>
        <v>0</v>
      </c>
      <c r="O16" s="103">
        <f>'Dairy Partner'!O16</f>
        <v>0</v>
      </c>
      <c r="P16" s="103">
        <f>'Dairy Partner'!P16</f>
        <v>0</v>
      </c>
      <c r="Q16" s="103">
        <f>'Dairy Partner'!Q16</f>
        <v>0</v>
      </c>
      <c r="R16" s="103">
        <f>'Dairy Partner'!R16</f>
        <v>0</v>
      </c>
      <c r="S16" s="103">
        <f>'Dairy Partner'!S16</f>
        <v>0</v>
      </c>
      <c r="T16" s="103">
        <f>'Dairy Partner'!T16</f>
        <v>0</v>
      </c>
      <c r="U16" s="103">
        <f>'Dairy Partner'!U16</f>
        <v>0</v>
      </c>
      <c r="V16" s="103">
        <f>'Dairy Partner'!V16</f>
        <v>0</v>
      </c>
      <c r="AD16" s="52" t="s">
        <v>145</v>
      </c>
      <c r="AE16" s="30">
        <v>8</v>
      </c>
      <c r="AI16" s="53" t="s">
        <v>118</v>
      </c>
      <c r="AJ16" s="54">
        <v>8</v>
      </c>
      <c r="AK16" s="55">
        <v>5.5</v>
      </c>
      <c r="AL16" s="12">
        <v>14</v>
      </c>
      <c r="AM16" s="11">
        <v>6.7</v>
      </c>
      <c r="AN16" s="11" t="s">
        <v>135</v>
      </c>
    </row>
    <row r="17" spans="1:40" x14ac:dyDescent="0.25">
      <c r="A17" s="122" t="s">
        <v>69</v>
      </c>
      <c r="B17" s="123"/>
      <c r="C17" s="28">
        <f>(VLOOKUP(C$14,$AI2:$AK26,2,FALSE))*C$15</f>
        <v>63</v>
      </c>
      <c r="D17" s="28">
        <f t="shared" ref="D17:V17" si="0">(VLOOKUP(D$14,$AI2:$AK26,2,FALSE))*D$15</f>
        <v>79.899999999999991</v>
      </c>
      <c r="E17" s="28">
        <f t="shared" si="0"/>
        <v>62.999999999999993</v>
      </c>
      <c r="F17" s="28">
        <f t="shared" si="0"/>
        <v>59.5</v>
      </c>
      <c r="G17" s="28">
        <f t="shared" si="0"/>
        <v>59.5</v>
      </c>
      <c r="H17" s="28">
        <f t="shared" si="0"/>
        <v>59.5</v>
      </c>
      <c r="I17" s="28">
        <f t="shared" si="0"/>
        <v>79.899999999999991</v>
      </c>
      <c r="J17" s="28">
        <f t="shared" si="0"/>
        <v>63</v>
      </c>
      <c r="K17" s="28">
        <f t="shared" si="0"/>
        <v>59.5</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5">
      <c r="A18" s="124" t="s">
        <v>23</v>
      </c>
      <c r="B18" s="125"/>
      <c r="C18" s="16">
        <f>$D31</f>
        <v>0</v>
      </c>
      <c r="D18" s="16">
        <f>$D32</f>
        <v>2.3147118499999997</v>
      </c>
      <c r="E18" s="16">
        <f>$D33</f>
        <v>0.92588473999999987</v>
      </c>
      <c r="F18" s="16">
        <f>$D34</f>
        <v>0.92588473999999987</v>
      </c>
      <c r="G18" s="16">
        <f>$D35</f>
        <v>0.92588473999999987</v>
      </c>
      <c r="H18" s="16">
        <f>$D36</f>
        <v>0.92588473999999987</v>
      </c>
      <c r="I18" s="16">
        <f>$D37</f>
        <v>2.3147118499999997</v>
      </c>
      <c r="J18" s="16">
        <f>$D38</f>
        <v>0</v>
      </c>
      <c r="K18" s="16">
        <f>$D39</f>
        <v>0.92588473999999987</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5">
      <c r="A19" s="124" t="s">
        <v>90</v>
      </c>
      <c r="B19" s="125"/>
      <c r="C19" s="16">
        <f>C18-C17</f>
        <v>-63</v>
      </c>
      <c r="D19" s="16">
        <f t="shared" ref="D19:V19" si="1">D18-D17</f>
        <v>-77.585288149999997</v>
      </c>
      <c r="E19" s="16">
        <f t="shared" si="1"/>
        <v>-62.074115259999992</v>
      </c>
      <c r="F19" s="16">
        <f t="shared" si="1"/>
        <v>-58.574115259999999</v>
      </c>
      <c r="G19" s="16">
        <f t="shared" si="1"/>
        <v>-58.574115259999999</v>
      </c>
      <c r="H19" s="16">
        <f t="shared" si="1"/>
        <v>-58.574115259999999</v>
      </c>
      <c r="I19" s="16">
        <f t="shared" si="1"/>
        <v>-77.585288149999997</v>
      </c>
      <c r="J19" s="16">
        <f t="shared" si="1"/>
        <v>-63</v>
      </c>
      <c r="K19" s="16">
        <f t="shared" si="1"/>
        <v>-58.574115259999999</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8" thickBot="1" x14ac:dyDescent="0.3">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5">
      <c r="A21" s="122" t="s">
        <v>88</v>
      </c>
      <c r="B21" s="123"/>
      <c r="C21" s="28">
        <f>(VLOOKUP(C$14,$AI2:$AK26,3,FALSE))*C$15</f>
        <v>94.5</v>
      </c>
      <c r="D21" s="28">
        <f t="shared" ref="D21:V21" si="2">(VLOOKUP(D$14,$AI2:$AK26,3,FALSE))*D$15</f>
        <v>282</v>
      </c>
      <c r="E21" s="28">
        <f t="shared" si="2"/>
        <v>198.00000000000003</v>
      </c>
      <c r="F21" s="28">
        <f t="shared" si="2"/>
        <v>84</v>
      </c>
      <c r="G21" s="28">
        <f t="shared" si="2"/>
        <v>84</v>
      </c>
      <c r="H21" s="28">
        <f t="shared" si="2"/>
        <v>84</v>
      </c>
      <c r="I21" s="28">
        <f t="shared" si="2"/>
        <v>282</v>
      </c>
      <c r="J21" s="28">
        <f t="shared" si="2"/>
        <v>94.5</v>
      </c>
      <c r="K21" s="28">
        <f t="shared" si="2"/>
        <v>84</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5">
      <c r="A22" s="124" t="s">
        <v>89</v>
      </c>
      <c r="B22" s="125"/>
      <c r="C22" s="16">
        <f>$E31</f>
        <v>0</v>
      </c>
      <c r="D22" s="16">
        <f>$E32</f>
        <v>2.7066107500000003E-4</v>
      </c>
      <c r="E22" s="16">
        <f>$E33</f>
        <v>1.0826443000000001E-4</v>
      </c>
      <c r="F22" s="16">
        <f>$E34</f>
        <v>1.0826443000000001E-4</v>
      </c>
      <c r="G22" s="16">
        <f>$E35</f>
        <v>1.0826443000000001E-4</v>
      </c>
      <c r="H22" s="16">
        <f>$E36</f>
        <v>1.0826443000000001E-4</v>
      </c>
      <c r="I22" s="16">
        <f>$E37</f>
        <v>2.7066107500000003E-4</v>
      </c>
      <c r="J22" s="16">
        <f>$E38</f>
        <v>0</v>
      </c>
      <c r="K22" s="16">
        <f>$E39</f>
        <v>1.0826443000000001E-4</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5">
      <c r="A23" s="124" t="s">
        <v>92</v>
      </c>
      <c r="B23" s="125"/>
      <c r="C23" s="16">
        <f>C22-C21</f>
        <v>-94.5</v>
      </c>
      <c r="D23" s="16">
        <f t="shared" ref="D23:V23" si="3">D22-D21</f>
        <v>-281.99972933892502</v>
      </c>
      <c r="E23" s="16">
        <f t="shared" si="3"/>
        <v>-197.99989173557003</v>
      </c>
      <c r="F23" s="16">
        <f t="shared" si="3"/>
        <v>-83.999891735570003</v>
      </c>
      <c r="G23" s="16">
        <f t="shared" si="3"/>
        <v>-83.999891735570003</v>
      </c>
      <c r="H23" s="16">
        <f t="shared" si="3"/>
        <v>-83.999891735570003</v>
      </c>
      <c r="I23" s="16">
        <f t="shared" si="3"/>
        <v>-281.99972933892502</v>
      </c>
      <c r="J23" s="16">
        <f t="shared" si="3"/>
        <v>-94.5</v>
      </c>
      <c r="K23" s="16">
        <f t="shared" si="3"/>
        <v>-83.999891735570003</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8"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
      <c r="A27" s="106"/>
      <c r="B27" s="71" t="s">
        <v>46</v>
      </c>
      <c r="C27" s="107" t="s">
        <v>57</v>
      </c>
      <c r="D27" s="107" t="s">
        <v>57</v>
      </c>
      <c r="E27" s="107" t="s">
        <v>55</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3">
      <c r="A28" s="108"/>
      <c r="B28" s="24">
        <v>1.67</v>
      </c>
      <c r="C28" s="15">
        <v>0.63</v>
      </c>
      <c r="D28" s="15">
        <v>2.4199999999999999E-2</v>
      </c>
      <c r="E28" s="15">
        <v>5.3800000000000001E-2</v>
      </c>
      <c r="F28" s="15">
        <v>966</v>
      </c>
      <c r="G28" s="15">
        <v>31</v>
      </c>
      <c r="H28" s="15">
        <v>197</v>
      </c>
      <c r="I28" s="15">
        <v>13</v>
      </c>
      <c r="J28" s="15">
        <v>0.71</v>
      </c>
      <c r="K28" s="23">
        <v>1.21</v>
      </c>
      <c r="L28" s="15">
        <v>5.19</v>
      </c>
      <c r="M28" s="15">
        <v>9.4600000000000009</v>
      </c>
      <c r="N28" s="15">
        <v>3640</v>
      </c>
      <c r="O28" s="15">
        <v>478000</v>
      </c>
      <c r="P28" s="15"/>
      <c r="Q28" s="15">
        <v>4740</v>
      </c>
      <c r="R28" s="15"/>
      <c r="S28" s="15">
        <v>32.5</v>
      </c>
      <c r="T28" s="15"/>
      <c r="U28" s="15"/>
    </row>
    <row r="29" spans="1:40" s="7" customFormat="1" ht="28.8" x14ac:dyDescent="0.3">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8" x14ac:dyDescent="0.3">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3">
      <c r="A31" s="13" t="str">
        <f>C8</f>
        <v>Tref 16</v>
      </c>
      <c r="B31" s="15">
        <v>0</v>
      </c>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3">
      <c r="A32" s="13" t="str">
        <f>D8</f>
        <v>Tref 17</v>
      </c>
      <c r="B32" s="15">
        <v>250</v>
      </c>
      <c r="C32" s="77">
        <f t="shared" ref="C32:C50" si="6">IF(C$27="%w/w SAR",((C$28*10)*$B32),IF(C$27="%w/w DM",(((C$28*10)*($B$28/100))*$B32),IF(C$27="kg/t SAR",(C$28*$B32),IF(C$27="kg/t DM",((C$28*($B$28/100))*$B32),IF(C$27="mg/kg SAR",((C$28*0.001)*$B32),IF(C$27="mg/kg DM",(((C$28*0.001)*($B$28/100))*$B32),0))))))</f>
        <v>26.302499999999998</v>
      </c>
      <c r="D32" s="77">
        <f t="shared" ref="D32:D50" si="7">(IF(D$27="%w/w SAR",((D$28*10)*$B32),IF(D$27="%w/w DM",(((D$28*10)*($B$28/100))*$B32),IF(D$27="kg/t SAR",(D$28*$B32),IF(D$27="kg/t DM",((D$28*($B$28/100))*$B32),IF(D$27="mg/kg SAR",((D$28*0.001)*$B32),IF(D$27="mg/kg DM",(((D$28*0.001)*($B$28/100))*$B32),"0")))))))*2.291</f>
        <v>2.3147118499999997</v>
      </c>
      <c r="E32" s="77">
        <f t="shared" ref="E32:E50" si="8">(IF(E$27="%w/w SAR",((E$28*10)*$B32),IF(E$27="%w/w DM",(((E$28*10)*($B$28/100))*$B32),IF(E$27="kg/t SAR",(E$28*$B32),IF(E$27="kg/t DM",((E$28*($B$28/100))*$B32),IF(E$27="mg/kg SAR",((E$28*0.001)*$B32),IF(E$27="mg/kg DM",(((E$28*0.001)*($B$28/100))*$B32),"0")))))))*1.205</f>
        <v>2.7066107500000003E-4</v>
      </c>
      <c r="F32" s="77">
        <f t="shared" ref="F32:F50" si="9">(IF(F$27="%w/w SAR",((F$28*10)*$B32),IF(F$27="%w/w DM",(((F$28*10)*($B$28/100))*$B32),IF(F$27="kg/t SAR",(F$28*$B32),IF(F$27="kg/t DM",((F$28*($B$28/100))*$B32),IF(F$27="mg/kg SAR",((F$28*0.001)*$B32),IF(F$27="mg/kg DM",(((F$28*0.001)*($B$28/100))*$B32),"0")))))))*1.658</f>
        <v>6.6867969</v>
      </c>
      <c r="G32" s="77">
        <f t="shared" si="5"/>
        <v>0.12942499999999998</v>
      </c>
      <c r="H32" s="77">
        <f t="shared" si="5"/>
        <v>0.82247500000000007</v>
      </c>
      <c r="I32" s="77">
        <f t="shared" si="5"/>
        <v>5.4275000000000004E-2</v>
      </c>
      <c r="J32" s="77">
        <f t="shared" si="5"/>
        <v>2.9642499999999999E-3</v>
      </c>
      <c r="K32" s="77">
        <f t="shared" si="5"/>
        <v>5.0517499999999998E-3</v>
      </c>
      <c r="L32" s="77">
        <f t="shared" si="5"/>
        <v>2.166825E-2</v>
      </c>
      <c r="M32" s="77">
        <f t="shared" si="5"/>
        <v>3.9495500000000003E-2</v>
      </c>
      <c r="N32" s="77">
        <f t="shared" si="5"/>
        <v>15.197000000000001</v>
      </c>
      <c r="O32" s="77">
        <f t="shared" si="5"/>
        <v>1995.6499999999999</v>
      </c>
      <c r="P32" s="77">
        <f t="shared" si="5"/>
        <v>0</v>
      </c>
      <c r="Q32" s="77">
        <f t="shared" ref="Q32:Q50" si="10">(IF(Q$27="%w/w SAR",((Q$28*10)*$B32),IF(Q$27="%w/w DM",(((Q$28*10)*($B$28/100))*$B32),IF(Q$27="kg/t SAR",(Q$28*$B32),IF(Q$27="kg/t DM",((Q$28*($B$28/100))*$B32),IF(Q$27="mg/kg SAR",((Q$28*0.001)*$B32),IF(Q$27="mg/kg DM",(((Q$28*0.001)*($B$28/100))*$B32),0)))))))*2.5</f>
        <v>49.473750000000003</v>
      </c>
      <c r="R32" s="77">
        <f t="shared" ref="R32:U50" si="11">IF(R$27="%w/w SAR",((R$28*10)*$B32),IF(R$27="%w/w DM",(((R$28*10)*($B$28/100))*$B32),IF(R$27="kg/t SAR",(R$28*$B32),IF(R$27="kg/t DM",((R$28*($B$28/100))*$B32),IF(R$27="mg/kg SAR",((R$28*0.001)*$B32),IF(R$27="mg/kg DM",(((R$28*0.001)*($B$28/100))*$B32),0))))))</f>
        <v>0</v>
      </c>
      <c r="S32" s="77">
        <f t="shared" si="11"/>
        <v>0.13568750000000002</v>
      </c>
      <c r="T32" s="77">
        <f t="shared" si="11"/>
        <v>0</v>
      </c>
      <c r="U32" s="77">
        <f t="shared" si="11"/>
        <v>0</v>
      </c>
      <c r="AB32" s="59"/>
      <c r="AC32" s="59"/>
      <c r="AD32" s="59"/>
      <c r="AE32" s="59"/>
      <c r="AF32" s="59"/>
      <c r="AG32" s="59"/>
      <c r="AH32" s="59"/>
      <c r="AI32" s="59"/>
    </row>
    <row r="33" spans="1:35" s="72" customFormat="1" x14ac:dyDescent="0.3">
      <c r="A33" s="13" t="str">
        <f>E8</f>
        <v>Tref 18</v>
      </c>
      <c r="B33" s="15">
        <v>100</v>
      </c>
      <c r="C33" s="77">
        <f t="shared" si="6"/>
        <v>10.520999999999999</v>
      </c>
      <c r="D33" s="77">
        <f t="shared" si="7"/>
        <v>0.92588473999999987</v>
      </c>
      <c r="E33" s="77">
        <f t="shared" si="8"/>
        <v>1.0826443000000001E-4</v>
      </c>
      <c r="F33" s="77">
        <f t="shared" si="9"/>
        <v>2.6747187599999998</v>
      </c>
      <c r="G33" s="77">
        <f t="shared" si="5"/>
        <v>5.1769999999999997E-2</v>
      </c>
      <c r="H33" s="77">
        <f t="shared" si="5"/>
        <v>0.32899</v>
      </c>
      <c r="I33" s="77">
        <f t="shared" si="5"/>
        <v>2.171E-2</v>
      </c>
      <c r="J33" s="77">
        <f t="shared" si="5"/>
        <v>1.1857E-3</v>
      </c>
      <c r="K33" s="77">
        <f t="shared" si="5"/>
        <v>2.0206999999999998E-3</v>
      </c>
      <c r="L33" s="77">
        <f t="shared" si="5"/>
        <v>8.6672999999999993E-3</v>
      </c>
      <c r="M33" s="77">
        <f t="shared" si="5"/>
        <v>1.5798200000000002E-2</v>
      </c>
      <c r="N33" s="77">
        <f t="shared" si="5"/>
        <v>6.0788000000000002</v>
      </c>
      <c r="O33" s="77">
        <f t="shared" si="5"/>
        <v>798.26</v>
      </c>
      <c r="P33" s="77">
        <f t="shared" si="5"/>
        <v>0</v>
      </c>
      <c r="Q33" s="77">
        <f t="shared" si="10"/>
        <v>19.789500000000004</v>
      </c>
      <c r="R33" s="77">
        <f t="shared" si="11"/>
        <v>0</v>
      </c>
      <c r="S33" s="77">
        <f t="shared" si="11"/>
        <v>5.4275000000000004E-2</v>
      </c>
      <c r="T33" s="77">
        <f t="shared" si="11"/>
        <v>0</v>
      </c>
      <c r="U33" s="77">
        <f t="shared" si="11"/>
        <v>0</v>
      </c>
      <c r="AB33" s="59"/>
      <c r="AC33" s="59"/>
      <c r="AD33" s="59"/>
      <c r="AE33" s="59"/>
      <c r="AF33" s="59"/>
      <c r="AG33" s="59"/>
      <c r="AH33" s="59"/>
      <c r="AI33" s="59"/>
    </row>
    <row r="34" spans="1:35" s="72" customFormat="1" x14ac:dyDescent="0.3">
      <c r="A34" s="13" t="str">
        <f>F8</f>
        <v>Rhos 4</v>
      </c>
      <c r="B34" s="15">
        <v>100</v>
      </c>
      <c r="C34" s="77">
        <f t="shared" si="6"/>
        <v>10.520999999999999</v>
      </c>
      <c r="D34" s="77">
        <f t="shared" si="7"/>
        <v>0.92588473999999987</v>
      </c>
      <c r="E34" s="77">
        <f t="shared" si="8"/>
        <v>1.0826443000000001E-4</v>
      </c>
      <c r="F34" s="77">
        <f t="shared" si="9"/>
        <v>2.6747187599999998</v>
      </c>
      <c r="G34" s="77">
        <f t="shared" si="5"/>
        <v>5.1769999999999997E-2</v>
      </c>
      <c r="H34" s="77">
        <f t="shared" si="5"/>
        <v>0.32899</v>
      </c>
      <c r="I34" s="77">
        <f t="shared" si="5"/>
        <v>2.171E-2</v>
      </c>
      <c r="J34" s="77">
        <f t="shared" si="5"/>
        <v>1.1857E-3</v>
      </c>
      <c r="K34" s="77">
        <f t="shared" si="5"/>
        <v>2.0206999999999998E-3</v>
      </c>
      <c r="L34" s="77">
        <f t="shared" si="5"/>
        <v>8.6672999999999993E-3</v>
      </c>
      <c r="M34" s="77">
        <f t="shared" si="5"/>
        <v>1.5798200000000002E-2</v>
      </c>
      <c r="N34" s="77">
        <f t="shared" si="5"/>
        <v>6.0788000000000002</v>
      </c>
      <c r="O34" s="77">
        <f t="shared" si="5"/>
        <v>798.26</v>
      </c>
      <c r="P34" s="77">
        <f t="shared" si="5"/>
        <v>0</v>
      </c>
      <c r="Q34" s="77">
        <f t="shared" si="10"/>
        <v>19.789500000000004</v>
      </c>
      <c r="R34" s="77">
        <f t="shared" si="11"/>
        <v>0</v>
      </c>
      <c r="S34" s="77">
        <f t="shared" si="11"/>
        <v>5.4275000000000004E-2</v>
      </c>
      <c r="T34" s="77">
        <f t="shared" si="11"/>
        <v>0</v>
      </c>
      <c r="U34" s="77">
        <f t="shared" si="11"/>
        <v>0</v>
      </c>
      <c r="AB34" s="59"/>
      <c r="AC34" s="59"/>
      <c r="AD34" s="59"/>
      <c r="AE34" s="59"/>
      <c r="AF34" s="59"/>
      <c r="AG34" s="59"/>
      <c r="AH34" s="59"/>
      <c r="AI34" s="59"/>
    </row>
    <row r="35" spans="1:35" s="72" customFormat="1" x14ac:dyDescent="0.3">
      <c r="A35" s="13" t="str">
        <f>G8</f>
        <v>Rhos 5</v>
      </c>
      <c r="B35" s="15">
        <v>100</v>
      </c>
      <c r="C35" s="77">
        <f t="shared" si="6"/>
        <v>10.520999999999999</v>
      </c>
      <c r="D35" s="77">
        <f t="shared" si="7"/>
        <v>0.92588473999999987</v>
      </c>
      <c r="E35" s="77">
        <f t="shared" si="8"/>
        <v>1.0826443000000001E-4</v>
      </c>
      <c r="F35" s="77">
        <f t="shared" si="9"/>
        <v>2.6747187599999998</v>
      </c>
      <c r="G35" s="77">
        <f t="shared" si="5"/>
        <v>5.1769999999999997E-2</v>
      </c>
      <c r="H35" s="77">
        <f t="shared" si="5"/>
        <v>0.32899</v>
      </c>
      <c r="I35" s="77">
        <f t="shared" si="5"/>
        <v>2.171E-2</v>
      </c>
      <c r="J35" s="77">
        <f t="shared" si="5"/>
        <v>1.1857E-3</v>
      </c>
      <c r="K35" s="77">
        <f t="shared" si="5"/>
        <v>2.0206999999999998E-3</v>
      </c>
      <c r="L35" s="77">
        <f t="shared" si="5"/>
        <v>8.6672999999999993E-3</v>
      </c>
      <c r="M35" s="77">
        <f t="shared" si="5"/>
        <v>1.5798200000000002E-2</v>
      </c>
      <c r="N35" s="77">
        <f t="shared" si="5"/>
        <v>6.0788000000000002</v>
      </c>
      <c r="O35" s="77">
        <f t="shared" si="5"/>
        <v>798.26</v>
      </c>
      <c r="P35" s="77">
        <f t="shared" si="5"/>
        <v>0</v>
      </c>
      <c r="Q35" s="77">
        <f t="shared" si="10"/>
        <v>19.789500000000004</v>
      </c>
      <c r="R35" s="77">
        <f t="shared" si="11"/>
        <v>0</v>
      </c>
      <c r="S35" s="77">
        <f t="shared" si="11"/>
        <v>5.4275000000000004E-2</v>
      </c>
      <c r="T35" s="77">
        <f t="shared" si="11"/>
        <v>0</v>
      </c>
      <c r="U35" s="77">
        <f t="shared" si="11"/>
        <v>0</v>
      </c>
      <c r="AB35" s="59"/>
      <c r="AC35" s="59"/>
      <c r="AD35" s="59"/>
      <c r="AE35" s="59"/>
      <c r="AF35" s="59"/>
      <c r="AG35" s="59"/>
      <c r="AH35" s="59"/>
      <c r="AI35" s="59"/>
    </row>
    <row r="36" spans="1:35" s="72" customFormat="1" x14ac:dyDescent="0.3">
      <c r="A36" s="13" t="str">
        <f>H8</f>
        <v>Rhos 6</v>
      </c>
      <c r="B36" s="15">
        <v>100</v>
      </c>
      <c r="C36" s="77">
        <f t="shared" si="6"/>
        <v>10.520999999999999</v>
      </c>
      <c r="D36" s="77">
        <f t="shared" si="7"/>
        <v>0.92588473999999987</v>
      </c>
      <c r="E36" s="77">
        <f t="shared" si="8"/>
        <v>1.0826443000000001E-4</v>
      </c>
      <c r="F36" s="77">
        <f t="shared" si="9"/>
        <v>2.6747187599999998</v>
      </c>
      <c r="G36" s="77">
        <f t="shared" si="5"/>
        <v>5.1769999999999997E-2</v>
      </c>
      <c r="H36" s="77">
        <f t="shared" si="5"/>
        <v>0.32899</v>
      </c>
      <c r="I36" s="77">
        <f t="shared" si="5"/>
        <v>2.171E-2</v>
      </c>
      <c r="J36" s="77">
        <f t="shared" si="5"/>
        <v>1.1857E-3</v>
      </c>
      <c r="K36" s="77">
        <f t="shared" si="5"/>
        <v>2.0206999999999998E-3</v>
      </c>
      <c r="L36" s="77">
        <f t="shared" si="5"/>
        <v>8.6672999999999993E-3</v>
      </c>
      <c r="M36" s="77">
        <f t="shared" si="5"/>
        <v>1.5798200000000002E-2</v>
      </c>
      <c r="N36" s="77">
        <f t="shared" si="5"/>
        <v>6.0788000000000002</v>
      </c>
      <c r="O36" s="77">
        <f t="shared" si="5"/>
        <v>798.26</v>
      </c>
      <c r="P36" s="77">
        <f t="shared" si="5"/>
        <v>0</v>
      </c>
      <c r="Q36" s="77">
        <f t="shared" si="10"/>
        <v>19.789500000000004</v>
      </c>
      <c r="R36" s="77">
        <f t="shared" si="11"/>
        <v>0</v>
      </c>
      <c r="S36" s="77">
        <f t="shared" si="11"/>
        <v>5.4275000000000004E-2</v>
      </c>
      <c r="T36" s="77">
        <f t="shared" si="11"/>
        <v>0</v>
      </c>
      <c r="U36" s="77">
        <f t="shared" si="11"/>
        <v>0</v>
      </c>
      <c r="AB36" s="59"/>
      <c r="AC36" s="59"/>
      <c r="AD36" s="59"/>
      <c r="AE36" s="59"/>
      <c r="AF36" s="59"/>
      <c r="AG36" s="59"/>
      <c r="AH36" s="59"/>
      <c r="AI36" s="59"/>
    </row>
    <row r="37" spans="1:35" s="72" customFormat="1" x14ac:dyDescent="0.3">
      <c r="A37" s="13" t="str">
        <f>I8</f>
        <v>Rhos 7</v>
      </c>
      <c r="B37" s="15">
        <v>250</v>
      </c>
      <c r="C37" s="77">
        <f t="shared" si="6"/>
        <v>26.302499999999998</v>
      </c>
      <c r="D37" s="77">
        <f t="shared" si="7"/>
        <v>2.3147118499999997</v>
      </c>
      <c r="E37" s="77">
        <f t="shared" si="8"/>
        <v>2.7066107500000003E-4</v>
      </c>
      <c r="F37" s="77">
        <f t="shared" si="9"/>
        <v>6.6867969</v>
      </c>
      <c r="G37" s="77">
        <f t="shared" si="5"/>
        <v>0.12942499999999998</v>
      </c>
      <c r="H37" s="77">
        <f t="shared" si="5"/>
        <v>0.82247500000000007</v>
      </c>
      <c r="I37" s="77">
        <f t="shared" si="5"/>
        <v>5.4275000000000004E-2</v>
      </c>
      <c r="J37" s="77">
        <f t="shared" si="5"/>
        <v>2.9642499999999999E-3</v>
      </c>
      <c r="K37" s="77">
        <f t="shared" si="5"/>
        <v>5.0517499999999998E-3</v>
      </c>
      <c r="L37" s="77">
        <f t="shared" si="5"/>
        <v>2.166825E-2</v>
      </c>
      <c r="M37" s="77">
        <f t="shared" si="5"/>
        <v>3.9495500000000003E-2</v>
      </c>
      <c r="N37" s="77">
        <f t="shared" si="5"/>
        <v>15.197000000000001</v>
      </c>
      <c r="O37" s="77">
        <f t="shared" si="5"/>
        <v>1995.6499999999999</v>
      </c>
      <c r="P37" s="77">
        <f t="shared" si="5"/>
        <v>0</v>
      </c>
      <c r="Q37" s="77">
        <f t="shared" si="10"/>
        <v>49.473750000000003</v>
      </c>
      <c r="R37" s="77">
        <f t="shared" si="11"/>
        <v>0</v>
      </c>
      <c r="S37" s="77">
        <f t="shared" si="11"/>
        <v>0.13568750000000002</v>
      </c>
      <c r="T37" s="77">
        <f t="shared" si="11"/>
        <v>0</v>
      </c>
      <c r="U37" s="77">
        <f t="shared" si="11"/>
        <v>0</v>
      </c>
      <c r="AB37" s="59"/>
      <c r="AC37" s="59"/>
      <c r="AD37" s="59"/>
      <c r="AE37" s="59"/>
      <c r="AF37" s="59"/>
      <c r="AG37" s="59"/>
      <c r="AH37" s="59"/>
      <c r="AI37" s="59"/>
    </row>
    <row r="38" spans="1:35" s="72" customFormat="1" x14ac:dyDescent="0.3">
      <c r="A38" s="13" t="str">
        <f>J8</f>
        <v>Bigni 8</v>
      </c>
      <c r="B38" s="15">
        <v>0</v>
      </c>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3">
      <c r="A39" s="13" t="str">
        <f>K8</f>
        <v>Bigni 9</v>
      </c>
      <c r="B39" s="15">
        <v>100</v>
      </c>
      <c r="C39" s="77">
        <f t="shared" si="6"/>
        <v>10.520999999999999</v>
      </c>
      <c r="D39" s="77">
        <f t="shared" si="7"/>
        <v>0.92588473999999987</v>
      </c>
      <c r="E39" s="77">
        <f t="shared" si="8"/>
        <v>1.0826443000000001E-4</v>
      </c>
      <c r="F39" s="77">
        <f t="shared" si="9"/>
        <v>2.6747187599999998</v>
      </c>
      <c r="G39" s="77">
        <f t="shared" si="5"/>
        <v>5.1769999999999997E-2</v>
      </c>
      <c r="H39" s="77">
        <f t="shared" si="5"/>
        <v>0.32899</v>
      </c>
      <c r="I39" s="77">
        <f t="shared" si="5"/>
        <v>2.171E-2</v>
      </c>
      <c r="J39" s="77">
        <f t="shared" si="5"/>
        <v>1.1857E-3</v>
      </c>
      <c r="K39" s="77">
        <f t="shared" si="5"/>
        <v>2.0206999999999998E-3</v>
      </c>
      <c r="L39" s="77">
        <f t="shared" si="5"/>
        <v>8.6672999999999993E-3</v>
      </c>
      <c r="M39" s="77">
        <f t="shared" si="5"/>
        <v>1.5798200000000002E-2</v>
      </c>
      <c r="N39" s="77">
        <f t="shared" si="5"/>
        <v>6.0788000000000002</v>
      </c>
      <c r="O39" s="77">
        <f t="shared" si="5"/>
        <v>798.26</v>
      </c>
      <c r="P39" s="77">
        <f t="shared" si="5"/>
        <v>0</v>
      </c>
      <c r="Q39" s="77">
        <f t="shared" si="10"/>
        <v>19.789500000000004</v>
      </c>
      <c r="R39" s="77">
        <f t="shared" si="11"/>
        <v>0</v>
      </c>
      <c r="S39" s="77">
        <f t="shared" si="11"/>
        <v>5.4275000000000004E-2</v>
      </c>
      <c r="T39" s="77">
        <f t="shared" si="11"/>
        <v>0</v>
      </c>
      <c r="U39" s="77">
        <f t="shared" si="11"/>
        <v>0</v>
      </c>
      <c r="AB39" s="59"/>
      <c r="AC39" s="59"/>
      <c r="AD39" s="59"/>
      <c r="AE39" s="59"/>
      <c r="AF39" s="59"/>
      <c r="AG39" s="59"/>
      <c r="AH39" s="59"/>
      <c r="AI39" s="59"/>
    </row>
    <row r="40" spans="1:35" s="72" customFormat="1" x14ac:dyDescent="0.3">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3">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3">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3">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3">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3">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3">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3">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3">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3">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8" thickBot="1" x14ac:dyDescent="0.35">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8" thickBot="1" x14ac:dyDescent="0.35">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3">
      <c r="A53" s="12" t="s">
        <v>130</v>
      </c>
    </row>
    <row r="54" spans="1:35" ht="26.4" x14ac:dyDescent="0.25">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5">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3">
      <c r="A57" s="92" t="s">
        <v>2</v>
      </c>
      <c r="B57" s="8" t="str">
        <f>C8</f>
        <v>Tref 16</v>
      </c>
      <c r="C57" s="8" t="str">
        <f t="shared" ref="C57:U57" si="13">D8</f>
        <v>Tref 17</v>
      </c>
      <c r="D57" s="8" t="str">
        <f t="shared" si="13"/>
        <v>Tref 18</v>
      </c>
      <c r="E57" s="8" t="str">
        <f t="shared" si="13"/>
        <v>Rhos 4</v>
      </c>
      <c r="F57" s="8" t="str">
        <f t="shared" si="13"/>
        <v>Rhos 5</v>
      </c>
      <c r="G57" s="8" t="str">
        <f t="shared" si="13"/>
        <v>Rhos 6</v>
      </c>
      <c r="H57" s="8" t="str">
        <f t="shared" si="13"/>
        <v>Rhos 7</v>
      </c>
      <c r="I57" s="8" t="str">
        <f t="shared" si="13"/>
        <v>Bigni 8</v>
      </c>
      <c r="J57" s="8" t="str">
        <f t="shared" si="13"/>
        <v>Bigni 9</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3">
      <c r="A58" s="92" t="s">
        <v>136</v>
      </c>
      <c r="B58" s="13" t="str">
        <f>C16&amp;" I "&amp;(VLOOKUP(C14,Table24581114[],6,FALSE))</f>
        <v>Medium/Clay I Arable</v>
      </c>
      <c r="C58" s="13" t="str">
        <f>D16&amp;" I "&amp;(VLOOKUP(D14,Table24581114[],6,FALSE))</f>
        <v>Medium/Clay I Grass</v>
      </c>
      <c r="D58" s="13" t="str">
        <f>E16&amp;" I "&amp;(VLOOKUP(E14,Table24581114[],6,FALSE))</f>
        <v>Medium/Clay I Arable</v>
      </c>
      <c r="E58" s="13" t="str">
        <f>F16&amp;" I "&amp;(VLOOKUP(F14,Table24581114[],6,FALSE))</f>
        <v>Medium/Clay I Arable</v>
      </c>
      <c r="F58" s="13" t="str">
        <f>G16&amp;" I "&amp;(VLOOKUP(G14,Table24581114[],6,FALSE))</f>
        <v>Medium/Clay I Arable</v>
      </c>
      <c r="G58" s="13" t="str">
        <f>H16&amp;" I "&amp;(VLOOKUP(H14,Table24581114[],6,FALSE))</f>
        <v>Medium/Clay I Arable</v>
      </c>
      <c r="H58" s="13" t="str">
        <f>I16&amp;" I "&amp;(VLOOKUP(I14,Table24581114[],6,FALSE))</f>
        <v>Medium/Clay I Grass</v>
      </c>
      <c r="I58" s="13" t="str">
        <f>J16&amp;" I "&amp;(VLOOKUP(J14,Table24581114[],6,FALSE))</f>
        <v>Medium/Clay I Arable</v>
      </c>
      <c r="J58" s="13" t="str">
        <f>K16&amp;" I "&amp;(VLOOKUP(K14,Table24581114[],6,FALSE))</f>
        <v>Medium/Clay I Arable</v>
      </c>
      <c r="K58" s="13" t="e">
        <f>L16&amp;" I "&amp;(VLOOKUP(L14,Table24581114[],6,FALSE))</f>
        <v>#N/A</v>
      </c>
      <c r="L58" s="13" t="e">
        <f>M16&amp;" I "&amp;(VLOOKUP(M14,Table24581114[],6,FALSE))</f>
        <v>#N/A</v>
      </c>
      <c r="M58" s="13" t="e">
        <f>N16&amp;" I "&amp;(VLOOKUP(N14,Table24581114[],6,FALSE))</f>
        <v>#N/A</v>
      </c>
      <c r="N58" s="13" t="e">
        <f>O16&amp;" I "&amp;(VLOOKUP(O14,Table24581114[],6,FALSE))</f>
        <v>#N/A</v>
      </c>
      <c r="O58" s="13" t="e">
        <f>P16&amp;" I "&amp;(VLOOKUP(P14,Table24581114[],6,FALSE))</f>
        <v>#N/A</v>
      </c>
      <c r="P58" s="13" t="e">
        <f>Q16&amp;" I "&amp;(VLOOKUP(Q14,Table24581114[],6,FALSE))</f>
        <v>#N/A</v>
      </c>
      <c r="Q58" s="13" t="e">
        <f>R16&amp;" I "&amp;(VLOOKUP(R14,Table24581114[],6,FALSE))</f>
        <v>#N/A</v>
      </c>
      <c r="R58" s="13" t="e">
        <f>S16&amp;" I "&amp;(VLOOKUP(S14,Table24581114[],6,FALSE))</f>
        <v>#N/A</v>
      </c>
      <c r="S58" s="13" t="e">
        <f>T16&amp;" I "&amp;(VLOOKUP(T14,Table24581114[],6,FALSE))</f>
        <v>#N/A</v>
      </c>
      <c r="T58" s="13" t="e">
        <f>U16&amp;" I "&amp;(VLOOKUP(U14,Table24581114[],6,FALSE))</f>
        <v>#N/A</v>
      </c>
      <c r="U58" s="13" t="e">
        <f>V16&amp;" I "&amp;(VLOOKUP(V14,Table24581114[],6,FALSE))</f>
        <v>#N/A</v>
      </c>
    </row>
    <row r="59" spans="1:35" s="19" customFormat="1" x14ac:dyDescent="0.25">
      <c r="A59" s="111" t="s">
        <v>132</v>
      </c>
      <c r="B59" s="76">
        <f>VLOOKUP(C$14,Table24581114[],5,FALSE)</f>
        <v>6.7</v>
      </c>
      <c r="C59" s="76">
        <f>VLOOKUP(D$14,Table24581114[],5,FALSE)</f>
        <v>6.2</v>
      </c>
      <c r="D59" s="76">
        <f>VLOOKUP(E$14,Table24581114[],5,FALSE)</f>
        <v>6.7</v>
      </c>
      <c r="E59" s="76">
        <f>VLOOKUP(F$14,Table24581114[],5,FALSE)</f>
        <v>6.7</v>
      </c>
      <c r="F59" s="76">
        <f>VLOOKUP(G$14,Table24581114[],5,FALSE)</f>
        <v>6.7</v>
      </c>
      <c r="G59" s="76">
        <f>VLOOKUP(H$14,Table24581114[],5,FALSE)</f>
        <v>6.7</v>
      </c>
      <c r="H59" s="76">
        <f>VLOOKUP(I$14,Table24581114[],5,FALSE)</f>
        <v>6.2</v>
      </c>
      <c r="I59" s="76">
        <f>VLOOKUP(J$14,Table24581114[],5,FALSE)</f>
        <v>6.7</v>
      </c>
      <c r="J59" s="76">
        <f>VLOOKUP(K$14,Table24581114[],5,FALSE)</f>
        <v>6.7</v>
      </c>
      <c r="K59" s="76" t="e">
        <f>VLOOKUP(L$14,Table24581114[],5,FALSE)</f>
        <v>#N/A</v>
      </c>
      <c r="L59" s="76" t="e">
        <f>VLOOKUP(M$14,Table24581114[],5,FALSE)</f>
        <v>#N/A</v>
      </c>
      <c r="M59" s="76" t="e">
        <f>VLOOKUP(N$14,Table24581114[],5,FALSE)</f>
        <v>#N/A</v>
      </c>
      <c r="N59" s="76" t="e">
        <f>VLOOKUP(O$14,Table24581114[],5,FALSE)</f>
        <v>#N/A</v>
      </c>
      <c r="O59" s="76" t="e">
        <f>VLOOKUP(P$14,Table24581114[],5,FALSE)</f>
        <v>#N/A</v>
      </c>
      <c r="P59" s="76" t="e">
        <f>VLOOKUP(Q$14,Table24581114[],5,FALSE)</f>
        <v>#N/A</v>
      </c>
      <c r="Q59" s="76" t="e">
        <f>VLOOKUP(R$14,Table24581114[],5,FALSE)</f>
        <v>#N/A</v>
      </c>
      <c r="R59" s="76" t="e">
        <f>VLOOKUP(S$14,Table24581114[],5,FALSE)</f>
        <v>#N/A</v>
      </c>
      <c r="S59" s="76" t="e">
        <f>VLOOKUP(T$14,Table24581114[],5,FALSE)</f>
        <v>#N/A</v>
      </c>
      <c r="T59" s="76" t="e">
        <f>VLOOKUP(U$14,Table24581114[],5,FALSE)</f>
        <v>#N/A</v>
      </c>
      <c r="U59" s="76" t="e">
        <f>VLOOKUP(V$14,Table24581114[],5,FALSE)</f>
        <v>#N/A</v>
      </c>
    </row>
    <row r="60" spans="1:35" s="19" customFormat="1" x14ac:dyDescent="0.25">
      <c r="A60" s="111" t="s">
        <v>4</v>
      </c>
      <c r="B60" s="76">
        <f>C10</f>
        <v>5.7</v>
      </c>
      <c r="C60" s="76">
        <f t="shared" ref="C60:U60" si="14">D10</f>
        <v>5.7</v>
      </c>
      <c r="D60" s="76">
        <f t="shared" si="14"/>
        <v>5.7</v>
      </c>
      <c r="E60" s="76">
        <f t="shared" si="14"/>
        <v>5.9</v>
      </c>
      <c r="F60" s="76">
        <f t="shared" si="14"/>
        <v>5.7</v>
      </c>
      <c r="G60" s="76">
        <f t="shared" si="14"/>
        <v>5.8</v>
      </c>
      <c r="H60" s="76">
        <f t="shared" si="14"/>
        <v>6.2</v>
      </c>
      <c r="I60" s="76">
        <f t="shared" si="14"/>
        <v>6.3</v>
      </c>
      <c r="J60" s="76">
        <f t="shared" si="14"/>
        <v>5.8</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5">
      <c r="A61" s="111" t="s">
        <v>133</v>
      </c>
      <c r="B61" s="76">
        <f t="shared" ref="B61:U61" si="15">VLOOKUP(B58,$AD9:$AE18,2,FALSE)</f>
        <v>8</v>
      </c>
      <c r="C61" s="76">
        <f t="shared" si="15"/>
        <v>6</v>
      </c>
      <c r="D61" s="76">
        <f t="shared" si="15"/>
        <v>8</v>
      </c>
      <c r="E61" s="76">
        <f t="shared" si="15"/>
        <v>8</v>
      </c>
      <c r="F61" s="76">
        <f t="shared" si="15"/>
        <v>8</v>
      </c>
      <c r="G61" s="76">
        <f t="shared" si="15"/>
        <v>8</v>
      </c>
      <c r="H61" s="76">
        <f t="shared" si="15"/>
        <v>6</v>
      </c>
      <c r="I61" s="76">
        <f t="shared" si="15"/>
        <v>8</v>
      </c>
      <c r="J61" s="76">
        <f t="shared" si="15"/>
        <v>8</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5">
      <c r="A62" s="111" t="s">
        <v>134</v>
      </c>
      <c r="B62" s="77">
        <f>B31</f>
        <v>0</v>
      </c>
      <c r="C62" s="77">
        <f>B32</f>
        <v>250</v>
      </c>
      <c r="D62" s="77">
        <f>B33</f>
        <v>100</v>
      </c>
      <c r="E62" s="77">
        <f>B34</f>
        <v>100</v>
      </c>
      <c r="F62" s="77">
        <f>B35</f>
        <v>100</v>
      </c>
      <c r="G62" s="77">
        <f>B36</f>
        <v>100</v>
      </c>
      <c r="H62" s="77">
        <f>B37</f>
        <v>250</v>
      </c>
      <c r="I62" s="77">
        <f>B38</f>
        <v>0</v>
      </c>
      <c r="J62" s="77">
        <f>B39</f>
        <v>100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6" x14ac:dyDescent="0.25">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8" x14ac:dyDescent="0.25">
      <c r="A64" s="112" t="s">
        <v>156</v>
      </c>
      <c r="B64" s="77">
        <f>(B59-B60)*B61</f>
        <v>8</v>
      </c>
      <c r="C64" s="77">
        <f t="shared" ref="C64:U64" si="17">(C59-C60)*C61</f>
        <v>3</v>
      </c>
      <c r="D64" s="77">
        <f t="shared" si="17"/>
        <v>8</v>
      </c>
      <c r="E64" s="77">
        <f t="shared" si="17"/>
        <v>6.3999999999999986</v>
      </c>
      <c r="F64" s="77">
        <f t="shared" si="17"/>
        <v>8</v>
      </c>
      <c r="G64" s="77">
        <f t="shared" si="17"/>
        <v>7.2000000000000028</v>
      </c>
      <c r="H64" s="77">
        <f t="shared" si="17"/>
        <v>0</v>
      </c>
      <c r="I64" s="77">
        <f t="shared" si="17"/>
        <v>3.2000000000000028</v>
      </c>
      <c r="J64" s="77">
        <f t="shared" si="17"/>
        <v>7.2000000000000028</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8" x14ac:dyDescent="0.25">
      <c r="A65" s="112" t="s">
        <v>157</v>
      </c>
      <c r="B65" s="77">
        <f>B63-B64</f>
        <v>-8</v>
      </c>
      <c r="C65" s="77">
        <f t="shared" ref="C65:U65" si="18">C63-C64</f>
        <v>-3</v>
      </c>
      <c r="D65" s="77">
        <f t="shared" si="18"/>
        <v>-8</v>
      </c>
      <c r="E65" s="77">
        <f t="shared" si="18"/>
        <v>-6.3999999999999986</v>
      </c>
      <c r="F65" s="77">
        <f t="shared" si="18"/>
        <v>-8</v>
      </c>
      <c r="G65" s="77">
        <f t="shared" si="18"/>
        <v>-7.2000000000000028</v>
      </c>
      <c r="H65" s="77">
        <f t="shared" si="18"/>
        <v>0</v>
      </c>
      <c r="I65" s="77">
        <f t="shared" si="18"/>
        <v>-3.2000000000000028</v>
      </c>
      <c r="J65" s="77">
        <f t="shared" si="18"/>
        <v>-7.2000000000000028</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9.6" x14ac:dyDescent="0.25">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OVER</v>
      </c>
      <c r="I66" s="78" t="str">
        <f t="shared" si="19"/>
        <v>UNDER</v>
      </c>
      <c r="J66" s="78" t="str">
        <f t="shared" si="19"/>
        <v>UNDER</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TZZVWlHMlDSC2esGZn3NcR0IWCrUPBFFgIsapkN5arzyEza6Z6YnceaiyS0BnKhpQovr5aDMfrn3Jy5cd28BrA==" saltValue="OGaLsDJJBbstJqc3zQfqrQ=="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125" priority="37" operator="equal">
      <formula>"DECREASE"</formula>
    </cfRule>
    <cfRule type="cellIs" dxfId="124" priority="38" operator="equal">
      <formula>"INCREASE"</formula>
    </cfRule>
  </conditionalFormatting>
  <conditionalFormatting sqref="B31:B50 B62:U66">
    <cfRule type="cellIs" dxfId="123" priority="36" operator="greaterThan">
      <formula>$B$51</formula>
    </cfRule>
  </conditionalFormatting>
  <conditionalFormatting sqref="C31:C50">
    <cfRule type="cellIs" dxfId="122" priority="35" operator="greaterThan">
      <formula>$C$51</formula>
    </cfRule>
  </conditionalFormatting>
  <conditionalFormatting sqref="C18:V18">
    <cfRule type="cellIs" dxfId="121" priority="34" operator="equal">
      <formula>0</formula>
    </cfRule>
  </conditionalFormatting>
  <conditionalFormatting sqref="C17:V17">
    <cfRule type="cellIs" dxfId="120" priority="33" operator="equal">
      <formula>0</formula>
    </cfRule>
  </conditionalFormatting>
  <conditionalFormatting sqref="C19:V19">
    <cfRule type="cellIs" dxfId="119" priority="32" operator="equal">
      <formula>0</formula>
    </cfRule>
  </conditionalFormatting>
  <conditionalFormatting sqref="G31:G50">
    <cfRule type="cellIs" dxfId="118" priority="31" operator="greaterThan">
      <formula>$G$51</formula>
    </cfRule>
  </conditionalFormatting>
  <conditionalFormatting sqref="H31:H50">
    <cfRule type="cellIs" dxfId="117" priority="30" operator="greaterThan">
      <formula>$H$51</formula>
    </cfRule>
  </conditionalFormatting>
  <conditionalFormatting sqref="I31:I50">
    <cfRule type="cellIs" dxfId="116" priority="29" operator="greaterThan">
      <formula>$I$51</formula>
    </cfRule>
  </conditionalFormatting>
  <conditionalFormatting sqref="K31:K50">
    <cfRule type="cellIs" dxfId="115" priority="28" operator="greaterThan">
      <formula>$K$51</formula>
    </cfRule>
  </conditionalFormatting>
  <conditionalFormatting sqref="L31:L50">
    <cfRule type="cellIs" dxfId="114" priority="27" operator="greaterThan">
      <formula>$L$51</formula>
    </cfRule>
  </conditionalFormatting>
  <conditionalFormatting sqref="M31:M50">
    <cfRule type="cellIs" dxfId="113" priority="26" operator="greaterThan">
      <formula>$M$51</formula>
    </cfRule>
  </conditionalFormatting>
  <conditionalFormatting sqref="P31:P50">
    <cfRule type="cellIs" dxfId="112" priority="25" operator="greaterThan">
      <formula>$P$51</formula>
    </cfRule>
  </conditionalFormatting>
  <conditionalFormatting sqref="R31:R50">
    <cfRule type="cellIs" dxfId="111" priority="24" operator="greaterThan">
      <formula>$R$51</formula>
    </cfRule>
  </conditionalFormatting>
  <conditionalFormatting sqref="S31:S50">
    <cfRule type="cellIs" dxfId="110" priority="23" operator="greaterThan">
      <formula>$S$51</formula>
    </cfRule>
  </conditionalFormatting>
  <conditionalFormatting sqref="T31:T50">
    <cfRule type="cellIs" dxfId="109" priority="22" operator="greaterThan">
      <formula>$T$51</formula>
    </cfRule>
  </conditionalFormatting>
  <conditionalFormatting sqref="U31:U50">
    <cfRule type="cellIs" dxfId="108" priority="21" operator="greaterThan">
      <formula>$U$51</formula>
    </cfRule>
  </conditionalFormatting>
  <conditionalFormatting sqref="C22:V22">
    <cfRule type="cellIs" dxfId="107" priority="20" operator="equal">
      <formula>0</formula>
    </cfRule>
  </conditionalFormatting>
  <conditionalFormatting sqref="C24:V24">
    <cfRule type="cellIs" dxfId="106" priority="18" operator="equal">
      <formula>"DECREASE"</formula>
    </cfRule>
    <cfRule type="cellIs" dxfId="105" priority="19" operator="equal">
      <formula>"INCREASE"</formula>
    </cfRule>
  </conditionalFormatting>
  <conditionalFormatting sqref="C23:V23">
    <cfRule type="cellIs" dxfId="104" priority="17" operator="equal">
      <formula>0</formula>
    </cfRule>
  </conditionalFormatting>
  <conditionalFormatting sqref="C21:V21">
    <cfRule type="cellIs" dxfId="103" priority="13" operator="equal">
      <formula>0</formula>
    </cfRule>
  </conditionalFormatting>
  <conditionalFormatting sqref="B66:U66">
    <cfRule type="cellIs" dxfId="102" priority="11" operator="equal">
      <formula>"UNDER"</formula>
    </cfRule>
    <cfRule type="cellIs" dxfId="101" priority="12" operator="equal">
      <formula>"OVER"</formula>
    </cfRule>
  </conditionalFormatting>
  <conditionalFormatting sqref="J31:J50">
    <cfRule type="cellIs" dxfId="100" priority="8" operator="greaterThan">
      <formula>$J$51</formula>
    </cfRule>
  </conditionalFormatting>
  <conditionalFormatting sqref="L3">
    <cfRule type="cellIs" dxfId="99" priority="4" operator="lessThan">
      <formula>30</formula>
    </cfRule>
    <cfRule type="cellIs" dxfId="98" priority="5" operator="greaterThanOrEqual">
      <formula>30</formula>
    </cfRule>
  </conditionalFormatting>
  <conditionalFormatting sqref="I1">
    <cfRule type="cellIs" dxfId="97" priority="3" operator="between">
      <formula>0.1</formula>
      <formula>5</formula>
    </cfRule>
  </conditionalFormatting>
  <conditionalFormatting sqref="I2">
    <cfRule type="cellIs" dxfId="96" priority="2" operator="greaterThan">
      <formula>5000.1</formula>
    </cfRule>
  </conditionalFormatting>
  <conditionalFormatting sqref="I3">
    <cfRule type="cellIs" dxfId="95" priority="1" operator="greaterThan">
      <formula>40000.01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zoomScale="90" zoomScaleNormal="90" workbookViewId="0">
      <selection activeCell="T27" sqref="T27"/>
    </sheetView>
  </sheetViews>
  <sheetFormatPr defaultColWidth="13.21875" defaultRowHeight="13.2" x14ac:dyDescent="0.3"/>
  <cols>
    <col min="1" max="1" width="13.21875" style="11"/>
    <col min="2" max="2" width="15.77734375" style="11" customWidth="1"/>
    <col min="3" max="3" width="20.5546875" style="11" customWidth="1"/>
    <col min="4" max="4" width="20.21875" style="11" bestFit="1" customWidth="1"/>
    <col min="5" max="22" width="21.21875" style="11" customWidth="1"/>
    <col min="23" max="26" width="13.21875" style="11"/>
    <col min="27" max="27" width="0" style="11" hidden="1" customWidth="1"/>
    <col min="28" max="29" width="10.77734375" style="19" hidden="1" customWidth="1"/>
    <col min="30" max="30" width="19.77734375" style="19" hidden="1" customWidth="1"/>
    <col min="31" max="34" width="12.44140625" style="19" hidden="1" customWidth="1"/>
    <col min="35" max="35" width="27.77734375" style="19" hidden="1" customWidth="1"/>
    <col min="36" max="40" width="0" style="11" hidden="1" customWidth="1"/>
    <col min="41" max="41" width="67.21875" style="11" hidden="1" customWidth="1"/>
    <col min="42" max="16384" width="13.21875" style="11"/>
  </cols>
  <sheetData>
    <row r="1" spans="1:41" x14ac:dyDescent="0.25">
      <c r="A1" s="119" t="s">
        <v>41</v>
      </c>
      <c r="B1" s="119"/>
      <c r="C1" s="140" t="str">
        <f>'Dairy Partner'!C1:D1</f>
        <v>PAN-024462</v>
      </c>
      <c r="D1" s="141"/>
      <c r="E1" s="93" t="s">
        <v>45</v>
      </c>
      <c r="F1" s="39">
        <f>'Dairy Partner'!F1</f>
        <v>49</v>
      </c>
      <c r="G1" s="120" t="s">
        <v>43</v>
      </c>
      <c r="H1" s="121"/>
      <c r="I1" s="118">
        <v>6.6</v>
      </c>
      <c r="J1" s="119" t="s">
        <v>153</v>
      </c>
      <c r="K1" s="119"/>
      <c r="L1" s="97">
        <v>130</v>
      </c>
      <c r="AB1" s="18"/>
      <c r="AC1" s="18"/>
      <c r="AD1" s="30" t="s">
        <v>126</v>
      </c>
      <c r="AE1" s="17"/>
      <c r="AF1" s="17"/>
      <c r="AG1" s="18"/>
      <c r="AH1" s="18"/>
      <c r="AI1" s="40" t="s">
        <v>79</v>
      </c>
      <c r="AJ1" s="41" t="s">
        <v>94</v>
      </c>
      <c r="AK1" s="42" t="s">
        <v>95</v>
      </c>
      <c r="AL1" s="43" t="s">
        <v>125</v>
      </c>
      <c r="AM1" s="43" t="s">
        <v>131</v>
      </c>
      <c r="AN1" s="43" t="s">
        <v>111</v>
      </c>
    </row>
    <row r="2" spans="1:41" ht="12.75" customHeight="1" x14ac:dyDescent="0.25">
      <c r="A2" s="119" t="s">
        <v>87</v>
      </c>
      <c r="B2" s="119"/>
      <c r="C2" s="142" t="str">
        <f>'Dairy Partner'!C2:D2</f>
        <v>EP/AB3891CX</v>
      </c>
      <c r="D2" s="143"/>
      <c r="E2" s="93" t="s">
        <v>109</v>
      </c>
      <c r="F2" s="96" t="s">
        <v>185</v>
      </c>
      <c r="G2" s="138" t="s">
        <v>110</v>
      </c>
      <c r="H2" s="139"/>
      <c r="I2" s="118"/>
      <c r="J2" s="119" t="s">
        <v>158</v>
      </c>
      <c r="K2" s="119"/>
      <c r="L2" s="97">
        <v>0.19700000000000001</v>
      </c>
      <c r="AB2" s="30" t="s">
        <v>56</v>
      </c>
      <c r="AC2" s="17"/>
      <c r="AD2" s="30" t="s">
        <v>70</v>
      </c>
      <c r="AE2" s="17"/>
      <c r="AF2" s="17"/>
      <c r="AG2" s="44" t="s">
        <v>76</v>
      </c>
      <c r="AH2" s="18"/>
      <c r="AI2" s="45" t="s">
        <v>126</v>
      </c>
      <c r="AJ2" s="46">
        <v>0</v>
      </c>
      <c r="AK2" s="47">
        <v>0</v>
      </c>
      <c r="AL2" s="10">
        <v>0</v>
      </c>
      <c r="AM2" s="11">
        <v>0</v>
      </c>
      <c r="AN2" s="11">
        <v>0</v>
      </c>
    </row>
    <row r="3" spans="1:41" x14ac:dyDescent="0.25">
      <c r="A3" s="120" t="s">
        <v>42</v>
      </c>
      <c r="B3" s="121"/>
      <c r="C3" s="142" t="str">
        <f>'Dairy Partner'!C3:D3</f>
        <v xml:space="preserve">Mr Daniel James &amp; Mrs Carys James </v>
      </c>
      <c r="D3" s="143"/>
      <c r="E3" s="93" t="s">
        <v>108</v>
      </c>
      <c r="F3" s="31" t="s">
        <v>78</v>
      </c>
      <c r="G3" s="119" t="s">
        <v>159</v>
      </c>
      <c r="H3" s="119"/>
      <c r="I3" s="118"/>
      <c r="J3" s="120" t="s">
        <v>154</v>
      </c>
      <c r="K3" s="121"/>
      <c r="L3" s="97">
        <f>(L1/(L2*10000))*100</f>
        <v>6.5989847715736047</v>
      </c>
      <c r="AB3" s="30" t="s">
        <v>57</v>
      </c>
      <c r="AC3" s="17"/>
      <c r="AD3" s="30" t="s">
        <v>71</v>
      </c>
      <c r="AE3" s="17"/>
      <c r="AF3" s="17"/>
      <c r="AG3" s="44" t="s">
        <v>77</v>
      </c>
      <c r="AH3" s="18"/>
      <c r="AI3" s="48" t="s">
        <v>113</v>
      </c>
      <c r="AJ3" s="49">
        <v>1.7</v>
      </c>
      <c r="AK3" s="50">
        <v>6</v>
      </c>
      <c r="AL3" s="51">
        <v>1</v>
      </c>
      <c r="AM3" s="11">
        <v>6.2</v>
      </c>
      <c r="AN3" s="11" t="s">
        <v>112</v>
      </c>
    </row>
    <row r="4" spans="1:41" x14ac:dyDescent="0.25">
      <c r="A4" s="119" t="s">
        <v>0</v>
      </c>
      <c r="B4" s="119"/>
      <c r="C4" s="140" t="str">
        <f>'Dairy Partner'!C4:D4</f>
        <v>Trefwtial, Blaenannerch, Cardigan, Cerdigion, SA43 2AG</v>
      </c>
      <c r="D4" s="141"/>
      <c r="E4" s="94" t="s">
        <v>1</v>
      </c>
      <c r="F4" s="96" t="s">
        <v>186</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x14ac:dyDescent="0.25">
      <c r="A5" s="119" t="s">
        <v>47</v>
      </c>
      <c r="B5" s="119"/>
      <c r="C5" s="140" t="str">
        <f>'Dairy Partner'!C5:D5</f>
        <v>Megan tucker</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5">
      <c r="A8" s="119" t="s">
        <v>2</v>
      </c>
      <c r="B8" s="119"/>
      <c r="C8" s="60" t="str">
        <f>'Dairy Partner'!C8</f>
        <v>Tref 16</v>
      </c>
      <c r="D8" s="60" t="str">
        <f>'Dairy Partner'!D8</f>
        <v>Tref 17</v>
      </c>
      <c r="E8" s="60" t="str">
        <f>'Dairy Partner'!E8</f>
        <v>Tref 18</v>
      </c>
      <c r="F8" s="60" t="str">
        <f>'Dairy Partner'!F8</f>
        <v>Rhos 4</v>
      </c>
      <c r="G8" s="60" t="str">
        <f>'Dairy Partner'!G8</f>
        <v>Rhos 5</v>
      </c>
      <c r="H8" s="60" t="str">
        <f>'Dairy Partner'!H8</f>
        <v>Rhos 6</v>
      </c>
      <c r="I8" s="60" t="str">
        <f>'Dairy Partner'!I8</f>
        <v>Rhos 7</v>
      </c>
      <c r="J8" s="60" t="str">
        <f>'Dairy Partner'!J8</f>
        <v>Bigni 8</v>
      </c>
      <c r="K8" s="60" t="str">
        <f>'Dairy Partner'!K8</f>
        <v>Bigni 9</v>
      </c>
      <c r="L8" s="60">
        <f>'Dairy Partner'!L8</f>
        <v>0</v>
      </c>
      <c r="M8" s="60">
        <f>'Dairy Partner'!M8</f>
        <v>0</v>
      </c>
      <c r="N8" s="60">
        <f>'Dairy Partner'!N8</f>
        <v>0</v>
      </c>
      <c r="O8" s="60">
        <f>'Dairy Partner'!O8</f>
        <v>0</v>
      </c>
      <c r="P8" s="60">
        <f>'Dairy Partner'!P8</f>
        <v>0</v>
      </c>
      <c r="Q8" s="60">
        <f>'Dairy Partner'!Q8</f>
        <v>0</v>
      </c>
      <c r="R8" s="60">
        <f>'Dairy Partner'!R8</f>
        <v>0</v>
      </c>
      <c r="S8" s="60">
        <f>'Dairy Partner'!S8</f>
        <v>0</v>
      </c>
      <c r="T8" s="60">
        <f>'Dairy Partner'!T8</f>
        <v>0</v>
      </c>
      <c r="U8" s="60">
        <f>'Dairy Partner'!U8</f>
        <v>0</v>
      </c>
      <c r="V8" s="60">
        <f>'Dairy Partner'!V8</f>
        <v>0</v>
      </c>
      <c r="AB8" s="61"/>
      <c r="AC8" s="61"/>
      <c r="AD8" s="18"/>
      <c r="AE8" s="17" t="s">
        <v>139</v>
      </c>
      <c r="AF8" s="17"/>
      <c r="AG8" s="18"/>
      <c r="AH8" s="18"/>
      <c r="AI8" s="53" t="s">
        <v>105</v>
      </c>
      <c r="AJ8" s="62">
        <v>1.4</v>
      </c>
      <c r="AK8" s="55">
        <v>4.4000000000000004</v>
      </c>
      <c r="AL8" s="11">
        <v>6</v>
      </c>
      <c r="AM8" s="11">
        <v>6.7</v>
      </c>
      <c r="AN8" s="11" t="s">
        <v>135</v>
      </c>
      <c r="AO8" s="79"/>
    </row>
    <row r="9" spans="1:41" x14ac:dyDescent="0.25">
      <c r="A9" s="119" t="s">
        <v>3</v>
      </c>
      <c r="B9" s="119"/>
      <c r="C9" s="60">
        <f>'Dairy Partner'!C9</f>
        <v>1</v>
      </c>
      <c r="D9" s="60" t="str">
        <f>'Dairy Partner'!D9</f>
        <v>Mod</v>
      </c>
      <c r="E9" s="60">
        <f>'Dairy Partner'!E9</f>
        <v>1</v>
      </c>
      <c r="F9" s="60">
        <f>'Dairy Partner'!F9</f>
        <v>1</v>
      </c>
      <c r="G9" s="60">
        <f>'Dairy Partner'!G9</f>
        <v>1</v>
      </c>
      <c r="H9" s="60">
        <f>'Dairy Partner'!H9</f>
        <v>1</v>
      </c>
      <c r="I9" s="60" t="str">
        <f>'Dairy Partner'!I9</f>
        <v>Mod</v>
      </c>
      <c r="J9" s="60">
        <f>'Dairy Partner'!J9</f>
        <v>1</v>
      </c>
      <c r="K9" s="60">
        <f>'Dairy Partner'!K9</f>
        <v>1</v>
      </c>
      <c r="L9" s="60">
        <f>'Dairy Partner'!L9</f>
        <v>0</v>
      </c>
      <c r="M9" s="60">
        <f>'Dairy Partner'!M9</f>
        <v>0</v>
      </c>
      <c r="N9" s="60">
        <f>'Dairy Partner'!N9</f>
        <v>0</v>
      </c>
      <c r="O9" s="60">
        <f>'Dairy Partner'!O9</f>
        <v>0</v>
      </c>
      <c r="P9" s="60">
        <f>'Dairy Partner'!P9</f>
        <v>0</v>
      </c>
      <c r="Q9" s="60">
        <f>'Dairy Partner'!Q9</f>
        <v>0</v>
      </c>
      <c r="R9" s="60">
        <f>'Dairy Partner'!R9</f>
        <v>0</v>
      </c>
      <c r="S9" s="60">
        <f>'Dairy Partner'!S9</f>
        <v>0</v>
      </c>
      <c r="T9" s="60">
        <f>'Dairy Partner'!T9</f>
        <v>0</v>
      </c>
      <c r="U9" s="60">
        <f>'Dairy Partner'!U9</f>
        <v>0</v>
      </c>
      <c r="V9" s="60">
        <f>'Dairy Partner'!V9</f>
        <v>0</v>
      </c>
      <c r="AB9" s="17"/>
      <c r="AC9" s="17"/>
      <c r="AD9" s="30" t="s">
        <v>137</v>
      </c>
      <c r="AE9" s="30">
        <v>4.5</v>
      </c>
      <c r="AF9" s="17"/>
      <c r="AG9" s="18"/>
      <c r="AH9" s="18"/>
      <c r="AI9" s="63" t="s">
        <v>103</v>
      </c>
      <c r="AJ9" s="64">
        <v>0.7</v>
      </c>
      <c r="AK9" s="65">
        <v>4</v>
      </c>
      <c r="AL9" s="29">
        <v>7</v>
      </c>
      <c r="AM9" s="11">
        <v>6.7</v>
      </c>
      <c r="AN9" s="11" t="s">
        <v>135</v>
      </c>
      <c r="AO9" s="99"/>
    </row>
    <row r="10" spans="1:41" x14ac:dyDescent="0.25">
      <c r="A10" s="119" t="s">
        <v>4</v>
      </c>
      <c r="B10" s="119"/>
      <c r="C10" s="60">
        <f>'Dairy Partner'!C10</f>
        <v>5.7</v>
      </c>
      <c r="D10" s="60">
        <f>'Dairy Partner'!D10</f>
        <v>5.7</v>
      </c>
      <c r="E10" s="60">
        <f>'Dairy Partner'!E10</f>
        <v>5.7</v>
      </c>
      <c r="F10" s="60">
        <f>'Dairy Partner'!F10</f>
        <v>5.9</v>
      </c>
      <c r="G10" s="60">
        <f>'Dairy Partner'!G10</f>
        <v>5.7</v>
      </c>
      <c r="H10" s="60">
        <f>'Dairy Partner'!H10</f>
        <v>5.8</v>
      </c>
      <c r="I10" s="60">
        <f>'Dairy Partner'!I10</f>
        <v>6.2</v>
      </c>
      <c r="J10" s="60">
        <f>'Dairy Partner'!J10</f>
        <v>6.3</v>
      </c>
      <c r="K10" s="60">
        <f>'Dairy Partner'!K10</f>
        <v>5.8</v>
      </c>
      <c r="L10" s="60">
        <f>'Dairy Partner'!L10</f>
        <v>0</v>
      </c>
      <c r="M10" s="60">
        <f>'Dairy Partner'!M10</f>
        <v>0</v>
      </c>
      <c r="N10" s="60">
        <f>'Dairy Partner'!N10</f>
        <v>0</v>
      </c>
      <c r="O10" s="60">
        <f>'Dairy Partner'!O10</f>
        <v>0</v>
      </c>
      <c r="P10" s="60">
        <f>'Dairy Partner'!P10</f>
        <v>0</v>
      </c>
      <c r="Q10" s="60">
        <f>'Dairy Partner'!Q10</f>
        <v>0</v>
      </c>
      <c r="R10" s="60">
        <f>'Dairy Partner'!R10</f>
        <v>0</v>
      </c>
      <c r="S10" s="60">
        <f>'Dairy Partner'!S10</f>
        <v>0</v>
      </c>
      <c r="T10" s="60">
        <f>'Dairy Partner'!T10</f>
        <v>0</v>
      </c>
      <c r="U10" s="60">
        <f>'Dairy Partner'!U10</f>
        <v>0</v>
      </c>
      <c r="V10" s="60">
        <f>'Dairy Partner'!V10</f>
        <v>0</v>
      </c>
      <c r="AB10" s="17"/>
      <c r="AC10" s="17"/>
      <c r="AD10" s="30" t="s">
        <v>140</v>
      </c>
      <c r="AE10" s="30">
        <v>5</v>
      </c>
      <c r="AF10" s="17"/>
      <c r="AG10" s="18"/>
      <c r="AH10" s="18"/>
      <c r="AI10" s="53" t="s">
        <v>97</v>
      </c>
      <c r="AJ10" s="54">
        <v>9</v>
      </c>
      <c r="AK10" s="55">
        <v>16.5</v>
      </c>
      <c r="AL10" s="11">
        <v>8</v>
      </c>
      <c r="AM10" s="11">
        <v>6.7</v>
      </c>
      <c r="AN10" s="11" t="s">
        <v>135</v>
      </c>
    </row>
    <row r="11" spans="1:41" x14ac:dyDescent="0.25">
      <c r="A11" s="119" t="s">
        <v>5</v>
      </c>
      <c r="B11" s="119"/>
      <c r="C11" s="60">
        <f>'Dairy Partner'!C11</f>
        <v>3</v>
      </c>
      <c r="D11" s="60">
        <f>'Dairy Partner'!D11</f>
        <v>3</v>
      </c>
      <c r="E11" s="60">
        <f>'Dairy Partner'!E11</f>
        <v>3</v>
      </c>
      <c r="F11" s="60">
        <f>'Dairy Partner'!F11</f>
        <v>3</v>
      </c>
      <c r="G11" s="60">
        <f>'Dairy Partner'!G11</f>
        <v>2</v>
      </c>
      <c r="H11" s="60">
        <f>'Dairy Partner'!H11</f>
        <v>2</v>
      </c>
      <c r="I11" s="60">
        <f>'Dairy Partner'!I11</f>
        <v>2</v>
      </c>
      <c r="J11" s="60">
        <f>'Dairy Partner'!J11</f>
        <v>3</v>
      </c>
      <c r="K11" s="60">
        <f>'Dairy Partner'!K11</f>
        <v>3</v>
      </c>
      <c r="L11" s="60">
        <f>'Dairy Partner'!L11</f>
        <v>0</v>
      </c>
      <c r="M11" s="60">
        <f>'Dairy Partner'!M11</f>
        <v>0</v>
      </c>
      <c r="N11" s="60">
        <f>'Dairy Partner'!N11</f>
        <v>0</v>
      </c>
      <c r="O11" s="60">
        <f>'Dairy Partner'!O11</f>
        <v>0</v>
      </c>
      <c r="P11" s="60">
        <f>'Dairy Partner'!P11</f>
        <v>0</v>
      </c>
      <c r="Q11" s="60">
        <f>'Dairy Partner'!Q11</f>
        <v>0</v>
      </c>
      <c r="R11" s="60">
        <f>'Dairy Partner'!R11</f>
        <v>0</v>
      </c>
      <c r="S11" s="60">
        <f>'Dairy Partner'!S11</f>
        <v>0</v>
      </c>
      <c r="T11" s="60">
        <f>'Dairy Partner'!T11</f>
        <v>0</v>
      </c>
      <c r="U11" s="60">
        <f>'Dairy Partner'!U11</f>
        <v>0</v>
      </c>
      <c r="V11" s="60">
        <f>'Dairy Partner'!V11</f>
        <v>0</v>
      </c>
      <c r="AB11" s="17"/>
      <c r="AC11" s="17"/>
      <c r="AD11" s="52" t="s">
        <v>141</v>
      </c>
      <c r="AE11" s="30">
        <v>6</v>
      </c>
      <c r="AF11" s="17"/>
      <c r="AG11" s="18"/>
      <c r="AH11" s="18"/>
      <c r="AI11" s="53" t="s">
        <v>122</v>
      </c>
      <c r="AJ11" s="54">
        <v>15</v>
      </c>
      <c r="AK11" s="55">
        <v>17.5</v>
      </c>
      <c r="AL11" s="11">
        <v>9</v>
      </c>
      <c r="AM11" s="11">
        <v>7</v>
      </c>
      <c r="AN11" s="11" t="s">
        <v>135</v>
      </c>
    </row>
    <row r="12" spans="1:41" x14ac:dyDescent="0.25">
      <c r="A12" s="119" t="s">
        <v>6</v>
      </c>
      <c r="B12" s="119"/>
      <c r="C12" s="60">
        <f>'Dairy Partner'!C12</f>
        <v>0</v>
      </c>
      <c r="D12" s="60">
        <f>'Dairy Partner'!D12</f>
        <v>1</v>
      </c>
      <c r="E12" s="60">
        <f>'Dairy Partner'!E12</f>
        <v>1</v>
      </c>
      <c r="F12" s="60">
        <f>'Dairy Partner'!F12</f>
        <v>3</v>
      </c>
      <c r="G12" s="60">
        <f>'Dairy Partner'!G12</f>
        <v>2</v>
      </c>
      <c r="H12" s="60">
        <f>'Dairy Partner'!H12</f>
        <v>3</v>
      </c>
      <c r="I12" s="60">
        <f>'Dairy Partner'!I12</f>
        <v>0</v>
      </c>
      <c r="J12" s="60">
        <f>'Dairy Partner'!J12</f>
        <v>2</v>
      </c>
      <c r="K12" s="60">
        <f>'Dairy Partner'!K12</f>
        <v>2</v>
      </c>
      <c r="L12" s="60">
        <f>'Dairy Partner'!L12</f>
        <v>0</v>
      </c>
      <c r="M12" s="60">
        <f>'Dairy Partner'!M12</f>
        <v>0</v>
      </c>
      <c r="N12" s="60">
        <f>'Dairy Partner'!N12</f>
        <v>0</v>
      </c>
      <c r="O12" s="60">
        <f>'Dairy Partner'!O12</f>
        <v>0</v>
      </c>
      <c r="P12" s="60">
        <f>'Dairy Partner'!P12</f>
        <v>0</v>
      </c>
      <c r="Q12" s="60">
        <f>'Dairy Partner'!Q12</f>
        <v>0</v>
      </c>
      <c r="R12" s="60">
        <f>'Dairy Partner'!R12</f>
        <v>0</v>
      </c>
      <c r="S12" s="60">
        <f>'Dairy Partner'!S12</f>
        <v>0</v>
      </c>
      <c r="T12" s="60">
        <f>'Dairy Partner'!T12</f>
        <v>0</v>
      </c>
      <c r="U12" s="60">
        <f>'Dairy Partner'!U12</f>
        <v>0</v>
      </c>
      <c r="V12" s="60">
        <f>'Dairy Partner'!V12</f>
        <v>0</v>
      </c>
      <c r="AB12" s="17"/>
      <c r="AC12" s="17"/>
      <c r="AD12" s="52" t="s">
        <v>142</v>
      </c>
      <c r="AE12" s="30">
        <v>7.5</v>
      </c>
      <c r="AF12" s="17"/>
      <c r="AG12" s="18"/>
      <c r="AH12" s="18"/>
      <c r="AI12" s="53" t="s">
        <v>121</v>
      </c>
      <c r="AJ12" s="54">
        <v>14</v>
      </c>
      <c r="AK12" s="55">
        <v>11</v>
      </c>
      <c r="AL12" s="11">
        <v>10</v>
      </c>
      <c r="AM12" s="11">
        <v>7</v>
      </c>
      <c r="AN12" s="11" t="s">
        <v>135</v>
      </c>
    </row>
    <row r="13" spans="1:41" x14ac:dyDescent="0.25">
      <c r="A13" s="119" t="s">
        <v>7</v>
      </c>
      <c r="B13" s="119"/>
      <c r="C13" s="60">
        <f>'Dairy Partner'!C13</f>
        <v>2</v>
      </c>
      <c r="D13" s="60">
        <f>'Dairy Partner'!D13</f>
        <v>2</v>
      </c>
      <c r="E13" s="60">
        <f>'Dairy Partner'!E13</f>
        <v>2</v>
      </c>
      <c r="F13" s="60">
        <f>'Dairy Partner'!F13</f>
        <v>2</v>
      </c>
      <c r="G13" s="60">
        <f>'Dairy Partner'!G13</f>
        <v>3</v>
      </c>
      <c r="H13" s="60">
        <f>'Dairy Partner'!H13</f>
        <v>2</v>
      </c>
      <c r="I13" s="60">
        <f>'Dairy Partner'!I13</f>
        <v>2</v>
      </c>
      <c r="J13" s="60">
        <f>'Dairy Partner'!J13</f>
        <v>2</v>
      </c>
      <c r="K13" s="60">
        <f>'Dairy Partner'!K13</f>
        <v>2</v>
      </c>
      <c r="L13" s="60">
        <f>'Dairy Partner'!L13</f>
        <v>0</v>
      </c>
      <c r="M13" s="60">
        <f>'Dairy Partner'!M13</f>
        <v>0</v>
      </c>
      <c r="N13" s="60">
        <f>'Dairy Partner'!N13</f>
        <v>0</v>
      </c>
      <c r="O13" s="60">
        <f>'Dairy Partner'!O13</f>
        <v>0</v>
      </c>
      <c r="P13" s="60">
        <f>'Dairy Partner'!P13</f>
        <v>0</v>
      </c>
      <c r="Q13" s="60">
        <f>'Dairy Partner'!Q13</f>
        <v>0</v>
      </c>
      <c r="R13" s="60">
        <f>'Dairy Partner'!R13</f>
        <v>0</v>
      </c>
      <c r="S13" s="60">
        <f>'Dairy Partner'!S13</f>
        <v>0</v>
      </c>
      <c r="T13" s="60">
        <f>'Dairy Partner'!T13</f>
        <v>0</v>
      </c>
      <c r="U13" s="60">
        <f>'Dairy Partner'!U13</f>
        <v>0</v>
      </c>
      <c r="V13" s="60">
        <f>'Dairy Partner'!V13</f>
        <v>0</v>
      </c>
      <c r="AB13" s="17"/>
      <c r="AC13" s="17"/>
      <c r="AD13" s="52" t="s">
        <v>143</v>
      </c>
      <c r="AE13" s="30">
        <v>12</v>
      </c>
      <c r="AF13" s="17"/>
      <c r="AG13" s="18"/>
      <c r="AH13" s="18"/>
      <c r="AI13" s="53" t="s">
        <v>120</v>
      </c>
      <c r="AJ13" s="54">
        <v>1.9</v>
      </c>
      <c r="AK13" s="55">
        <v>7.5</v>
      </c>
      <c r="AL13" s="11">
        <v>11</v>
      </c>
      <c r="AM13" s="11">
        <v>6.7</v>
      </c>
      <c r="AN13" s="11" t="s">
        <v>135</v>
      </c>
    </row>
    <row r="14" spans="1:41" x14ac:dyDescent="0.25">
      <c r="A14" s="131" t="s">
        <v>8</v>
      </c>
      <c r="B14" s="131"/>
      <c r="C14" s="102" t="str">
        <f>'Dairy Partner'!C14</f>
        <v>Winter wheat- grain &amp; straw</v>
      </c>
      <c r="D14" s="102" t="str">
        <f>'Dairy Partner'!D14</f>
        <v xml:space="preserve">Grass Silage (25% DM) </v>
      </c>
      <c r="E14" s="102" t="str">
        <f>'Dairy Partner'!E14</f>
        <v>Maize- Silage (30% DM)</v>
      </c>
      <c r="F14" s="102" t="str">
        <f>'Dairy Partner'!F14</f>
        <v>Spring wheat/barley</v>
      </c>
      <c r="G14" s="102" t="str">
        <f>'Dairy Partner'!G14</f>
        <v>Spring wheat/barley</v>
      </c>
      <c r="H14" s="102" t="str">
        <f>'Dairy Partner'!H14</f>
        <v>Spring wheat/barley</v>
      </c>
      <c r="I14" s="102" t="str">
        <f>'Dairy Partner'!I14</f>
        <v xml:space="preserve">Grass Silage (25% DM) </v>
      </c>
      <c r="J14" s="102" t="str">
        <f>'Dairy Partner'!J14</f>
        <v>Winter wheat- grain &amp; straw</v>
      </c>
      <c r="K14" s="102" t="str">
        <f>'Dairy Partner'!K14</f>
        <v>Spring wheat/barley</v>
      </c>
      <c r="L14" s="102">
        <f>'Dairy Partner'!L14</f>
        <v>0</v>
      </c>
      <c r="M14" s="102">
        <f>'Dairy Partner'!M14</f>
        <v>0</v>
      </c>
      <c r="N14" s="102">
        <f>'Dairy Partner'!N14</f>
        <v>0</v>
      </c>
      <c r="O14" s="102">
        <f>'Dairy Partner'!O14</f>
        <v>0</v>
      </c>
      <c r="P14" s="102">
        <f>'Dairy Partner'!P14</f>
        <v>0</v>
      </c>
      <c r="Q14" s="102">
        <f>'Dairy Partner'!Q14</f>
        <v>0</v>
      </c>
      <c r="R14" s="102">
        <f>'Dairy Partner'!R14</f>
        <v>0</v>
      </c>
      <c r="S14" s="102">
        <f>'Dairy Partner'!S14</f>
        <v>0</v>
      </c>
      <c r="T14" s="102">
        <f>'Dairy Partner'!T14</f>
        <v>0</v>
      </c>
      <c r="U14" s="102">
        <f>'Dairy Partner'!U14</f>
        <v>0</v>
      </c>
      <c r="V14" s="102">
        <f>'Dairy Partner'!V14</f>
        <v>0</v>
      </c>
      <c r="AD14" s="30" t="s">
        <v>138</v>
      </c>
      <c r="AE14" s="30">
        <v>6</v>
      </c>
      <c r="AI14" s="53" t="s">
        <v>119</v>
      </c>
      <c r="AJ14" s="54">
        <v>0.8</v>
      </c>
      <c r="AK14" s="55">
        <v>1.7</v>
      </c>
      <c r="AL14" s="11">
        <v>12</v>
      </c>
      <c r="AM14" s="11">
        <v>6.7</v>
      </c>
      <c r="AN14" s="11" t="s">
        <v>135</v>
      </c>
    </row>
    <row r="15" spans="1:41" x14ac:dyDescent="0.25">
      <c r="A15" s="130" t="s">
        <v>9</v>
      </c>
      <c r="B15" s="130"/>
      <c r="C15" s="60">
        <f>'Dairy Partner'!C15</f>
        <v>9</v>
      </c>
      <c r="D15" s="60">
        <f>'Dairy Partner'!D15</f>
        <v>47</v>
      </c>
      <c r="E15" s="60">
        <f>'Dairy Partner'!E15</f>
        <v>45</v>
      </c>
      <c r="F15" s="60">
        <f>'Dairy Partner'!F15</f>
        <v>7</v>
      </c>
      <c r="G15" s="60">
        <f>'Dairy Partner'!G15</f>
        <v>7</v>
      </c>
      <c r="H15" s="60">
        <f>'Dairy Partner'!H15</f>
        <v>7</v>
      </c>
      <c r="I15" s="60">
        <f>'Dairy Partner'!I15</f>
        <v>47</v>
      </c>
      <c r="J15" s="60">
        <f>'Dairy Partner'!J15</f>
        <v>9</v>
      </c>
      <c r="K15" s="60">
        <f>'Dairy Partner'!K15</f>
        <v>7</v>
      </c>
      <c r="L15" s="60">
        <f>'Dairy Partner'!L15</f>
        <v>0</v>
      </c>
      <c r="M15" s="60">
        <f>'Dairy Partner'!M15</f>
        <v>0</v>
      </c>
      <c r="N15" s="60">
        <f>'Dairy Partner'!N15</f>
        <v>0</v>
      </c>
      <c r="O15" s="60">
        <f>'Dairy Partner'!O15</f>
        <v>0</v>
      </c>
      <c r="P15" s="60">
        <f>'Dairy Partner'!P15</f>
        <v>0</v>
      </c>
      <c r="Q15" s="60">
        <f>'Dairy Partner'!Q15</f>
        <v>0</v>
      </c>
      <c r="R15" s="60">
        <f>'Dairy Partner'!R15</f>
        <v>0</v>
      </c>
      <c r="S15" s="60">
        <f>'Dairy Partner'!S15</f>
        <v>0</v>
      </c>
      <c r="T15" s="60">
        <f>'Dairy Partner'!T15</f>
        <v>0</v>
      </c>
      <c r="U15" s="60">
        <f>'Dairy Partner'!U15</f>
        <v>0</v>
      </c>
      <c r="V15" s="60">
        <f>'Dairy Partner'!V15</f>
        <v>0</v>
      </c>
      <c r="AD15" s="30" t="s">
        <v>144</v>
      </c>
      <c r="AE15" s="30">
        <v>7</v>
      </c>
      <c r="AI15" s="53" t="s">
        <v>101</v>
      </c>
      <c r="AJ15" s="62">
        <v>1.8</v>
      </c>
      <c r="AK15" s="55">
        <v>5.4</v>
      </c>
      <c r="AL15" s="11">
        <v>13</v>
      </c>
      <c r="AM15" s="11">
        <v>6.7</v>
      </c>
      <c r="AN15" s="11" t="s">
        <v>135</v>
      </c>
    </row>
    <row r="16" spans="1:41" ht="13.8" thickBot="1" x14ac:dyDescent="0.3">
      <c r="A16" s="132" t="s">
        <v>44</v>
      </c>
      <c r="B16" s="132"/>
      <c r="C16" s="103" t="str">
        <f>'Dairy Partner'!C16</f>
        <v>Medium/Clay</v>
      </c>
      <c r="D16" s="103" t="str">
        <f>'Dairy Partner'!D16</f>
        <v>Medium/Clay</v>
      </c>
      <c r="E16" s="103" t="str">
        <f>'Dairy Partner'!E16</f>
        <v>Medium/Clay</v>
      </c>
      <c r="F16" s="103" t="str">
        <f>'Dairy Partner'!F16</f>
        <v>Medium/Clay</v>
      </c>
      <c r="G16" s="103" t="str">
        <f>'Dairy Partner'!G16</f>
        <v>Medium/Clay</v>
      </c>
      <c r="H16" s="103" t="str">
        <f>'Dairy Partner'!H16</f>
        <v>Medium/Clay</v>
      </c>
      <c r="I16" s="103" t="str">
        <f>'Dairy Partner'!I16</f>
        <v>Medium/Clay</v>
      </c>
      <c r="J16" s="103" t="str">
        <f>'Dairy Partner'!J16</f>
        <v>Medium/Clay</v>
      </c>
      <c r="K16" s="103" t="str">
        <f>'Dairy Partner'!K16</f>
        <v>Medium/Clay</v>
      </c>
      <c r="L16" s="103">
        <f>'Dairy Partner'!L16</f>
        <v>0</v>
      </c>
      <c r="M16" s="103">
        <f>'Dairy Partner'!M16</f>
        <v>0</v>
      </c>
      <c r="N16" s="103">
        <f>'Dairy Partner'!N16</f>
        <v>0</v>
      </c>
      <c r="O16" s="103">
        <f>'Dairy Partner'!O16</f>
        <v>0</v>
      </c>
      <c r="P16" s="103">
        <f>'Dairy Partner'!P16</f>
        <v>0</v>
      </c>
      <c r="Q16" s="103">
        <f>'Dairy Partner'!Q16</f>
        <v>0</v>
      </c>
      <c r="R16" s="103">
        <f>'Dairy Partner'!R16</f>
        <v>0</v>
      </c>
      <c r="S16" s="103">
        <f>'Dairy Partner'!S16</f>
        <v>0</v>
      </c>
      <c r="T16" s="103">
        <f>'Dairy Partner'!T16</f>
        <v>0</v>
      </c>
      <c r="U16" s="103">
        <f>'Dairy Partner'!U16</f>
        <v>0</v>
      </c>
      <c r="V16" s="103">
        <f>'Dairy Partner'!V16</f>
        <v>0</v>
      </c>
      <c r="AD16" s="52" t="s">
        <v>145</v>
      </c>
      <c r="AE16" s="30">
        <v>8</v>
      </c>
      <c r="AI16" s="53" t="s">
        <v>118</v>
      </c>
      <c r="AJ16" s="54">
        <v>8</v>
      </c>
      <c r="AK16" s="55">
        <v>5.5</v>
      </c>
      <c r="AL16" s="12">
        <v>14</v>
      </c>
      <c r="AM16" s="11">
        <v>6.7</v>
      </c>
      <c r="AN16" s="11" t="s">
        <v>135</v>
      </c>
    </row>
    <row r="17" spans="1:40" x14ac:dyDescent="0.25">
      <c r="A17" s="122" t="s">
        <v>69</v>
      </c>
      <c r="B17" s="123"/>
      <c r="C17" s="28">
        <f>(VLOOKUP(C$14,$AI2:$AK26,2,FALSE))*C$15</f>
        <v>63</v>
      </c>
      <c r="D17" s="28">
        <f t="shared" ref="D17:V17" si="0">(VLOOKUP(D$14,$AI2:$AK26,2,FALSE))*D$15</f>
        <v>79.899999999999991</v>
      </c>
      <c r="E17" s="28">
        <f t="shared" si="0"/>
        <v>62.999999999999993</v>
      </c>
      <c r="F17" s="28">
        <f t="shared" si="0"/>
        <v>59.5</v>
      </c>
      <c r="G17" s="28">
        <f t="shared" si="0"/>
        <v>59.5</v>
      </c>
      <c r="H17" s="28">
        <f t="shared" si="0"/>
        <v>59.5</v>
      </c>
      <c r="I17" s="28">
        <f t="shared" si="0"/>
        <v>79.899999999999991</v>
      </c>
      <c r="J17" s="28">
        <f t="shared" si="0"/>
        <v>63</v>
      </c>
      <c r="K17" s="28">
        <f t="shared" si="0"/>
        <v>59.5</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5">
      <c r="A18" s="124" t="s">
        <v>23</v>
      </c>
      <c r="B18" s="125"/>
      <c r="C18" s="16">
        <f>$D31</f>
        <v>0</v>
      </c>
      <c r="D18" s="16">
        <f>$D32</f>
        <v>2.9753216999999994</v>
      </c>
      <c r="E18" s="16">
        <f>$D33</f>
        <v>1.1901286799999999</v>
      </c>
      <c r="F18" s="16">
        <f>$D34</f>
        <v>1.1901286799999999</v>
      </c>
      <c r="G18" s="16">
        <f>$D35</f>
        <v>1.1901286799999999</v>
      </c>
      <c r="H18" s="16">
        <f>$D36</f>
        <v>1.1901286799999999</v>
      </c>
      <c r="I18" s="16">
        <f>$D37</f>
        <v>2.9753216999999994</v>
      </c>
      <c r="J18" s="16">
        <f>$D38</f>
        <v>0</v>
      </c>
      <c r="K18" s="16">
        <f>$D39</f>
        <v>1.1901286799999999</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5">
      <c r="A19" s="124" t="s">
        <v>90</v>
      </c>
      <c r="B19" s="125"/>
      <c r="C19" s="16">
        <f>C18-C17</f>
        <v>-63</v>
      </c>
      <c r="D19" s="16">
        <f t="shared" ref="D19:V19" si="1">D18-D17</f>
        <v>-76.924678299999997</v>
      </c>
      <c r="E19" s="16">
        <f t="shared" si="1"/>
        <v>-61.809871319999992</v>
      </c>
      <c r="F19" s="16">
        <f t="shared" si="1"/>
        <v>-58.309871319999999</v>
      </c>
      <c r="G19" s="16">
        <f t="shared" si="1"/>
        <v>-58.309871319999999</v>
      </c>
      <c r="H19" s="16">
        <f t="shared" si="1"/>
        <v>-58.309871319999999</v>
      </c>
      <c r="I19" s="16">
        <f t="shared" si="1"/>
        <v>-76.924678299999997</v>
      </c>
      <c r="J19" s="16">
        <f t="shared" si="1"/>
        <v>-63</v>
      </c>
      <c r="K19" s="16">
        <f t="shared" si="1"/>
        <v>-58.309871319999999</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8" thickBot="1" x14ac:dyDescent="0.3">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5">
      <c r="A21" s="122" t="s">
        <v>88</v>
      </c>
      <c r="B21" s="123"/>
      <c r="C21" s="28">
        <f>(VLOOKUP(C$14,$AI2:$AK26,3,FALSE))*C$15</f>
        <v>94.5</v>
      </c>
      <c r="D21" s="28">
        <f t="shared" ref="D21:V21" si="2">(VLOOKUP(D$14,$AI2:$AK26,3,FALSE))*D$15</f>
        <v>282</v>
      </c>
      <c r="E21" s="28">
        <f t="shared" si="2"/>
        <v>198.00000000000003</v>
      </c>
      <c r="F21" s="28">
        <f t="shared" si="2"/>
        <v>84</v>
      </c>
      <c r="G21" s="28">
        <f t="shared" si="2"/>
        <v>84</v>
      </c>
      <c r="H21" s="28">
        <f t="shared" si="2"/>
        <v>84</v>
      </c>
      <c r="I21" s="28">
        <f t="shared" si="2"/>
        <v>282</v>
      </c>
      <c r="J21" s="28">
        <f t="shared" si="2"/>
        <v>94.5</v>
      </c>
      <c r="K21" s="28">
        <f t="shared" si="2"/>
        <v>84</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5">
      <c r="A22" s="124" t="s">
        <v>89</v>
      </c>
      <c r="B22" s="125"/>
      <c r="C22" s="16">
        <f>$E31</f>
        <v>0</v>
      </c>
      <c r="D22" s="16">
        <f>$E32</f>
        <v>4.4692245000000002</v>
      </c>
      <c r="E22" s="16">
        <f>$E33</f>
        <v>1.7876898000000001</v>
      </c>
      <c r="F22" s="16">
        <f>$E34</f>
        <v>1.7876898000000001</v>
      </c>
      <c r="G22" s="16">
        <f>$E35</f>
        <v>1.7876898000000001</v>
      </c>
      <c r="H22" s="16">
        <f>$E36</f>
        <v>1.7876898000000001</v>
      </c>
      <c r="I22" s="16">
        <f>$E37</f>
        <v>4.4692245000000002</v>
      </c>
      <c r="J22" s="16">
        <f>$E38</f>
        <v>0</v>
      </c>
      <c r="K22" s="16">
        <f>$E39</f>
        <v>1.7876898000000001</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5">
      <c r="A23" s="124" t="s">
        <v>92</v>
      </c>
      <c r="B23" s="125"/>
      <c r="C23" s="16">
        <f>C22-C21</f>
        <v>-94.5</v>
      </c>
      <c r="D23" s="16">
        <f t="shared" ref="D23:V23" si="3">D22-D21</f>
        <v>-277.5307755</v>
      </c>
      <c r="E23" s="16">
        <f t="shared" si="3"/>
        <v>-196.21231020000002</v>
      </c>
      <c r="F23" s="16">
        <f t="shared" si="3"/>
        <v>-82.212310200000005</v>
      </c>
      <c r="G23" s="16">
        <f t="shared" si="3"/>
        <v>-82.212310200000005</v>
      </c>
      <c r="H23" s="16">
        <f t="shared" si="3"/>
        <v>-82.212310200000005</v>
      </c>
      <c r="I23" s="16">
        <f t="shared" si="3"/>
        <v>-277.5307755</v>
      </c>
      <c r="J23" s="16">
        <f t="shared" si="3"/>
        <v>-94.5</v>
      </c>
      <c r="K23" s="16">
        <f t="shared" si="3"/>
        <v>-82.212310200000005</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8"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3">
      <c r="A28" s="108"/>
      <c r="B28" s="24">
        <v>4.68</v>
      </c>
      <c r="C28" s="15">
        <v>0.19700000000000001</v>
      </c>
      <c r="D28" s="15">
        <v>1.11E-2</v>
      </c>
      <c r="E28" s="15">
        <v>3.1699999999999999E-2</v>
      </c>
      <c r="F28" s="15">
        <v>493</v>
      </c>
      <c r="G28" s="15">
        <v>9.74</v>
      </c>
      <c r="H28" s="15">
        <v>62.5</v>
      </c>
      <c r="I28" s="15">
        <v>6.2</v>
      </c>
      <c r="J28" s="15">
        <v>0.22</v>
      </c>
      <c r="K28" s="23">
        <v>0.43</v>
      </c>
      <c r="L28" s="15">
        <v>1.84</v>
      </c>
      <c r="M28" s="15">
        <v>4.3</v>
      </c>
      <c r="N28" s="15">
        <v>1230</v>
      </c>
      <c r="O28" s="15">
        <v>147000</v>
      </c>
      <c r="P28" s="15"/>
      <c r="Q28" s="15">
        <v>1510</v>
      </c>
      <c r="R28" s="15"/>
      <c r="S28" s="15">
        <v>14.2</v>
      </c>
      <c r="T28" s="15"/>
      <c r="U28" s="15"/>
    </row>
    <row r="29" spans="1:40" s="7" customFormat="1" ht="28.8" x14ac:dyDescent="0.3">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8" x14ac:dyDescent="0.3">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3">
      <c r="A31" s="13" t="str">
        <f>C8</f>
        <v>Tref 16</v>
      </c>
      <c r="B31" s="15">
        <v>0</v>
      </c>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3">
      <c r="A32" s="13" t="str">
        <f>D8</f>
        <v>Tref 17</v>
      </c>
      <c r="B32" s="15">
        <v>250</v>
      </c>
      <c r="C32" s="77">
        <f t="shared" ref="C32:C50" si="6">IF(C$27="%w/w SAR",((C$28*10)*$B32),IF(C$27="%w/w DM",(((C$28*10)*($B$28/100))*$B32),IF(C$27="kg/t SAR",(C$28*$B32),IF(C$27="kg/t DM",((C$28*($B$28/100))*$B32),IF(C$27="mg/kg SAR",((C$28*0.001)*$B32),IF(C$27="mg/kg DM",(((C$28*0.001)*($B$28/100))*$B32),0))))))</f>
        <v>23.048999999999999</v>
      </c>
      <c r="D32" s="77">
        <f t="shared" ref="D32:D50" si="7">(IF(D$27="%w/w SAR",((D$28*10)*$B32),IF(D$27="%w/w DM",(((D$28*10)*($B$28/100))*$B32),IF(D$27="kg/t SAR",(D$28*$B32),IF(D$27="kg/t DM",((D$28*($B$28/100))*$B32),IF(D$27="mg/kg SAR",((D$28*0.001)*$B32),IF(D$27="mg/kg DM",(((D$28*0.001)*($B$28/100))*$B32),"0")))))))*2.291</f>
        <v>2.9753216999999994</v>
      </c>
      <c r="E32" s="77">
        <f t="shared" ref="E32:E50" si="8">(IF(E$27="%w/w SAR",((E$28*10)*$B32),IF(E$27="%w/w DM",(((E$28*10)*($B$28/100))*$B32),IF(E$27="kg/t SAR",(E$28*$B32),IF(E$27="kg/t DM",((E$28*($B$28/100))*$B32),IF(E$27="mg/kg SAR",((E$28*0.001)*$B32),IF(E$27="mg/kg DM",(((E$28*0.001)*($B$28/100))*$B32),"0")))))))*1.205</f>
        <v>4.4692245000000002</v>
      </c>
      <c r="F32" s="77">
        <f t="shared" ref="F32:F50" si="9">(IF(F$27="%w/w SAR",((F$28*10)*$B32),IF(F$27="%w/w DM",(((F$28*10)*($B$28/100))*$B32),IF(F$27="kg/t SAR",(F$28*$B32),IF(F$27="kg/t DM",((F$28*($B$28/100))*$B32),IF(F$27="mg/kg SAR",((F$28*0.001)*$B32),IF(F$27="mg/kg DM",(((F$28*0.001)*($B$28/100))*$B32),"0")))))))*1.658</f>
        <v>9.5635097999999967</v>
      </c>
      <c r="G32" s="77">
        <f t="shared" si="5"/>
        <v>0.11395799999999999</v>
      </c>
      <c r="H32" s="77">
        <f t="shared" si="5"/>
        <v>0.73124999999999996</v>
      </c>
      <c r="I32" s="77">
        <f t="shared" si="5"/>
        <v>7.2539999999999993E-2</v>
      </c>
      <c r="J32" s="77">
        <f t="shared" si="5"/>
        <v>2.5739999999999999E-3</v>
      </c>
      <c r="K32" s="77">
        <f t="shared" si="5"/>
        <v>5.030999999999999E-3</v>
      </c>
      <c r="L32" s="77">
        <f t="shared" si="5"/>
        <v>2.1527999999999999E-2</v>
      </c>
      <c r="M32" s="77">
        <f t="shared" si="5"/>
        <v>5.0309999999999994E-2</v>
      </c>
      <c r="N32" s="77">
        <f t="shared" si="5"/>
        <v>14.390999999999998</v>
      </c>
      <c r="O32" s="77">
        <f t="shared" si="5"/>
        <v>1719.8999999999999</v>
      </c>
      <c r="P32" s="77">
        <f t="shared" si="5"/>
        <v>0</v>
      </c>
      <c r="Q32" s="77">
        <f t="shared" ref="Q32:Q50" si="10">(IF(Q$27="%w/w SAR",((Q$28*10)*$B32),IF(Q$27="%w/w DM",(((Q$28*10)*($B$28/100))*$B32),IF(Q$27="kg/t SAR",(Q$28*$B32),IF(Q$27="kg/t DM",((Q$28*($B$28/100))*$B32),IF(Q$27="mg/kg SAR",((Q$28*0.001)*$B32),IF(Q$27="mg/kg DM",(((Q$28*0.001)*($B$28/100))*$B32),0)))))))*2.5</f>
        <v>44.167499999999997</v>
      </c>
      <c r="R32" s="77">
        <f t="shared" ref="R32:U50" si="11">IF(R$27="%w/w SAR",((R$28*10)*$B32),IF(R$27="%w/w DM",(((R$28*10)*($B$28/100))*$B32),IF(R$27="kg/t SAR",(R$28*$B32),IF(R$27="kg/t DM",((R$28*($B$28/100))*$B32),IF(R$27="mg/kg SAR",((R$28*0.001)*$B32),IF(R$27="mg/kg DM",(((R$28*0.001)*($B$28/100))*$B32),0))))))</f>
        <v>0</v>
      </c>
      <c r="S32" s="77">
        <f t="shared" si="11"/>
        <v>0.16613999999999998</v>
      </c>
      <c r="T32" s="77">
        <f t="shared" si="11"/>
        <v>0</v>
      </c>
      <c r="U32" s="77">
        <f t="shared" si="11"/>
        <v>0</v>
      </c>
      <c r="AB32" s="59"/>
      <c r="AC32" s="59"/>
      <c r="AD32" s="59"/>
      <c r="AE32" s="59"/>
      <c r="AF32" s="59"/>
      <c r="AG32" s="59"/>
      <c r="AH32" s="59"/>
      <c r="AI32" s="59"/>
    </row>
    <row r="33" spans="1:35" s="72" customFormat="1" x14ac:dyDescent="0.3">
      <c r="A33" s="13" t="str">
        <f>E8</f>
        <v>Tref 18</v>
      </c>
      <c r="B33" s="15">
        <v>100</v>
      </c>
      <c r="C33" s="77">
        <f t="shared" si="6"/>
        <v>9.2195999999999998</v>
      </c>
      <c r="D33" s="77">
        <f t="shared" si="7"/>
        <v>1.1901286799999999</v>
      </c>
      <c r="E33" s="77">
        <f t="shared" si="8"/>
        <v>1.7876898000000001</v>
      </c>
      <c r="F33" s="77">
        <f t="shared" si="9"/>
        <v>3.8254039199999994</v>
      </c>
      <c r="G33" s="77">
        <f t="shared" si="5"/>
        <v>4.5583199999999997E-2</v>
      </c>
      <c r="H33" s="77">
        <f t="shared" si="5"/>
        <v>0.29249999999999998</v>
      </c>
      <c r="I33" s="77">
        <f t="shared" si="5"/>
        <v>2.9015999999999997E-2</v>
      </c>
      <c r="J33" s="77">
        <f t="shared" si="5"/>
        <v>1.0295999999999999E-3</v>
      </c>
      <c r="K33" s="77">
        <f t="shared" si="5"/>
        <v>2.0123999999999997E-3</v>
      </c>
      <c r="L33" s="77">
        <f t="shared" si="5"/>
        <v>8.6111999999999994E-3</v>
      </c>
      <c r="M33" s="77">
        <f t="shared" si="5"/>
        <v>2.0123999999999996E-2</v>
      </c>
      <c r="N33" s="77">
        <f t="shared" si="5"/>
        <v>5.7563999999999993</v>
      </c>
      <c r="O33" s="77">
        <f t="shared" si="5"/>
        <v>687.95999999999992</v>
      </c>
      <c r="P33" s="77">
        <f t="shared" si="5"/>
        <v>0</v>
      </c>
      <c r="Q33" s="77">
        <f t="shared" si="10"/>
        <v>17.666999999999998</v>
      </c>
      <c r="R33" s="77">
        <f t="shared" si="11"/>
        <v>0</v>
      </c>
      <c r="S33" s="77">
        <f t="shared" si="11"/>
        <v>6.6455999999999987E-2</v>
      </c>
      <c r="T33" s="77">
        <f t="shared" si="11"/>
        <v>0</v>
      </c>
      <c r="U33" s="77">
        <f t="shared" si="11"/>
        <v>0</v>
      </c>
      <c r="AB33" s="59"/>
      <c r="AC33" s="59"/>
      <c r="AD33" s="59"/>
      <c r="AE33" s="59"/>
      <c r="AF33" s="59"/>
      <c r="AG33" s="59"/>
      <c r="AH33" s="59"/>
      <c r="AI33" s="59"/>
    </row>
    <row r="34" spans="1:35" s="72" customFormat="1" x14ac:dyDescent="0.3">
      <c r="A34" s="13" t="str">
        <f>F8</f>
        <v>Rhos 4</v>
      </c>
      <c r="B34" s="15">
        <v>100</v>
      </c>
      <c r="C34" s="77">
        <f t="shared" si="6"/>
        <v>9.2195999999999998</v>
      </c>
      <c r="D34" s="77">
        <f t="shared" si="7"/>
        <v>1.1901286799999999</v>
      </c>
      <c r="E34" s="77">
        <f t="shared" si="8"/>
        <v>1.7876898000000001</v>
      </c>
      <c r="F34" s="77">
        <f t="shared" si="9"/>
        <v>3.8254039199999994</v>
      </c>
      <c r="G34" s="77">
        <f t="shared" si="5"/>
        <v>4.5583199999999997E-2</v>
      </c>
      <c r="H34" s="77">
        <f t="shared" si="5"/>
        <v>0.29249999999999998</v>
      </c>
      <c r="I34" s="77">
        <f t="shared" si="5"/>
        <v>2.9015999999999997E-2</v>
      </c>
      <c r="J34" s="77">
        <f t="shared" si="5"/>
        <v>1.0295999999999999E-3</v>
      </c>
      <c r="K34" s="77">
        <f t="shared" si="5"/>
        <v>2.0123999999999997E-3</v>
      </c>
      <c r="L34" s="77">
        <f t="shared" si="5"/>
        <v>8.6111999999999994E-3</v>
      </c>
      <c r="M34" s="77">
        <f t="shared" si="5"/>
        <v>2.0123999999999996E-2</v>
      </c>
      <c r="N34" s="77">
        <f t="shared" si="5"/>
        <v>5.7563999999999993</v>
      </c>
      <c r="O34" s="77">
        <f t="shared" si="5"/>
        <v>687.95999999999992</v>
      </c>
      <c r="P34" s="77">
        <f t="shared" si="5"/>
        <v>0</v>
      </c>
      <c r="Q34" s="77">
        <f t="shared" si="10"/>
        <v>17.666999999999998</v>
      </c>
      <c r="R34" s="77">
        <f t="shared" si="11"/>
        <v>0</v>
      </c>
      <c r="S34" s="77">
        <f t="shared" si="11"/>
        <v>6.6455999999999987E-2</v>
      </c>
      <c r="T34" s="77">
        <f t="shared" si="11"/>
        <v>0</v>
      </c>
      <c r="U34" s="77">
        <f t="shared" si="11"/>
        <v>0</v>
      </c>
      <c r="AB34" s="59"/>
      <c r="AC34" s="59"/>
      <c r="AD34" s="59"/>
      <c r="AE34" s="59"/>
      <c r="AF34" s="59"/>
      <c r="AG34" s="59"/>
      <c r="AH34" s="59"/>
      <c r="AI34" s="59"/>
    </row>
    <row r="35" spans="1:35" s="72" customFormat="1" x14ac:dyDescent="0.3">
      <c r="A35" s="13" t="str">
        <f>G8</f>
        <v>Rhos 5</v>
      </c>
      <c r="B35" s="15">
        <v>100</v>
      </c>
      <c r="C35" s="77">
        <f t="shared" si="6"/>
        <v>9.2195999999999998</v>
      </c>
      <c r="D35" s="77">
        <f t="shared" si="7"/>
        <v>1.1901286799999999</v>
      </c>
      <c r="E35" s="77">
        <f t="shared" si="8"/>
        <v>1.7876898000000001</v>
      </c>
      <c r="F35" s="77">
        <f t="shared" si="9"/>
        <v>3.8254039199999994</v>
      </c>
      <c r="G35" s="77">
        <f t="shared" si="5"/>
        <v>4.5583199999999997E-2</v>
      </c>
      <c r="H35" s="77">
        <f t="shared" si="5"/>
        <v>0.29249999999999998</v>
      </c>
      <c r="I35" s="77">
        <f t="shared" si="5"/>
        <v>2.9015999999999997E-2</v>
      </c>
      <c r="J35" s="77">
        <f t="shared" si="5"/>
        <v>1.0295999999999999E-3</v>
      </c>
      <c r="K35" s="77">
        <f t="shared" si="5"/>
        <v>2.0123999999999997E-3</v>
      </c>
      <c r="L35" s="77">
        <f t="shared" si="5"/>
        <v>8.6111999999999994E-3</v>
      </c>
      <c r="M35" s="77">
        <f t="shared" si="5"/>
        <v>2.0123999999999996E-2</v>
      </c>
      <c r="N35" s="77">
        <f t="shared" si="5"/>
        <v>5.7563999999999993</v>
      </c>
      <c r="O35" s="77">
        <f t="shared" si="5"/>
        <v>687.95999999999992</v>
      </c>
      <c r="P35" s="77">
        <f t="shared" si="5"/>
        <v>0</v>
      </c>
      <c r="Q35" s="77">
        <f t="shared" si="10"/>
        <v>17.666999999999998</v>
      </c>
      <c r="R35" s="77">
        <f t="shared" si="11"/>
        <v>0</v>
      </c>
      <c r="S35" s="77">
        <f t="shared" si="11"/>
        <v>6.6455999999999987E-2</v>
      </c>
      <c r="T35" s="77">
        <f t="shared" si="11"/>
        <v>0</v>
      </c>
      <c r="U35" s="77">
        <f t="shared" si="11"/>
        <v>0</v>
      </c>
      <c r="AB35" s="59"/>
      <c r="AC35" s="59"/>
      <c r="AD35" s="59"/>
      <c r="AE35" s="59"/>
      <c r="AF35" s="59"/>
      <c r="AG35" s="59"/>
      <c r="AH35" s="59"/>
      <c r="AI35" s="59"/>
    </row>
    <row r="36" spans="1:35" s="72" customFormat="1" x14ac:dyDescent="0.3">
      <c r="A36" s="13" t="str">
        <f>H8</f>
        <v>Rhos 6</v>
      </c>
      <c r="B36" s="15">
        <v>100</v>
      </c>
      <c r="C36" s="77">
        <f t="shared" si="6"/>
        <v>9.2195999999999998</v>
      </c>
      <c r="D36" s="77">
        <f t="shared" si="7"/>
        <v>1.1901286799999999</v>
      </c>
      <c r="E36" s="77">
        <f t="shared" si="8"/>
        <v>1.7876898000000001</v>
      </c>
      <c r="F36" s="77">
        <f t="shared" si="9"/>
        <v>3.8254039199999994</v>
      </c>
      <c r="G36" s="77">
        <f t="shared" si="5"/>
        <v>4.5583199999999997E-2</v>
      </c>
      <c r="H36" s="77">
        <f t="shared" si="5"/>
        <v>0.29249999999999998</v>
      </c>
      <c r="I36" s="77">
        <f t="shared" si="5"/>
        <v>2.9015999999999997E-2</v>
      </c>
      <c r="J36" s="77">
        <f t="shared" si="5"/>
        <v>1.0295999999999999E-3</v>
      </c>
      <c r="K36" s="77">
        <f t="shared" si="5"/>
        <v>2.0123999999999997E-3</v>
      </c>
      <c r="L36" s="77">
        <f t="shared" si="5"/>
        <v>8.6111999999999994E-3</v>
      </c>
      <c r="M36" s="77">
        <f t="shared" si="5"/>
        <v>2.0123999999999996E-2</v>
      </c>
      <c r="N36" s="77">
        <f t="shared" si="5"/>
        <v>5.7563999999999993</v>
      </c>
      <c r="O36" s="77">
        <f t="shared" si="5"/>
        <v>687.95999999999992</v>
      </c>
      <c r="P36" s="77">
        <f t="shared" si="5"/>
        <v>0</v>
      </c>
      <c r="Q36" s="77">
        <f t="shared" si="10"/>
        <v>17.666999999999998</v>
      </c>
      <c r="R36" s="77">
        <f t="shared" si="11"/>
        <v>0</v>
      </c>
      <c r="S36" s="77">
        <f t="shared" si="11"/>
        <v>6.6455999999999987E-2</v>
      </c>
      <c r="T36" s="77">
        <f t="shared" si="11"/>
        <v>0</v>
      </c>
      <c r="U36" s="77">
        <f t="shared" si="11"/>
        <v>0</v>
      </c>
      <c r="AB36" s="59"/>
      <c r="AC36" s="59"/>
      <c r="AD36" s="59"/>
      <c r="AE36" s="59"/>
      <c r="AF36" s="59"/>
      <c r="AG36" s="59"/>
      <c r="AH36" s="59"/>
      <c r="AI36" s="59"/>
    </row>
    <row r="37" spans="1:35" s="72" customFormat="1" x14ac:dyDescent="0.3">
      <c r="A37" s="13" t="str">
        <f>I8</f>
        <v>Rhos 7</v>
      </c>
      <c r="B37" s="15">
        <v>250</v>
      </c>
      <c r="C37" s="77">
        <f t="shared" si="6"/>
        <v>23.048999999999999</v>
      </c>
      <c r="D37" s="77">
        <f t="shared" si="7"/>
        <v>2.9753216999999994</v>
      </c>
      <c r="E37" s="77">
        <f t="shared" si="8"/>
        <v>4.4692245000000002</v>
      </c>
      <c r="F37" s="77">
        <f t="shared" si="9"/>
        <v>9.5635097999999967</v>
      </c>
      <c r="G37" s="77">
        <f t="shared" si="5"/>
        <v>0.11395799999999999</v>
      </c>
      <c r="H37" s="77">
        <f t="shared" si="5"/>
        <v>0.73124999999999996</v>
      </c>
      <c r="I37" s="77">
        <f t="shared" si="5"/>
        <v>7.2539999999999993E-2</v>
      </c>
      <c r="J37" s="77">
        <f t="shared" si="5"/>
        <v>2.5739999999999999E-3</v>
      </c>
      <c r="K37" s="77">
        <f t="shared" si="5"/>
        <v>5.030999999999999E-3</v>
      </c>
      <c r="L37" s="77">
        <f t="shared" si="5"/>
        <v>2.1527999999999999E-2</v>
      </c>
      <c r="M37" s="77">
        <f t="shared" si="5"/>
        <v>5.0309999999999994E-2</v>
      </c>
      <c r="N37" s="77">
        <f t="shared" si="5"/>
        <v>14.390999999999998</v>
      </c>
      <c r="O37" s="77">
        <f t="shared" si="5"/>
        <v>1719.8999999999999</v>
      </c>
      <c r="P37" s="77">
        <f t="shared" si="5"/>
        <v>0</v>
      </c>
      <c r="Q37" s="77">
        <f t="shared" si="10"/>
        <v>44.167499999999997</v>
      </c>
      <c r="R37" s="77">
        <f t="shared" si="11"/>
        <v>0</v>
      </c>
      <c r="S37" s="77">
        <f t="shared" si="11"/>
        <v>0.16613999999999998</v>
      </c>
      <c r="T37" s="77">
        <f t="shared" si="11"/>
        <v>0</v>
      </c>
      <c r="U37" s="77">
        <f t="shared" si="11"/>
        <v>0</v>
      </c>
      <c r="AB37" s="59"/>
      <c r="AC37" s="59"/>
      <c r="AD37" s="59"/>
      <c r="AE37" s="59"/>
      <c r="AF37" s="59"/>
      <c r="AG37" s="59"/>
      <c r="AH37" s="59"/>
      <c r="AI37" s="59"/>
    </row>
    <row r="38" spans="1:35" s="72" customFormat="1" x14ac:dyDescent="0.3">
      <c r="A38" s="13" t="str">
        <f>J8</f>
        <v>Bigni 8</v>
      </c>
      <c r="B38" s="15">
        <v>0</v>
      </c>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3">
      <c r="A39" s="13" t="str">
        <f>K8</f>
        <v>Bigni 9</v>
      </c>
      <c r="B39" s="15">
        <v>100</v>
      </c>
      <c r="C39" s="77">
        <f t="shared" si="6"/>
        <v>9.2195999999999998</v>
      </c>
      <c r="D39" s="77">
        <f t="shared" si="7"/>
        <v>1.1901286799999999</v>
      </c>
      <c r="E39" s="77">
        <f t="shared" si="8"/>
        <v>1.7876898000000001</v>
      </c>
      <c r="F39" s="77">
        <f t="shared" si="9"/>
        <v>3.8254039199999994</v>
      </c>
      <c r="G39" s="77">
        <f t="shared" si="5"/>
        <v>4.5583199999999997E-2</v>
      </c>
      <c r="H39" s="77">
        <f t="shared" si="5"/>
        <v>0.29249999999999998</v>
      </c>
      <c r="I39" s="77">
        <f t="shared" si="5"/>
        <v>2.9015999999999997E-2</v>
      </c>
      <c r="J39" s="77">
        <f t="shared" si="5"/>
        <v>1.0295999999999999E-3</v>
      </c>
      <c r="K39" s="77">
        <f t="shared" si="5"/>
        <v>2.0123999999999997E-3</v>
      </c>
      <c r="L39" s="77">
        <f t="shared" si="5"/>
        <v>8.6111999999999994E-3</v>
      </c>
      <c r="M39" s="77">
        <f t="shared" si="5"/>
        <v>2.0123999999999996E-2</v>
      </c>
      <c r="N39" s="77">
        <f t="shared" si="5"/>
        <v>5.7563999999999993</v>
      </c>
      <c r="O39" s="77">
        <f t="shared" si="5"/>
        <v>687.95999999999992</v>
      </c>
      <c r="P39" s="77">
        <f t="shared" si="5"/>
        <v>0</v>
      </c>
      <c r="Q39" s="77">
        <f t="shared" si="10"/>
        <v>17.666999999999998</v>
      </c>
      <c r="R39" s="77">
        <f t="shared" si="11"/>
        <v>0</v>
      </c>
      <c r="S39" s="77">
        <f t="shared" si="11"/>
        <v>6.6455999999999987E-2</v>
      </c>
      <c r="T39" s="77">
        <f t="shared" si="11"/>
        <v>0</v>
      </c>
      <c r="U39" s="77">
        <f t="shared" si="11"/>
        <v>0</v>
      </c>
      <c r="AB39" s="59"/>
      <c r="AC39" s="59"/>
      <c r="AD39" s="59"/>
      <c r="AE39" s="59"/>
      <c r="AF39" s="59"/>
      <c r="AG39" s="59"/>
      <c r="AH39" s="59"/>
      <c r="AI39" s="59"/>
    </row>
    <row r="40" spans="1:35" s="72" customFormat="1" x14ac:dyDescent="0.3">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3">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3">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3">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3">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3">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3">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3">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3">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3">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8" thickBot="1" x14ac:dyDescent="0.35">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8" thickBot="1" x14ac:dyDescent="0.35">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3">
      <c r="A53" s="12" t="s">
        <v>130</v>
      </c>
    </row>
    <row r="54" spans="1:35" ht="26.4" x14ac:dyDescent="0.25">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5">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3">
      <c r="A57" s="92" t="s">
        <v>2</v>
      </c>
      <c r="B57" s="8" t="str">
        <f>C8</f>
        <v>Tref 16</v>
      </c>
      <c r="C57" s="8" t="str">
        <f t="shared" ref="C57:U57" si="13">D8</f>
        <v>Tref 17</v>
      </c>
      <c r="D57" s="8" t="str">
        <f t="shared" si="13"/>
        <v>Tref 18</v>
      </c>
      <c r="E57" s="8" t="str">
        <f t="shared" si="13"/>
        <v>Rhos 4</v>
      </c>
      <c r="F57" s="8" t="str">
        <f t="shared" si="13"/>
        <v>Rhos 5</v>
      </c>
      <c r="G57" s="8" t="str">
        <f t="shared" si="13"/>
        <v>Rhos 6</v>
      </c>
      <c r="H57" s="8" t="str">
        <f t="shared" si="13"/>
        <v>Rhos 7</v>
      </c>
      <c r="I57" s="8" t="str">
        <f t="shared" si="13"/>
        <v>Bigni 8</v>
      </c>
      <c r="J57" s="8" t="str">
        <f t="shared" si="13"/>
        <v>Bigni 9</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3">
      <c r="A58" s="92" t="s">
        <v>136</v>
      </c>
      <c r="B58" s="13" t="str">
        <f>C16&amp;" I "&amp;(VLOOKUP(C14,Table245810[],6,FALSE))</f>
        <v>Medium/Clay I Arable</v>
      </c>
      <c r="C58" s="13" t="str">
        <f>D16&amp;" I "&amp;(VLOOKUP(D14,Table245810[],6,FALSE))</f>
        <v>Medium/Clay I Grass</v>
      </c>
      <c r="D58" s="13" t="str">
        <f>E16&amp;" I "&amp;(VLOOKUP(E14,Table245810[],6,FALSE))</f>
        <v>Medium/Clay I Arable</v>
      </c>
      <c r="E58" s="13" t="str">
        <f>F16&amp;" I "&amp;(VLOOKUP(F14,Table245810[],6,FALSE))</f>
        <v>Medium/Clay I Arable</v>
      </c>
      <c r="F58" s="13" t="str">
        <f>G16&amp;" I "&amp;(VLOOKUP(G14,Table245810[],6,FALSE))</f>
        <v>Medium/Clay I Arable</v>
      </c>
      <c r="G58" s="13" t="str">
        <f>H16&amp;" I "&amp;(VLOOKUP(H14,Table245810[],6,FALSE))</f>
        <v>Medium/Clay I Arable</v>
      </c>
      <c r="H58" s="13" t="str">
        <f>I16&amp;" I "&amp;(VLOOKUP(I14,Table245810[],6,FALSE))</f>
        <v>Medium/Clay I Grass</v>
      </c>
      <c r="I58" s="13" t="str">
        <f>J16&amp;" I "&amp;(VLOOKUP(J14,Table245810[],6,FALSE))</f>
        <v>Medium/Clay I Arable</v>
      </c>
      <c r="J58" s="13" t="str">
        <f>K16&amp;" I "&amp;(VLOOKUP(K14,Table245810[],6,FALSE))</f>
        <v>Medium/Clay I Arable</v>
      </c>
      <c r="K58" s="13" t="e">
        <f>L16&amp;" I "&amp;(VLOOKUP(L14,Table245810[],6,FALSE))</f>
        <v>#N/A</v>
      </c>
      <c r="L58" s="13" t="e">
        <f>M16&amp;" I "&amp;(VLOOKUP(M14,Table245810[],6,FALSE))</f>
        <v>#N/A</v>
      </c>
      <c r="M58" s="13" t="e">
        <f>N16&amp;" I "&amp;(VLOOKUP(N14,Table245810[],6,FALSE))</f>
        <v>#N/A</v>
      </c>
      <c r="N58" s="13" t="e">
        <f>O16&amp;" I "&amp;(VLOOKUP(O14,Table245810[],6,FALSE))</f>
        <v>#N/A</v>
      </c>
      <c r="O58" s="13" t="e">
        <f>P16&amp;" I "&amp;(VLOOKUP(P14,Table245810[],6,FALSE))</f>
        <v>#N/A</v>
      </c>
      <c r="P58" s="13" t="e">
        <f>Q16&amp;" I "&amp;(VLOOKUP(Q14,Table245810[],6,FALSE))</f>
        <v>#N/A</v>
      </c>
      <c r="Q58" s="13" t="e">
        <f>R16&amp;" I "&amp;(VLOOKUP(R14,Table245810[],6,FALSE))</f>
        <v>#N/A</v>
      </c>
      <c r="R58" s="13" t="e">
        <f>S16&amp;" I "&amp;(VLOOKUP(S14,Table245810[],6,FALSE))</f>
        <v>#N/A</v>
      </c>
      <c r="S58" s="13" t="e">
        <f>T16&amp;" I "&amp;(VLOOKUP(T14,Table245810[],6,FALSE))</f>
        <v>#N/A</v>
      </c>
      <c r="T58" s="13" t="e">
        <f>U16&amp;" I "&amp;(VLOOKUP(U14,Table245810[],6,FALSE))</f>
        <v>#N/A</v>
      </c>
      <c r="U58" s="13" t="e">
        <f>V16&amp;" I "&amp;(VLOOKUP(V14,Table245810[],6,FALSE))</f>
        <v>#N/A</v>
      </c>
    </row>
    <row r="59" spans="1:35" s="19" customFormat="1" x14ac:dyDescent="0.25">
      <c r="A59" s="111" t="s">
        <v>132</v>
      </c>
      <c r="B59" s="76">
        <f>VLOOKUP(C$14,Table245810[],5,FALSE)</f>
        <v>6.7</v>
      </c>
      <c r="C59" s="76">
        <f>VLOOKUP(D$14,Table245810[],5,FALSE)</f>
        <v>6.2</v>
      </c>
      <c r="D59" s="76">
        <f>VLOOKUP(E$14,Table245810[],5,FALSE)</f>
        <v>6.7</v>
      </c>
      <c r="E59" s="76">
        <f>VLOOKUP(F$14,Table245810[],5,FALSE)</f>
        <v>6.7</v>
      </c>
      <c r="F59" s="76">
        <f>VLOOKUP(G$14,Table245810[],5,FALSE)</f>
        <v>6.7</v>
      </c>
      <c r="G59" s="76">
        <f>VLOOKUP(H$14,Table245810[],5,FALSE)</f>
        <v>6.7</v>
      </c>
      <c r="H59" s="76">
        <f>VLOOKUP(I$14,Table245810[],5,FALSE)</f>
        <v>6.2</v>
      </c>
      <c r="I59" s="76">
        <f>VLOOKUP(J$14,Table245810[],5,FALSE)</f>
        <v>6.7</v>
      </c>
      <c r="J59" s="76">
        <f>VLOOKUP(K$14,Table245810[],5,FALSE)</f>
        <v>6.7</v>
      </c>
      <c r="K59" s="76" t="e">
        <f>VLOOKUP(L$14,Table245810[],5,FALSE)</f>
        <v>#N/A</v>
      </c>
      <c r="L59" s="76" t="e">
        <f>VLOOKUP(M$14,Table245810[],5,FALSE)</f>
        <v>#N/A</v>
      </c>
      <c r="M59" s="76" t="e">
        <f>VLOOKUP(N$14,Table245810[],5,FALSE)</f>
        <v>#N/A</v>
      </c>
      <c r="N59" s="76" t="e">
        <f>VLOOKUP(O$14,Table245810[],5,FALSE)</f>
        <v>#N/A</v>
      </c>
      <c r="O59" s="76" t="e">
        <f>VLOOKUP(P$14,Table245810[],5,FALSE)</f>
        <v>#N/A</v>
      </c>
      <c r="P59" s="76" t="e">
        <f>VLOOKUP(Q$14,Table245810[],5,FALSE)</f>
        <v>#N/A</v>
      </c>
      <c r="Q59" s="76" t="e">
        <f>VLOOKUP(R$14,Table245810[],5,FALSE)</f>
        <v>#N/A</v>
      </c>
      <c r="R59" s="76" t="e">
        <f>VLOOKUP(S$14,Table245810[],5,FALSE)</f>
        <v>#N/A</v>
      </c>
      <c r="S59" s="76" t="e">
        <f>VLOOKUP(T$14,Table245810[],5,FALSE)</f>
        <v>#N/A</v>
      </c>
      <c r="T59" s="76" t="e">
        <f>VLOOKUP(U$14,Table245810[],5,FALSE)</f>
        <v>#N/A</v>
      </c>
      <c r="U59" s="76" t="e">
        <f>VLOOKUP(V$14,Table245810[],5,FALSE)</f>
        <v>#N/A</v>
      </c>
    </row>
    <row r="60" spans="1:35" s="19" customFormat="1" x14ac:dyDescent="0.25">
      <c r="A60" s="111" t="s">
        <v>4</v>
      </c>
      <c r="B60" s="76">
        <f>C10</f>
        <v>5.7</v>
      </c>
      <c r="C60" s="76">
        <f t="shared" ref="C60:U60" si="14">D10</f>
        <v>5.7</v>
      </c>
      <c r="D60" s="76">
        <f t="shared" si="14"/>
        <v>5.7</v>
      </c>
      <c r="E60" s="76">
        <f t="shared" si="14"/>
        <v>5.9</v>
      </c>
      <c r="F60" s="76">
        <f t="shared" si="14"/>
        <v>5.7</v>
      </c>
      <c r="G60" s="76">
        <f t="shared" si="14"/>
        <v>5.8</v>
      </c>
      <c r="H60" s="76">
        <f t="shared" si="14"/>
        <v>6.2</v>
      </c>
      <c r="I60" s="76">
        <f t="shared" si="14"/>
        <v>6.3</v>
      </c>
      <c r="J60" s="76">
        <f t="shared" si="14"/>
        <v>5.8</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5">
      <c r="A61" s="111" t="s">
        <v>133</v>
      </c>
      <c r="B61" s="76">
        <f t="shared" ref="B61:U61" si="15">VLOOKUP(B58,$AD9:$AE18,2,FALSE)</f>
        <v>8</v>
      </c>
      <c r="C61" s="76">
        <f t="shared" si="15"/>
        <v>6</v>
      </c>
      <c r="D61" s="76">
        <f t="shared" si="15"/>
        <v>8</v>
      </c>
      <c r="E61" s="76">
        <f t="shared" si="15"/>
        <v>8</v>
      </c>
      <c r="F61" s="76">
        <f t="shared" si="15"/>
        <v>8</v>
      </c>
      <c r="G61" s="76">
        <f t="shared" si="15"/>
        <v>8</v>
      </c>
      <c r="H61" s="76">
        <f t="shared" si="15"/>
        <v>6</v>
      </c>
      <c r="I61" s="76">
        <f t="shared" si="15"/>
        <v>8</v>
      </c>
      <c r="J61" s="76">
        <f t="shared" si="15"/>
        <v>8</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5">
      <c r="A62" s="111" t="s">
        <v>134</v>
      </c>
      <c r="B62" s="77">
        <f>B31</f>
        <v>0</v>
      </c>
      <c r="C62" s="77">
        <f>B32</f>
        <v>250</v>
      </c>
      <c r="D62" s="77">
        <f>B33</f>
        <v>100</v>
      </c>
      <c r="E62" s="77">
        <f>B34</f>
        <v>100</v>
      </c>
      <c r="F62" s="77">
        <f>B35</f>
        <v>100</v>
      </c>
      <c r="G62" s="77">
        <f>B36</f>
        <v>100</v>
      </c>
      <c r="H62" s="77">
        <f>B37</f>
        <v>250</v>
      </c>
      <c r="I62" s="77">
        <f>B38</f>
        <v>0</v>
      </c>
      <c r="J62" s="77">
        <f>B39</f>
        <v>100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6" x14ac:dyDescent="0.25">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8" x14ac:dyDescent="0.25">
      <c r="A64" s="112" t="s">
        <v>156</v>
      </c>
      <c r="B64" s="77">
        <f>(B59-B60)*B61</f>
        <v>8</v>
      </c>
      <c r="C64" s="77">
        <f t="shared" ref="C64:U64" si="17">(C59-C60)*C61</f>
        <v>3</v>
      </c>
      <c r="D64" s="77">
        <f t="shared" si="17"/>
        <v>8</v>
      </c>
      <c r="E64" s="77">
        <f t="shared" si="17"/>
        <v>6.3999999999999986</v>
      </c>
      <c r="F64" s="77">
        <f t="shared" si="17"/>
        <v>8</v>
      </c>
      <c r="G64" s="77">
        <f t="shared" si="17"/>
        <v>7.2000000000000028</v>
      </c>
      <c r="H64" s="77">
        <f t="shared" si="17"/>
        <v>0</v>
      </c>
      <c r="I64" s="77">
        <f t="shared" si="17"/>
        <v>3.2000000000000028</v>
      </c>
      <c r="J64" s="77">
        <f t="shared" si="17"/>
        <v>7.2000000000000028</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8" x14ac:dyDescent="0.25">
      <c r="A65" s="112" t="s">
        <v>157</v>
      </c>
      <c r="B65" s="77">
        <f>B63-B64</f>
        <v>-8</v>
      </c>
      <c r="C65" s="77">
        <f t="shared" ref="C65:U65" si="18">C63-C64</f>
        <v>-3</v>
      </c>
      <c r="D65" s="77">
        <f t="shared" si="18"/>
        <v>-8</v>
      </c>
      <c r="E65" s="77">
        <f t="shared" si="18"/>
        <v>-6.3999999999999986</v>
      </c>
      <c r="F65" s="77">
        <f t="shared" si="18"/>
        <v>-8</v>
      </c>
      <c r="G65" s="77">
        <f t="shared" si="18"/>
        <v>-7.2000000000000028</v>
      </c>
      <c r="H65" s="77">
        <f t="shared" si="18"/>
        <v>0</v>
      </c>
      <c r="I65" s="77">
        <f t="shared" si="18"/>
        <v>-3.2000000000000028</v>
      </c>
      <c r="J65" s="77">
        <f t="shared" si="18"/>
        <v>-7.2000000000000028</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9.6" x14ac:dyDescent="0.25">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OVER</v>
      </c>
      <c r="I66" s="78" t="str">
        <f t="shared" si="19"/>
        <v>UNDER</v>
      </c>
      <c r="J66" s="78" t="str">
        <f t="shared" si="19"/>
        <v>UNDER</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3XaHORpvb0EY7PRrhJxVizwLE/iUZms/O8cPPPiyB58op7QyRvqOXNzOruKcfszSBAm2hl7G2p2YdleQn3WMjw==" saltValue="C0fXVgIDClAn5+hkdNZV1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83" priority="37" operator="equal">
      <formula>"DECREASE"</formula>
    </cfRule>
    <cfRule type="cellIs" dxfId="82" priority="38" operator="equal">
      <formula>"INCREASE"</formula>
    </cfRule>
  </conditionalFormatting>
  <conditionalFormatting sqref="B31:B50 B62:U66">
    <cfRule type="cellIs" dxfId="81" priority="36" operator="greaterThan">
      <formula>$B$51</formula>
    </cfRule>
  </conditionalFormatting>
  <conditionalFormatting sqref="C31:C50">
    <cfRule type="cellIs" dxfId="80" priority="35" operator="greaterThan">
      <formula>$C$51</formula>
    </cfRule>
  </conditionalFormatting>
  <conditionalFormatting sqref="C18:V18">
    <cfRule type="cellIs" dxfId="79" priority="34" operator="equal">
      <formula>0</formula>
    </cfRule>
  </conditionalFormatting>
  <conditionalFormatting sqref="C17:V17">
    <cfRule type="cellIs" dxfId="78" priority="33" operator="equal">
      <formula>0</formula>
    </cfRule>
  </conditionalFormatting>
  <conditionalFormatting sqref="C19:V19">
    <cfRule type="cellIs" dxfId="77" priority="32" operator="equal">
      <formula>0</formula>
    </cfRule>
  </conditionalFormatting>
  <conditionalFormatting sqref="G31:G50">
    <cfRule type="cellIs" dxfId="76" priority="31" operator="greaterThan">
      <formula>$G$51</formula>
    </cfRule>
  </conditionalFormatting>
  <conditionalFormatting sqref="H31:H50">
    <cfRule type="cellIs" dxfId="75" priority="30" operator="greaterThan">
      <formula>$H$51</formula>
    </cfRule>
  </conditionalFormatting>
  <conditionalFormatting sqref="I31:I50">
    <cfRule type="cellIs" dxfId="74" priority="29" operator="greaterThan">
      <formula>$I$51</formula>
    </cfRule>
  </conditionalFormatting>
  <conditionalFormatting sqref="K31:K50">
    <cfRule type="cellIs" dxfId="73" priority="28" operator="greaterThan">
      <formula>$K$51</formula>
    </cfRule>
  </conditionalFormatting>
  <conditionalFormatting sqref="L31:L50">
    <cfRule type="cellIs" dxfId="72" priority="27" operator="greaterThan">
      <formula>$L$51</formula>
    </cfRule>
  </conditionalFormatting>
  <conditionalFormatting sqref="M31:M50">
    <cfRule type="cellIs" dxfId="71" priority="26" operator="greaterThan">
      <formula>$M$51</formula>
    </cfRule>
  </conditionalFormatting>
  <conditionalFormatting sqref="P31:P50">
    <cfRule type="cellIs" dxfId="70" priority="25" operator="greaterThan">
      <formula>$P$51</formula>
    </cfRule>
  </conditionalFormatting>
  <conditionalFormatting sqref="R31:R50">
    <cfRule type="cellIs" dxfId="69" priority="24" operator="greaterThan">
      <formula>$R$51</formula>
    </cfRule>
  </conditionalFormatting>
  <conditionalFormatting sqref="S31:S50">
    <cfRule type="cellIs" dxfId="68" priority="23" operator="greaterThan">
      <formula>$S$51</formula>
    </cfRule>
  </conditionalFormatting>
  <conditionalFormatting sqref="T31:T50">
    <cfRule type="cellIs" dxfId="67" priority="22" operator="greaterThan">
      <formula>$T$51</formula>
    </cfRule>
  </conditionalFormatting>
  <conditionalFormatting sqref="U31:U50">
    <cfRule type="cellIs" dxfId="66" priority="21" operator="greaterThan">
      <formula>$U$51</formula>
    </cfRule>
  </conditionalFormatting>
  <conditionalFormatting sqref="C22:V22">
    <cfRule type="cellIs" dxfId="65" priority="20" operator="equal">
      <formula>0</formula>
    </cfRule>
  </conditionalFormatting>
  <conditionalFormatting sqref="C24:V24">
    <cfRule type="cellIs" dxfId="64" priority="18" operator="equal">
      <formula>"DECREASE"</formula>
    </cfRule>
    <cfRule type="cellIs" dxfId="63" priority="19" operator="equal">
      <formula>"INCREASE"</formula>
    </cfRule>
  </conditionalFormatting>
  <conditionalFormatting sqref="C23:V23">
    <cfRule type="cellIs" dxfId="62" priority="17" operator="equal">
      <formula>0</formula>
    </cfRule>
  </conditionalFormatting>
  <conditionalFormatting sqref="C21:V21">
    <cfRule type="cellIs" dxfId="61" priority="13" operator="equal">
      <formula>0</formula>
    </cfRule>
  </conditionalFormatting>
  <conditionalFormatting sqref="B66:U66">
    <cfRule type="cellIs" dxfId="60" priority="11" operator="equal">
      <formula>"UNDER"</formula>
    </cfRule>
    <cfRule type="cellIs" dxfId="59" priority="12" operator="equal">
      <formula>"OVER"</formula>
    </cfRule>
  </conditionalFormatting>
  <conditionalFormatting sqref="J31:J50">
    <cfRule type="cellIs" dxfId="58" priority="8" operator="greaterThan">
      <formula>$J$51</formula>
    </cfRule>
  </conditionalFormatting>
  <conditionalFormatting sqref="L3">
    <cfRule type="cellIs" dxfId="57" priority="4" operator="lessThan">
      <formula>30</formula>
    </cfRule>
    <cfRule type="cellIs" dxfId="56" priority="5" operator="greaterThanOrEqual">
      <formula>30</formula>
    </cfRule>
  </conditionalFormatting>
  <conditionalFormatting sqref="I1">
    <cfRule type="cellIs" dxfId="55" priority="3" operator="between">
      <formula>0.1</formula>
      <formula>5</formula>
    </cfRule>
  </conditionalFormatting>
  <conditionalFormatting sqref="I2">
    <cfRule type="cellIs" dxfId="54" priority="2" operator="greaterThan">
      <formula>5000.1</formula>
    </cfRule>
  </conditionalFormatting>
  <conditionalFormatting sqref="I3">
    <cfRule type="cellIs" dxfId="53" priority="1" operator="greaterThan">
      <formula>40000.01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zoomScale="90" zoomScaleNormal="90" workbookViewId="0">
      <selection activeCell="T27" sqref="T27"/>
    </sheetView>
  </sheetViews>
  <sheetFormatPr defaultColWidth="13.21875" defaultRowHeight="13.2" x14ac:dyDescent="0.3"/>
  <cols>
    <col min="1" max="1" width="13.21875" style="11"/>
    <col min="2" max="2" width="15.77734375" style="11" customWidth="1"/>
    <col min="3" max="3" width="20.5546875" style="11" customWidth="1"/>
    <col min="4" max="4" width="20.21875" style="11" bestFit="1" customWidth="1"/>
    <col min="5" max="22" width="21.21875" style="11" customWidth="1"/>
    <col min="23" max="26" width="13.21875" style="11"/>
    <col min="27" max="27" width="0" style="11" hidden="1" customWidth="1"/>
    <col min="28" max="29" width="10.77734375" style="19" hidden="1" customWidth="1"/>
    <col min="30" max="30" width="19.77734375" style="19" hidden="1" customWidth="1"/>
    <col min="31" max="34" width="12.44140625" style="19" hidden="1" customWidth="1"/>
    <col min="35" max="35" width="27.77734375" style="19" hidden="1" customWidth="1"/>
    <col min="36" max="40" width="0" style="11" hidden="1" customWidth="1"/>
    <col min="41" max="41" width="67.21875" style="11" hidden="1" customWidth="1"/>
    <col min="42" max="16384" width="13.21875" style="11"/>
  </cols>
  <sheetData>
    <row r="1" spans="1:41" x14ac:dyDescent="0.25">
      <c r="A1" s="119" t="s">
        <v>41</v>
      </c>
      <c r="B1" s="119"/>
      <c r="C1" s="140" t="str">
        <f>'Dairy Partner'!C1:D1</f>
        <v>PAN-024462</v>
      </c>
      <c r="D1" s="141"/>
      <c r="E1" s="93" t="s">
        <v>45</v>
      </c>
      <c r="F1" s="39">
        <f>'Dairy Partner'!F1</f>
        <v>49</v>
      </c>
      <c r="G1" s="120" t="s">
        <v>43</v>
      </c>
      <c r="H1" s="121"/>
      <c r="I1" s="118">
        <v>6.3</v>
      </c>
      <c r="J1" s="119" t="s">
        <v>153</v>
      </c>
      <c r="K1" s="119"/>
      <c r="L1" s="97">
        <v>43.8</v>
      </c>
      <c r="AB1" s="18"/>
      <c r="AC1" s="18"/>
      <c r="AD1" s="30" t="s">
        <v>126</v>
      </c>
      <c r="AE1" s="17"/>
      <c r="AF1" s="17"/>
      <c r="AG1" s="18"/>
      <c r="AH1" s="18"/>
      <c r="AI1" s="40" t="s">
        <v>79</v>
      </c>
      <c r="AJ1" s="41" t="s">
        <v>94</v>
      </c>
      <c r="AK1" s="42" t="s">
        <v>95</v>
      </c>
      <c r="AL1" s="43" t="s">
        <v>125</v>
      </c>
      <c r="AM1" s="43" t="s">
        <v>131</v>
      </c>
      <c r="AN1" s="43" t="s">
        <v>111</v>
      </c>
    </row>
    <row r="2" spans="1:41" ht="12.75" customHeight="1" x14ac:dyDescent="0.25">
      <c r="A2" s="119" t="s">
        <v>87</v>
      </c>
      <c r="B2" s="119"/>
      <c r="C2" s="142" t="str">
        <f>'Dairy Partner'!C2:D2</f>
        <v>EP/AB3891CX</v>
      </c>
      <c r="D2" s="143"/>
      <c r="E2" s="93" t="s">
        <v>109</v>
      </c>
      <c r="F2" s="96" t="s">
        <v>181</v>
      </c>
      <c r="G2" s="138" t="s">
        <v>110</v>
      </c>
      <c r="H2" s="139"/>
      <c r="I2" s="118"/>
      <c r="J2" s="119" t="s">
        <v>158</v>
      </c>
      <c r="K2" s="119"/>
      <c r="L2" s="97">
        <v>1.04</v>
      </c>
      <c r="AB2" s="30" t="s">
        <v>56</v>
      </c>
      <c r="AC2" s="17"/>
      <c r="AD2" s="30" t="s">
        <v>70</v>
      </c>
      <c r="AE2" s="17"/>
      <c r="AF2" s="17"/>
      <c r="AG2" s="44" t="s">
        <v>76</v>
      </c>
      <c r="AH2" s="18"/>
      <c r="AI2" s="45" t="s">
        <v>126</v>
      </c>
      <c r="AJ2" s="46">
        <v>0</v>
      </c>
      <c r="AK2" s="47">
        <v>0</v>
      </c>
      <c r="AL2" s="10">
        <v>0</v>
      </c>
      <c r="AM2" s="11">
        <v>0</v>
      </c>
      <c r="AN2" s="11">
        <v>0</v>
      </c>
    </row>
    <row r="3" spans="1:41" x14ac:dyDescent="0.25">
      <c r="A3" s="120" t="s">
        <v>42</v>
      </c>
      <c r="B3" s="121"/>
      <c r="C3" s="142" t="str">
        <f>'Dairy Partner'!C3:D3</f>
        <v xml:space="preserve">Mr Daniel James &amp; Mrs Carys James </v>
      </c>
      <c r="D3" s="143"/>
      <c r="E3" s="93" t="s">
        <v>108</v>
      </c>
      <c r="F3" s="31" t="s">
        <v>78</v>
      </c>
      <c r="G3" s="119" t="s">
        <v>159</v>
      </c>
      <c r="H3" s="119"/>
      <c r="I3" s="118"/>
      <c r="J3" s="120" t="s">
        <v>154</v>
      </c>
      <c r="K3" s="121"/>
      <c r="L3" s="97">
        <f>(L1/(L2*10000))*100</f>
        <v>0.4211538461538461</v>
      </c>
      <c r="AB3" s="30" t="s">
        <v>57</v>
      </c>
      <c r="AC3" s="17"/>
      <c r="AD3" s="30" t="s">
        <v>71</v>
      </c>
      <c r="AE3" s="17"/>
      <c r="AF3" s="17"/>
      <c r="AG3" s="44" t="s">
        <v>77</v>
      </c>
      <c r="AH3" s="18"/>
      <c r="AI3" s="48" t="s">
        <v>113</v>
      </c>
      <c r="AJ3" s="49">
        <v>1.7</v>
      </c>
      <c r="AK3" s="50">
        <v>6</v>
      </c>
      <c r="AL3" s="51">
        <v>1</v>
      </c>
      <c r="AM3" s="11">
        <v>6.2</v>
      </c>
      <c r="AN3" s="11" t="s">
        <v>112</v>
      </c>
    </row>
    <row r="4" spans="1:41" x14ac:dyDescent="0.25">
      <c r="A4" s="119" t="s">
        <v>0</v>
      </c>
      <c r="B4" s="119"/>
      <c r="C4" s="140" t="str">
        <f>'Dairy Partner'!C4:D4</f>
        <v>Trefwtial, Blaenannerch, Cardigan, Cerdigion, SA43 2AG</v>
      </c>
      <c r="D4" s="141"/>
      <c r="E4" s="94" t="s">
        <v>1</v>
      </c>
      <c r="F4" s="96" t="s">
        <v>187</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x14ac:dyDescent="0.25">
      <c r="A5" s="119" t="s">
        <v>47</v>
      </c>
      <c r="B5" s="119"/>
      <c r="C5" s="140" t="str">
        <f>'Dairy Partner'!C5:D5</f>
        <v>Megan tucker</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5">
      <c r="A8" s="119" t="s">
        <v>2</v>
      </c>
      <c r="B8" s="119"/>
      <c r="C8" s="60" t="str">
        <f>'Dairy Partner'!C8</f>
        <v>Tref 16</v>
      </c>
      <c r="D8" s="60" t="str">
        <f>'Dairy Partner'!D8</f>
        <v>Tref 17</v>
      </c>
      <c r="E8" s="60" t="str">
        <f>'Dairy Partner'!E8</f>
        <v>Tref 18</v>
      </c>
      <c r="F8" s="60" t="str">
        <f>'Dairy Partner'!F8</f>
        <v>Rhos 4</v>
      </c>
      <c r="G8" s="60" t="str">
        <f>'Dairy Partner'!G8</f>
        <v>Rhos 5</v>
      </c>
      <c r="H8" s="60" t="str">
        <f>'Dairy Partner'!H8</f>
        <v>Rhos 6</v>
      </c>
      <c r="I8" s="60" t="str">
        <f>'Dairy Partner'!I8</f>
        <v>Rhos 7</v>
      </c>
      <c r="J8" s="60" t="str">
        <f>'Dairy Partner'!J8</f>
        <v>Bigni 8</v>
      </c>
      <c r="K8" s="60" t="str">
        <f>'Dairy Partner'!K8</f>
        <v>Bigni 9</v>
      </c>
      <c r="L8" s="60">
        <f>'Dairy Partner'!L8</f>
        <v>0</v>
      </c>
      <c r="M8" s="60">
        <f>'Dairy Partner'!M8</f>
        <v>0</v>
      </c>
      <c r="N8" s="60">
        <f>'Dairy Partner'!N8</f>
        <v>0</v>
      </c>
      <c r="O8" s="60">
        <f>'Dairy Partner'!O8</f>
        <v>0</v>
      </c>
      <c r="P8" s="60">
        <f>'Dairy Partner'!P8</f>
        <v>0</v>
      </c>
      <c r="Q8" s="60">
        <f>'Dairy Partner'!Q8</f>
        <v>0</v>
      </c>
      <c r="R8" s="60">
        <f>'Dairy Partner'!R8</f>
        <v>0</v>
      </c>
      <c r="S8" s="60">
        <f>'Dairy Partner'!S8</f>
        <v>0</v>
      </c>
      <c r="T8" s="60">
        <f>'Dairy Partner'!T8</f>
        <v>0</v>
      </c>
      <c r="U8" s="60">
        <f>'Dairy Partner'!U8</f>
        <v>0</v>
      </c>
      <c r="V8" s="60">
        <f>'Dairy Partner'!V8</f>
        <v>0</v>
      </c>
      <c r="AB8" s="61"/>
      <c r="AC8" s="61"/>
      <c r="AD8" s="18"/>
      <c r="AE8" s="17" t="s">
        <v>139</v>
      </c>
      <c r="AF8" s="17"/>
      <c r="AG8" s="18"/>
      <c r="AH8" s="18"/>
      <c r="AI8" s="53" t="s">
        <v>105</v>
      </c>
      <c r="AJ8" s="62">
        <v>1.4</v>
      </c>
      <c r="AK8" s="55">
        <v>4.4000000000000004</v>
      </c>
      <c r="AL8" s="11">
        <v>6</v>
      </c>
      <c r="AM8" s="11">
        <v>6.7</v>
      </c>
      <c r="AN8" s="11" t="s">
        <v>135</v>
      </c>
      <c r="AO8" s="79"/>
    </row>
    <row r="9" spans="1:41" x14ac:dyDescent="0.25">
      <c r="A9" s="119" t="s">
        <v>3</v>
      </c>
      <c r="B9" s="119"/>
      <c r="C9" s="60">
        <f>'Dairy Partner'!C9</f>
        <v>1</v>
      </c>
      <c r="D9" s="60" t="str">
        <f>'Dairy Partner'!D9</f>
        <v>Mod</v>
      </c>
      <c r="E9" s="60">
        <f>'Dairy Partner'!E9</f>
        <v>1</v>
      </c>
      <c r="F9" s="60">
        <f>'Dairy Partner'!F9</f>
        <v>1</v>
      </c>
      <c r="G9" s="60">
        <f>'Dairy Partner'!G9</f>
        <v>1</v>
      </c>
      <c r="H9" s="60">
        <f>'Dairy Partner'!H9</f>
        <v>1</v>
      </c>
      <c r="I9" s="60" t="str">
        <f>'Dairy Partner'!I9</f>
        <v>Mod</v>
      </c>
      <c r="J9" s="60">
        <f>'Dairy Partner'!J9</f>
        <v>1</v>
      </c>
      <c r="K9" s="60">
        <f>'Dairy Partner'!K9</f>
        <v>1</v>
      </c>
      <c r="L9" s="60">
        <f>'Dairy Partner'!L9</f>
        <v>0</v>
      </c>
      <c r="M9" s="60">
        <f>'Dairy Partner'!M9</f>
        <v>0</v>
      </c>
      <c r="N9" s="60">
        <f>'Dairy Partner'!N9</f>
        <v>0</v>
      </c>
      <c r="O9" s="60">
        <f>'Dairy Partner'!O9</f>
        <v>0</v>
      </c>
      <c r="P9" s="60">
        <f>'Dairy Partner'!P9</f>
        <v>0</v>
      </c>
      <c r="Q9" s="60">
        <f>'Dairy Partner'!Q9</f>
        <v>0</v>
      </c>
      <c r="R9" s="60">
        <f>'Dairy Partner'!R9</f>
        <v>0</v>
      </c>
      <c r="S9" s="60">
        <f>'Dairy Partner'!S9</f>
        <v>0</v>
      </c>
      <c r="T9" s="60">
        <f>'Dairy Partner'!T9</f>
        <v>0</v>
      </c>
      <c r="U9" s="60">
        <f>'Dairy Partner'!U9</f>
        <v>0</v>
      </c>
      <c r="V9" s="60">
        <f>'Dairy Partner'!V9</f>
        <v>0</v>
      </c>
      <c r="AB9" s="17"/>
      <c r="AC9" s="17"/>
      <c r="AD9" s="30" t="s">
        <v>137</v>
      </c>
      <c r="AE9" s="30">
        <v>4.5</v>
      </c>
      <c r="AF9" s="17"/>
      <c r="AG9" s="18"/>
      <c r="AH9" s="18"/>
      <c r="AI9" s="63" t="s">
        <v>103</v>
      </c>
      <c r="AJ9" s="64">
        <v>0.7</v>
      </c>
      <c r="AK9" s="65">
        <v>4</v>
      </c>
      <c r="AL9" s="29">
        <v>7</v>
      </c>
      <c r="AM9" s="11">
        <v>6.7</v>
      </c>
      <c r="AN9" s="11" t="s">
        <v>135</v>
      </c>
      <c r="AO9" s="99"/>
    </row>
    <row r="10" spans="1:41" x14ac:dyDescent="0.25">
      <c r="A10" s="119" t="s">
        <v>4</v>
      </c>
      <c r="B10" s="119"/>
      <c r="C10" s="60">
        <f>'Dairy Partner'!C10</f>
        <v>5.7</v>
      </c>
      <c r="D10" s="60">
        <f>'Dairy Partner'!D10</f>
        <v>5.7</v>
      </c>
      <c r="E10" s="60">
        <f>'Dairy Partner'!E10</f>
        <v>5.7</v>
      </c>
      <c r="F10" s="60">
        <f>'Dairy Partner'!F10</f>
        <v>5.9</v>
      </c>
      <c r="G10" s="60">
        <f>'Dairy Partner'!G10</f>
        <v>5.7</v>
      </c>
      <c r="H10" s="60">
        <f>'Dairy Partner'!H10</f>
        <v>5.8</v>
      </c>
      <c r="I10" s="60">
        <f>'Dairy Partner'!I10</f>
        <v>6.2</v>
      </c>
      <c r="J10" s="60">
        <f>'Dairy Partner'!J10</f>
        <v>6.3</v>
      </c>
      <c r="K10" s="60">
        <f>'Dairy Partner'!K10</f>
        <v>5.8</v>
      </c>
      <c r="L10" s="60">
        <f>'Dairy Partner'!L10</f>
        <v>0</v>
      </c>
      <c r="M10" s="60">
        <f>'Dairy Partner'!M10</f>
        <v>0</v>
      </c>
      <c r="N10" s="60">
        <f>'Dairy Partner'!N10</f>
        <v>0</v>
      </c>
      <c r="O10" s="60">
        <f>'Dairy Partner'!O10</f>
        <v>0</v>
      </c>
      <c r="P10" s="60">
        <f>'Dairy Partner'!P10</f>
        <v>0</v>
      </c>
      <c r="Q10" s="60">
        <f>'Dairy Partner'!Q10</f>
        <v>0</v>
      </c>
      <c r="R10" s="60">
        <f>'Dairy Partner'!R10</f>
        <v>0</v>
      </c>
      <c r="S10" s="60">
        <f>'Dairy Partner'!S10</f>
        <v>0</v>
      </c>
      <c r="T10" s="60">
        <f>'Dairy Partner'!T10</f>
        <v>0</v>
      </c>
      <c r="U10" s="60">
        <f>'Dairy Partner'!U10</f>
        <v>0</v>
      </c>
      <c r="V10" s="60">
        <f>'Dairy Partner'!V10</f>
        <v>0</v>
      </c>
      <c r="AB10" s="17"/>
      <c r="AC10" s="17"/>
      <c r="AD10" s="30" t="s">
        <v>140</v>
      </c>
      <c r="AE10" s="30">
        <v>5</v>
      </c>
      <c r="AF10" s="17"/>
      <c r="AG10" s="18"/>
      <c r="AH10" s="18"/>
      <c r="AI10" s="53" t="s">
        <v>97</v>
      </c>
      <c r="AJ10" s="54">
        <v>9</v>
      </c>
      <c r="AK10" s="55">
        <v>16.5</v>
      </c>
      <c r="AL10" s="11">
        <v>8</v>
      </c>
      <c r="AM10" s="11">
        <v>6.7</v>
      </c>
      <c r="AN10" s="11" t="s">
        <v>135</v>
      </c>
    </row>
    <row r="11" spans="1:41" x14ac:dyDescent="0.25">
      <c r="A11" s="119" t="s">
        <v>5</v>
      </c>
      <c r="B11" s="119"/>
      <c r="C11" s="60">
        <f>'Dairy Partner'!C11</f>
        <v>3</v>
      </c>
      <c r="D11" s="60">
        <f>'Dairy Partner'!D11</f>
        <v>3</v>
      </c>
      <c r="E11" s="60">
        <f>'Dairy Partner'!E11</f>
        <v>3</v>
      </c>
      <c r="F11" s="60">
        <f>'Dairy Partner'!F11</f>
        <v>3</v>
      </c>
      <c r="G11" s="60">
        <f>'Dairy Partner'!G11</f>
        <v>2</v>
      </c>
      <c r="H11" s="60">
        <f>'Dairy Partner'!H11</f>
        <v>2</v>
      </c>
      <c r="I11" s="60">
        <f>'Dairy Partner'!I11</f>
        <v>2</v>
      </c>
      <c r="J11" s="60">
        <f>'Dairy Partner'!J11</f>
        <v>3</v>
      </c>
      <c r="K11" s="60">
        <f>'Dairy Partner'!K11</f>
        <v>3</v>
      </c>
      <c r="L11" s="60">
        <f>'Dairy Partner'!L11</f>
        <v>0</v>
      </c>
      <c r="M11" s="60">
        <f>'Dairy Partner'!M11</f>
        <v>0</v>
      </c>
      <c r="N11" s="60">
        <f>'Dairy Partner'!N11</f>
        <v>0</v>
      </c>
      <c r="O11" s="60">
        <f>'Dairy Partner'!O11</f>
        <v>0</v>
      </c>
      <c r="P11" s="60">
        <f>'Dairy Partner'!P11</f>
        <v>0</v>
      </c>
      <c r="Q11" s="60">
        <f>'Dairy Partner'!Q11</f>
        <v>0</v>
      </c>
      <c r="R11" s="60">
        <f>'Dairy Partner'!R11</f>
        <v>0</v>
      </c>
      <c r="S11" s="60">
        <f>'Dairy Partner'!S11</f>
        <v>0</v>
      </c>
      <c r="T11" s="60">
        <f>'Dairy Partner'!T11</f>
        <v>0</v>
      </c>
      <c r="U11" s="60">
        <f>'Dairy Partner'!U11</f>
        <v>0</v>
      </c>
      <c r="V11" s="60">
        <f>'Dairy Partner'!V11</f>
        <v>0</v>
      </c>
      <c r="AB11" s="17"/>
      <c r="AC11" s="17"/>
      <c r="AD11" s="52" t="s">
        <v>141</v>
      </c>
      <c r="AE11" s="30">
        <v>6</v>
      </c>
      <c r="AF11" s="17"/>
      <c r="AG11" s="18"/>
      <c r="AH11" s="18"/>
      <c r="AI11" s="53" t="s">
        <v>122</v>
      </c>
      <c r="AJ11" s="54">
        <v>15</v>
      </c>
      <c r="AK11" s="55">
        <v>17.5</v>
      </c>
      <c r="AL11" s="11">
        <v>9</v>
      </c>
      <c r="AM11" s="11">
        <v>7</v>
      </c>
      <c r="AN11" s="11" t="s">
        <v>135</v>
      </c>
    </row>
    <row r="12" spans="1:41" x14ac:dyDescent="0.25">
      <c r="A12" s="119" t="s">
        <v>6</v>
      </c>
      <c r="B12" s="119"/>
      <c r="C12" s="60">
        <f>'Dairy Partner'!C12</f>
        <v>0</v>
      </c>
      <c r="D12" s="60">
        <f>'Dairy Partner'!D12</f>
        <v>1</v>
      </c>
      <c r="E12" s="60">
        <f>'Dairy Partner'!E12</f>
        <v>1</v>
      </c>
      <c r="F12" s="60">
        <f>'Dairy Partner'!F12</f>
        <v>3</v>
      </c>
      <c r="G12" s="60">
        <f>'Dairy Partner'!G12</f>
        <v>2</v>
      </c>
      <c r="H12" s="60">
        <f>'Dairy Partner'!H12</f>
        <v>3</v>
      </c>
      <c r="I12" s="60">
        <f>'Dairy Partner'!I12</f>
        <v>0</v>
      </c>
      <c r="J12" s="60">
        <f>'Dairy Partner'!J12</f>
        <v>2</v>
      </c>
      <c r="K12" s="60">
        <f>'Dairy Partner'!K12</f>
        <v>2</v>
      </c>
      <c r="L12" s="60">
        <f>'Dairy Partner'!L12</f>
        <v>0</v>
      </c>
      <c r="M12" s="60">
        <f>'Dairy Partner'!M12</f>
        <v>0</v>
      </c>
      <c r="N12" s="60">
        <f>'Dairy Partner'!N12</f>
        <v>0</v>
      </c>
      <c r="O12" s="60">
        <f>'Dairy Partner'!O12</f>
        <v>0</v>
      </c>
      <c r="P12" s="60">
        <f>'Dairy Partner'!P12</f>
        <v>0</v>
      </c>
      <c r="Q12" s="60">
        <f>'Dairy Partner'!Q12</f>
        <v>0</v>
      </c>
      <c r="R12" s="60">
        <f>'Dairy Partner'!R12</f>
        <v>0</v>
      </c>
      <c r="S12" s="60">
        <f>'Dairy Partner'!S12</f>
        <v>0</v>
      </c>
      <c r="T12" s="60">
        <f>'Dairy Partner'!T12</f>
        <v>0</v>
      </c>
      <c r="U12" s="60">
        <f>'Dairy Partner'!U12</f>
        <v>0</v>
      </c>
      <c r="V12" s="60">
        <f>'Dairy Partner'!V12</f>
        <v>0</v>
      </c>
      <c r="AB12" s="17"/>
      <c r="AC12" s="17"/>
      <c r="AD12" s="52" t="s">
        <v>142</v>
      </c>
      <c r="AE12" s="30">
        <v>7.5</v>
      </c>
      <c r="AF12" s="17"/>
      <c r="AG12" s="18"/>
      <c r="AH12" s="18"/>
      <c r="AI12" s="53" t="s">
        <v>121</v>
      </c>
      <c r="AJ12" s="54">
        <v>14</v>
      </c>
      <c r="AK12" s="55">
        <v>11</v>
      </c>
      <c r="AL12" s="11">
        <v>10</v>
      </c>
      <c r="AM12" s="11">
        <v>7</v>
      </c>
      <c r="AN12" s="11" t="s">
        <v>135</v>
      </c>
    </row>
    <row r="13" spans="1:41" x14ac:dyDescent="0.25">
      <c r="A13" s="119" t="s">
        <v>7</v>
      </c>
      <c r="B13" s="119"/>
      <c r="C13" s="60">
        <f>'Dairy Partner'!C13</f>
        <v>2</v>
      </c>
      <c r="D13" s="60">
        <f>'Dairy Partner'!D13</f>
        <v>2</v>
      </c>
      <c r="E13" s="60">
        <f>'Dairy Partner'!E13</f>
        <v>2</v>
      </c>
      <c r="F13" s="60">
        <f>'Dairy Partner'!F13</f>
        <v>2</v>
      </c>
      <c r="G13" s="60">
        <f>'Dairy Partner'!G13</f>
        <v>3</v>
      </c>
      <c r="H13" s="60">
        <f>'Dairy Partner'!H13</f>
        <v>2</v>
      </c>
      <c r="I13" s="60">
        <f>'Dairy Partner'!I13</f>
        <v>2</v>
      </c>
      <c r="J13" s="60">
        <f>'Dairy Partner'!J13</f>
        <v>2</v>
      </c>
      <c r="K13" s="60">
        <f>'Dairy Partner'!K13</f>
        <v>2</v>
      </c>
      <c r="L13" s="60">
        <f>'Dairy Partner'!L13</f>
        <v>0</v>
      </c>
      <c r="M13" s="60">
        <f>'Dairy Partner'!M13</f>
        <v>0</v>
      </c>
      <c r="N13" s="60">
        <f>'Dairy Partner'!N13</f>
        <v>0</v>
      </c>
      <c r="O13" s="60">
        <f>'Dairy Partner'!O13</f>
        <v>0</v>
      </c>
      <c r="P13" s="60">
        <f>'Dairy Partner'!P13</f>
        <v>0</v>
      </c>
      <c r="Q13" s="60">
        <f>'Dairy Partner'!Q13</f>
        <v>0</v>
      </c>
      <c r="R13" s="60">
        <f>'Dairy Partner'!R13</f>
        <v>0</v>
      </c>
      <c r="S13" s="60">
        <f>'Dairy Partner'!S13</f>
        <v>0</v>
      </c>
      <c r="T13" s="60">
        <f>'Dairy Partner'!T13</f>
        <v>0</v>
      </c>
      <c r="U13" s="60">
        <f>'Dairy Partner'!U13</f>
        <v>0</v>
      </c>
      <c r="V13" s="60">
        <f>'Dairy Partner'!V13</f>
        <v>0</v>
      </c>
      <c r="AB13" s="17"/>
      <c r="AC13" s="17"/>
      <c r="AD13" s="52" t="s">
        <v>143</v>
      </c>
      <c r="AE13" s="30">
        <v>12</v>
      </c>
      <c r="AF13" s="17"/>
      <c r="AG13" s="18"/>
      <c r="AH13" s="18"/>
      <c r="AI13" s="53" t="s">
        <v>120</v>
      </c>
      <c r="AJ13" s="54">
        <v>1.9</v>
      </c>
      <c r="AK13" s="55">
        <v>7.5</v>
      </c>
      <c r="AL13" s="11">
        <v>11</v>
      </c>
      <c r="AM13" s="11">
        <v>6.7</v>
      </c>
      <c r="AN13" s="11" t="s">
        <v>135</v>
      </c>
    </row>
    <row r="14" spans="1:41" x14ac:dyDescent="0.25">
      <c r="A14" s="131" t="s">
        <v>8</v>
      </c>
      <c r="B14" s="131"/>
      <c r="C14" s="102" t="str">
        <f>'Dairy Partner'!C14</f>
        <v>Winter wheat- grain &amp; straw</v>
      </c>
      <c r="D14" s="102" t="str">
        <f>'Dairy Partner'!D14</f>
        <v xml:space="preserve">Grass Silage (25% DM) </v>
      </c>
      <c r="E14" s="102" t="str">
        <f>'Dairy Partner'!E14</f>
        <v>Maize- Silage (30% DM)</v>
      </c>
      <c r="F14" s="102" t="str">
        <f>'Dairy Partner'!F14</f>
        <v>Spring wheat/barley</v>
      </c>
      <c r="G14" s="102" t="str">
        <f>'Dairy Partner'!G14</f>
        <v>Spring wheat/barley</v>
      </c>
      <c r="H14" s="102" t="str">
        <f>'Dairy Partner'!H14</f>
        <v>Spring wheat/barley</v>
      </c>
      <c r="I14" s="102" t="str">
        <f>'Dairy Partner'!I14</f>
        <v xml:space="preserve">Grass Silage (25% DM) </v>
      </c>
      <c r="J14" s="102" t="str">
        <f>'Dairy Partner'!J14</f>
        <v>Winter wheat- grain &amp; straw</v>
      </c>
      <c r="K14" s="102" t="str">
        <f>'Dairy Partner'!K14</f>
        <v>Spring wheat/barley</v>
      </c>
      <c r="L14" s="102">
        <f>'Dairy Partner'!L14</f>
        <v>0</v>
      </c>
      <c r="M14" s="102">
        <f>'Dairy Partner'!M14</f>
        <v>0</v>
      </c>
      <c r="N14" s="102">
        <f>'Dairy Partner'!N14</f>
        <v>0</v>
      </c>
      <c r="O14" s="102">
        <f>'Dairy Partner'!O14</f>
        <v>0</v>
      </c>
      <c r="P14" s="102">
        <f>'Dairy Partner'!P14</f>
        <v>0</v>
      </c>
      <c r="Q14" s="102">
        <f>'Dairy Partner'!Q14</f>
        <v>0</v>
      </c>
      <c r="R14" s="102">
        <f>'Dairy Partner'!R14</f>
        <v>0</v>
      </c>
      <c r="S14" s="102">
        <f>'Dairy Partner'!S14</f>
        <v>0</v>
      </c>
      <c r="T14" s="102">
        <f>'Dairy Partner'!T14</f>
        <v>0</v>
      </c>
      <c r="U14" s="102">
        <f>'Dairy Partner'!U14</f>
        <v>0</v>
      </c>
      <c r="V14" s="102">
        <f>'Dairy Partner'!V14</f>
        <v>0</v>
      </c>
      <c r="AD14" s="30" t="s">
        <v>138</v>
      </c>
      <c r="AE14" s="30">
        <v>6</v>
      </c>
      <c r="AI14" s="53" t="s">
        <v>119</v>
      </c>
      <c r="AJ14" s="54">
        <v>0.8</v>
      </c>
      <c r="AK14" s="55">
        <v>1.7</v>
      </c>
      <c r="AL14" s="11">
        <v>12</v>
      </c>
      <c r="AM14" s="11">
        <v>6.7</v>
      </c>
      <c r="AN14" s="11" t="s">
        <v>135</v>
      </c>
    </row>
    <row r="15" spans="1:41" x14ac:dyDescent="0.25">
      <c r="A15" s="130" t="s">
        <v>9</v>
      </c>
      <c r="B15" s="130"/>
      <c r="C15" s="60">
        <f>'Dairy Partner'!C15</f>
        <v>9</v>
      </c>
      <c r="D15" s="60">
        <f>'Dairy Partner'!D15</f>
        <v>47</v>
      </c>
      <c r="E15" s="60">
        <f>'Dairy Partner'!E15</f>
        <v>45</v>
      </c>
      <c r="F15" s="60">
        <f>'Dairy Partner'!F15</f>
        <v>7</v>
      </c>
      <c r="G15" s="60">
        <f>'Dairy Partner'!G15</f>
        <v>7</v>
      </c>
      <c r="H15" s="60">
        <f>'Dairy Partner'!H15</f>
        <v>7</v>
      </c>
      <c r="I15" s="60">
        <f>'Dairy Partner'!I15</f>
        <v>47</v>
      </c>
      <c r="J15" s="60">
        <f>'Dairy Partner'!J15</f>
        <v>9</v>
      </c>
      <c r="K15" s="60">
        <f>'Dairy Partner'!K15</f>
        <v>7</v>
      </c>
      <c r="L15" s="60">
        <f>'Dairy Partner'!L15</f>
        <v>0</v>
      </c>
      <c r="M15" s="60">
        <f>'Dairy Partner'!M15</f>
        <v>0</v>
      </c>
      <c r="N15" s="60">
        <f>'Dairy Partner'!N15</f>
        <v>0</v>
      </c>
      <c r="O15" s="60">
        <f>'Dairy Partner'!O15</f>
        <v>0</v>
      </c>
      <c r="P15" s="60">
        <f>'Dairy Partner'!P15</f>
        <v>0</v>
      </c>
      <c r="Q15" s="60">
        <f>'Dairy Partner'!Q15</f>
        <v>0</v>
      </c>
      <c r="R15" s="60">
        <f>'Dairy Partner'!R15</f>
        <v>0</v>
      </c>
      <c r="S15" s="60">
        <f>'Dairy Partner'!S15</f>
        <v>0</v>
      </c>
      <c r="T15" s="60">
        <f>'Dairy Partner'!T15</f>
        <v>0</v>
      </c>
      <c r="U15" s="60">
        <f>'Dairy Partner'!U15</f>
        <v>0</v>
      </c>
      <c r="V15" s="60">
        <f>'Dairy Partner'!V15</f>
        <v>0</v>
      </c>
      <c r="AD15" s="30" t="s">
        <v>144</v>
      </c>
      <c r="AE15" s="30">
        <v>7</v>
      </c>
      <c r="AI15" s="53" t="s">
        <v>101</v>
      </c>
      <c r="AJ15" s="62">
        <v>1.8</v>
      </c>
      <c r="AK15" s="55">
        <v>5.4</v>
      </c>
      <c r="AL15" s="11">
        <v>13</v>
      </c>
      <c r="AM15" s="11">
        <v>6.7</v>
      </c>
      <c r="AN15" s="11" t="s">
        <v>135</v>
      </c>
    </row>
    <row r="16" spans="1:41" ht="13.8" thickBot="1" x14ac:dyDescent="0.3">
      <c r="A16" s="132" t="s">
        <v>44</v>
      </c>
      <c r="B16" s="132"/>
      <c r="C16" s="103" t="str">
        <f>'Dairy Partner'!C16</f>
        <v>Medium/Clay</v>
      </c>
      <c r="D16" s="103" t="str">
        <f>'Dairy Partner'!D16</f>
        <v>Medium/Clay</v>
      </c>
      <c r="E16" s="103" t="str">
        <f>'Dairy Partner'!E16</f>
        <v>Medium/Clay</v>
      </c>
      <c r="F16" s="103" t="str">
        <f>'Dairy Partner'!F16</f>
        <v>Medium/Clay</v>
      </c>
      <c r="G16" s="103" t="str">
        <f>'Dairy Partner'!G16</f>
        <v>Medium/Clay</v>
      </c>
      <c r="H16" s="103" t="str">
        <f>'Dairy Partner'!H16</f>
        <v>Medium/Clay</v>
      </c>
      <c r="I16" s="103" t="str">
        <f>'Dairy Partner'!I16</f>
        <v>Medium/Clay</v>
      </c>
      <c r="J16" s="103" t="str">
        <f>'Dairy Partner'!J16</f>
        <v>Medium/Clay</v>
      </c>
      <c r="K16" s="103" t="str">
        <f>'Dairy Partner'!K16</f>
        <v>Medium/Clay</v>
      </c>
      <c r="L16" s="103">
        <f>'Dairy Partner'!L16</f>
        <v>0</v>
      </c>
      <c r="M16" s="103">
        <f>'Dairy Partner'!M16</f>
        <v>0</v>
      </c>
      <c r="N16" s="103">
        <f>'Dairy Partner'!N16</f>
        <v>0</v>
      </c>
      <c r="O16" s="103">
        <f>'Dairy Partner'!O16</f>
        <v>0</v>
      </c>
      <c r="P16" s="103">
        <f>'Dairy Partner'!P16</f>
        <v>0</v>
      </c>
      <c r="Q16" s="103">
        <f>'Dairy Partner'!Q16</f>
        <v>0</v>
      </c>
      <c r="R16" s="103">
        <f>'Dairy Partner'!R16</f>
        <v>0</v>
      </c>
      <c r="S16" s="103">
        <f>'Dairy Partner'!S16</f>
        <v>0</v>
      </c>
      <c r="T16" s="103">
        <f>'Dairy Partner'!T16</f>
        <v>0</v>
      </c>
      <c r="U16" s="103">
        <f>'Dairy Partner'!U16</f>
        <v>0</v>
      </c>
      <c r="V16" s="103">
        <f>'Dairy Partner'!V16</f>
        <v>0</v>
      </c>
      <c r="AD16" s="52" t="s">
        <v>145</v>
      </c>
      <c r="AE16" s="30">
        <v>8</v>
      </c>
      <c r="AI16" s="53" t="s">
        <v>118</v>
      </c>
      <c r="AJ16" s="54">
        <v>8</v>
      </c>
      <c r="AK16" s="55">
        <v>5.5</v>
      </c>
      <c r="AL16" s="12">
        <v>14</v>
      </c>
      <c r="AM16" s="11">
        <v>6.7</v>
      </c>
      <c r="AN16" s="11" t="s">
        <v>135</v>
      </c>
    </row>
    <row r="17" spans="1:40" x14ac:dyDescent="0.25">
      <c r="A17" s="122" t="s">
        <v>69</v>
      </c>
      <c r="B17" s="123"/>
      <c r="C17" s="28">
        <f>(VLOOKUP(C$14,$AI2:$AK26,2,FALSE))*C$15</f>
        <v>63</v>
      </c>
      <c r="D17" s="28">
        <f t="shared" ref="D17:V17" si="0">(VLOOKUP(D$14,$AI2:$AK26,2,FALSE))*D$15</f>
        <v>79.899999999999991</v>
      </c>
      <c r="E17" s="28">
        <f t="shared" si="0"/>
        <v>62.999999999999993</v>
      </c>
      <c r="F17" s="28">
        <f t="shared" si="0"/>
        <v>59.5</v>
      </c>
      <c r="G17" s="28">
        <f t="shared" si="0"/>
        <v>59.5</v>
      </c>
      <c r="H17" s="28">
        <f t="shared" si="0"/>
        <v>59.5</v>
      </c>
      <c r="I17" s="28">
        <f t="shared" si="0"/>
        <v>79.899999999999991</v>
      </c>
      <c r="J17" s="28">
        <f t="shared" si="0"/>
        <v>63</v>
      </c>
      <c r="K17" s="28">
        <f t="shared" si="0"/>
        <v>59.5</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5">
      <c r="A18" s="124" t="s">
        <v>23</v>
      </c>
      <c r="B18" s="125"/>
      <c r="C18" s="16">
        <f>$D31</f>
        <v>0</v>
      </c>
      <c r="D18" s="16">
        <f>$D32</f>
        <v>79.950035039999989</v>
      </c>
      <c r="E18" s="16">
        <f>$D33</f>
        <v>59.412411359999986</v>
      </c>
      <c r="F18" s="16">
        <f>$D34</f>
        <v>59.412411359999986</v>
      </c>
      <c r="G18" s="16">
        <f>$D35</f>
        <v>59.412411359999986</v>
      </c>
      <c r="H18" s="16">
        <f>$D36</f>
        <v>59.412411359999986</v>
      </c>
      <c r="I18" s="16">
        <f>$D37</f>
        <v>79.950035039999989</v>
      </c>
      <c r="J18" s="16">
        <f>$D38</f>
        <v>0</v>
      </c>
      <c r="K18" s="16">
        <f>$D39</f>
        <v>59.412411359999986</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5">
      <c r="A19" s="124" t="s">
        <v>90</v>
      </c>
      <c r="B19" s="125"/>
      <c r="C19" s="16">
        <f>C18-C17</f>
        <v>-63</v>
      </c>
      <c r="D19" s="16">
        <f t="shared" ref="D19:V19" si="1">D18-D17</f>
        <v>5.0035039999997366E-2</v>
      </c>
      <c r="E19" s="16">
        <f t="shared" si="1"/>
        <v>-3.587588640000007</v>
      </c>
      <c r="F19" s="16">
        <f t="shared" si="1"/>
        <v>-8.7588640000014095E-2</v>
      </c>
      <c r="G19" s="16">
        <f t="shared" si="1"/>
        <v>-8.7588640000014095E-2</v>
      </c>
      <c r="H19" s="16">
        <f t="shared" si="1"/>
        <v>-8.7588640000014095E-2</v>
      </c>
      <c r="I19" s="16">
        <f t="shared" si="1"/>
        <v>5.0035039999997366E-2</v>
      </c>
      <c r="J19" s="16">
        <f t="shared" si="1"/>
        <v>-63</v>
      </c>
      <c r="K19" s="16">
        <f t="shared" si="1"/>
        <v>-8.7588640000014095E-2</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8" thickBot="1" x14ac:dyDescent="0.3">
      <c r="A20" s="126" t="s">
        <v>91</v>
      </c>
      <c r="B20" s="127"/>
      <c r="C20" s="26" t="str">
        <f>IF($B31="","",IF(C$19&gt;=0,"INCREASE","DECREASE"))</f>
        <v>DECREASE</v>
      </c>
      <c r="D20" s="26" t="str">
        <f>IF($B32="","",IF(D$19&gt;=0,"INCREASE","DECREASE"))</f>
        <v>INCREASE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INCREASE</v>
      </c>
      <c r="J20" s="26" t="str">
        <f>IF($B38="","",IF(J$19&gt;=0,"INCREASE","DECREASE"))</f>
        <v>DECREASE</v>
      </c>
      <c r="K20" s="26" t="str">
        <f>IF($B39="","",IF(K$19&gt;=0,"INCREASE","DECREASE"))</f>
        <v>DECREASE</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5">
      <c r="A21" s="122" t="s">
        <v>88</v>
      </c>
      <c r="B21" s="123"/>
      <c r="C21" s="28">
        <f>(VLOOKUP(C$14,$AI2:$AK26,3,FALSE))*C$15</f>
        <v>94.5</v>
      </c>
      <c r="D21" s="28">
        <f t="shared" ref="D21:V21" si="2">(VLOOKUP(D$14,$AI2:$AK26,3,FALSE))*D$15</f>
        <v>282</v>
      </c>
      <c r="E21" s="28">
        <f t="shared" si="2"/>
        <v>198.00000000000003</v>
      </c>
      <c r="F21" s="28">
        <f t="shared" si="2"/>
        <v>84</v>
      </c>
      <c r="G21" s="28">
        <f t="shared" si="2"/>
        <v>84</v>
      </c>
      <c r="H21" s="28">
        <f t="shared" si="2"/>
        <v>84</v>
      </c>
      <c r="I21" s="28">
        <f t="shared" si="2"/>
        <v>282</v>
      </c>
      <c r="J21" s="28">
        <f t="shared" si="2"/>
        <v>94.5</v>
      </c>
      <c r="K21" s="28">
        <f t="shared" si="2"/>
        <v>84</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5">
      <c r="A22" s="124" t="s">
        <v>89</v>
      </c>
      <c r="B22" s="125"/>
      <c r="C22" s="16">
        <f>$E31</f>
        <v>0</v>
      </c>
      <c r="D22" s="16">
        <f>$E32</f>
        <v>0.9941503049999999</v>
      </c>
      <c r="E22" s="16">
        <f>$E33</f>
        <v>0.73877224500000005</v>
      </c>
      <c r="F22" s="16">
        <f>$E34</f>
        <v>0.73877224500000005</v>
      </c>
      <c r="G22" s="16">
        <f>$E35</f>
        <v>0.73877224500000005</v>
      </c>
      <c r="H22" s="16">
        <f>$E36</f>
        <v>0.73877224500000005</v>
      </c>
      <c r="I22" s="16">
        <f>$E37</f>
        <v>0.9941503049999999</v>
      </c>
      <c r="J22" s="16">
        <f>$E38</f>
        <v>0</v>
      </c>
      <c r="K22" s="16">
        <f>$E39</f>
        <v>0.73877224500000005</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5">
      <c r="A23" s="124" t="s">
        <v>92</v>
      </c>
      <c r="B23" s="125"/>
      <c r="C23" s="16">
        <f>C22-C21</f>
        <v>-94.5</v>
      </c>
      <c r="D23" s="16">
        <f t="shared" ref="D23:V23" si="3">D22-D21</f>
        <v>-281.00584969499999</v>
      </c>
      <c r="E23" s="16">
        <f t="shared" si="3"/>
        <v>-197.26122775500002</v>
      </c>
      <c r="F23" s="16">
        <f t="shared" si="3"/>
        <v>-83.261227754999993</v>
      </c>
      <c r="G23" s="16">
        <f t="shared" si="3"/>
        <v>-83.261227754999993</v>
      </c>
      <c r="H23" s="16">
        <f t="shared" si="3"/>
        <v>-83.261227754999993</v>
      </c>
      <c r="I23" s="16">
        <f t="shared" si="3"/>
        <v>-281.00584969499999</v>
      </c>
      <c r="J23" s="16">
        <f t="shared" si="3"/>
        <v>-94.5</v>
      </c>
      <c r="K23" s="16">
        <f t="shared" si="3"/>
        <v>-83.261227754999993</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8"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
      <c r="A27" s="106"/>
      <c r="B27" s="71" t="s">
        <v>46</v>
      </c>
      <c r="C27" s="107" t="s">
        <v>57</v>
      </c>
      <c r="D27" s="107" t="s">
        <v>57</v>
      </c>
      <c r="E27" s="107" t="s">
        <v>57</v>
      </c>
      <c r="F27" s="107" t="s">
        <v>55</v>
      </c>
      <c r="G27" s="107" t="s">
        <v>55</v>
      </c>
      <c r="H27" s="107" t="s">
        <v>55</v>
      </c>
      <c r="I27" s="107" t="s">
        <v>55</v>
      </c>
      <c r="J27" s="107" t="s">
        <v>55</v>
      </c>
      <c r="K27" s="107" t="s">
        <v>55</v>
      </c>
      <c r="L27" s="107" t="s">
        <v>55</v>
      </c>
      <c r="M27" s="107"/>
      <c r="N27" s="107" t="s">
        <v>55</v>
      </c>
      <c r="O27" s="107" t="s">
        <v>55</v>
      </c>
      <c r="P27" s="107"/>
      <c r="Q27" s="107" t="s">
        <v>55</v>
      </c>
      <c r="R27" s="107"/>
      <c r="S27" s="107" t="s">
        <v>55</v>
      </c>
      <c r="T27" s="107"/>
      <c r="U27" s="107"/>
    </row>
    <row r="28" spans="1:40" s="57" customFormat="1" x14ac:dyDescent="0.3">
      <c r="A28" s="108"/>
      <c r="B28" s="24">
        <v>8.6999999999999993</v>
      </c>
      <c r="C28" s="15">
        <v>1.04</v>
      </c>
      <c r="D28" s="15">
        <v>0.36799999999999999</v>
      </c>
      <c r="E28" s="15">
        <v>8.6999999999999994E-3</v>
      </c>
      <c r="F28" s="15">
        <v>348</v>
      </c>
      <c r="G28" s="15">
        <v>7.8</v>
      </c>
      <c r="H28" s="15">
        <v>116</v>
      </c>
      <c r="I28" s="15">
        <v>16.399999999999999</v>
      </c>
      <c r="J28" s="15">
        <v>7.0000000000000007E-2</v>
      </c>
      <c r="K28" s="23">
        <v>0.28999999999999998</v>
      </c>
      <c r="L28" s="15">
        <v>9.5</v>
      </c>
      <c r="M28" s="15"/>
      <c r="N28" s="15">
        <v>2640</v>
      </c>
      <c r="O28" s="15">
        <v>138000</v>
      </c>
      <c r="P28" s="15"/>
      <c r="Q28" s="15">
        <v>1170</v>
      </c>
      <c r="R28" s="15"/>
      <c r="S28" s="15">
        <v>9.6</v>
      </c>
      <c r="T28" s="15"/>
      <c r="U28" s="15"/>
    </row>
    <row r="29" spans="1:40" s="7" customFormat="1" ht="28.8" x14ac:dyDescent="0.3">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8" x14ac:dyDescent="0.3">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3">
      <c r="A31" s="13" t="str">
        <f>C8</f>
        <v>Tref 16</v>
      </c>
      <c r="B31" s="15">
        <v>0</v>
      </c>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3">
      <c r="A32" s="13" t="str">
        <f>D8</f>
        <v>Tref 17</v>
      </c>
      <c r="B32" s="15">
        <v>109</v>
      </c>
      <c r="C32" s="77">
        <f t="shared" ref="C32:C50" si="6">IF(C$27="%w/w SAR",((C$28*10)*$B32),IF(C$27="%w/w DM",(((C$28*10)*($B$28/100))*$B32),IF(C$27="kg/t SAR",(C$28*$B32),IF(C$27="kg/t DM",((C$28*($B$28/100))*$B32),IF(C$27="mg/kg SAR",((C$28*0.001)*$B32),IF(C$27="mg/kg DM",(((C$28*0.001)*($B$28/100))*$B32),0))))))</f>
        <v>98.623199999999997</v>
      </c>
      <c r="D32" s="77">
        <f t="shared" ref="D32:D50" si="7">(IF(D$27="%w/w SAR",((D$28*10)*$B32),IF(D$27="%w/w DM",(((D$28*10)*($B$28/100))*$B32),IF(D$27="kg/t SAR",(D$28*$B32),IF(D$27="kg/t DM",((D$28*($B$28/100))*$B32),IF(D$27="mg/kg SAR",((D$28*0.001)*$B32),IF(D$27="mg/kg DM",(((D$28*0.001)*($B$28/100))*$B32),"0")))))))*2.291</f>
        <v>79.950035039999989</v>
      </c>
      <c r="E32" s="77">
        <f t="shared" ref="E32:E50" si="8">(IF(E$27="%w/w SAR",((E$28*10)*$B32),IF(E$27="%w/w DM",(((E$28*10)*($B$28/100))*$B32),IF(E$27="kg/t SAR",(E$28*$B32),IF(E$27="kg/t DM",((E$28*($B$28/100))*$B32),IF(E$27="mg/kg SAR",((E$28*0.001)*$B32),IF(E$27="mg/kg DM",(((E$28*0.001)*($B$28/100))*$B32),"0")))))))*1.205</f>
        <v>0.9941503049999999</v>
      </c>
      <c r="F32" s="77">
        <f t="shared" ref="F32:F50" si="9">(IF(F$27="%w/w SAR",((F$28*10)*$B32),IF(F$27="%w/w DM",(((F$28*10)*($B$28/100))*$B32),IF(F$27="kg/t SAR",(F$28*$B32),IF(F$27="kg/t DM",((F$28*($B$28/100))*$B32),IF(F$27="mg/kg SAR",((F$28*0.001)*$B32),IF(F$27="mg/kg DM",(((F$28*0.001)*($B$28/100))*$B32),"0")))))))*1.658</f>
        <v>5.4715392719999993</v>
      </c>
      <c r="G32" s="77">
        <f t="shared" si="5"/>
        <v>7.3967399999999989E-2</v>
      </c>
      <c r="H32" s="77">
        <f t="shared" si="5"/>
        <v>1.100028</v>
      </c>
      <c r="I32" s="77">
        <f t="shared" si="5"/>
        <v>0.15552119999999997</v>
      </c>
      <c r="J32" s="77">
        <f t="shared" si="5"/>
        <v>6.6381000000000003E-4</v>
      </c>
      <c r="K32" s="77">
        <f t="shared" si="5"/>
        <v>2.7500699999999999E-3</v>
      </c>
      <c r="L32" s="77">
        <f t="shared" si="5"/>
        <v>9.0088499999999988E-2</v>
      </c>
      <c r="M32" s="77">
        <f t="shared" si="5"/>
        <v>0</v>
      </c>
      <c r="N32" s="77">
        <f t="shared" si="5"/>
        <v>25.035119999999999</v>
      </c>
      <c r="O32" s="77">
        <f t="shared" si="5"/>
        <v>1308.6539999999998</v>
      </c>
      <c r="P32" s="77">
        <f t="shared" si="5"/>
        <v>0</v>
      </c>
      <c r="Q32" s="77">
        <f t="shared" ref="Q32:Q50" si="10">(IF(Q$27="%w/w SAR",((Q$28*10)*$B32),IF(Q$27="%w/w DM",(((Q$28*10)*($B$28/100))*$B32),IF(Q$27="kg/t SAR",(Q$28*$B32),IF(Q$27="kg/t DM",((Q$28*($B$28/100))*$B32),IF(Q$27="mg/kg SAR",((Q$28*0.001)*$B32),IF(Q$27="mg/kg DM",(((Q$28*0.001)*($B$28/100))*$B32),0)))))))*2.5</f>
        <v>27.737774999999996</v>
      </c>
      <c r="R32" s="77">
        <f t="shared" ref="R32:U50" si="11">IF(R$27="%w/w SAR",((R$28*10)*$B32),IF(R$27="%w/w DM",(((R$28*10)*($B$28/100))*$B32),IF(R$27="kg/t SAR",(R$28*$B32),IF(R$27="kg/t DM",((R$28*($B$28/100))*$B32),IF(R$27="mg/kg SAR",((R$28*0.001)*$B32),IF(R$27="mg/kg DM",(((R$28*0.001)*($B$28/100))*$B32),0))))))</f>
        <v>0</v>
      </c>
      <c r="S32" s="77">
        <f t="shared" si="11"/>
        <v>9.1036799999999987E-2</v>
      </c>
      <c r="T32" s="77">
        <f t="shared" si="11"/>
        <v>0</v>
      </c>
      <c r="U32" s="77">
        <f t="shared" si="11"/>
        <v>0</v>
      </c>
      <c r="AB32" s="59"/>
      <c r="AC32" s="59"/>
      <c r="AD32" s="59"/>
      <c r="AE32" s="59"/>
      <c r="AF32" s="59"/>
      <c r="AG32" s="59"/>
      <c r="AH32" s="59"/>
      <c r="AI32" s="59"/>
    </row>
    <row r="33" spans="1:35" s="72" customFormat="1" x14ac:dyDescent="0.3">
      <c r="A33" s="13" t="str">
        <f>E8</f>
        <v>Tref 18</v>
      </c>
      <c r="B33" s="15">
        <v>81</v>
      </c>
      <c r="C33" s="77">
        <f t="shared" si="6"/>
        <v>73.288799999999995</v>
      </c>
      <c r="D33" s="77">
        <f t="shared" si="7"/>
        <v>59.412411359999986</v>
      </c>
      <c r="E33" s="77">
        <f t="shared" si="8"/>
        <v>0.73877224500000005</v>
      </c>
      <c r="F33" s="77">
        <f t="shared" si="9"/>
        <v>4.0660062479999999</v>
      </c>
      <c r="G33" s="77">
        <f t="shared" si="5"/>
        <v>5.496659999999999E-2</v>
      </c>
      <c r="H33" s="77">
        <f t="shared" si="5"/>
        <v>0.81745200000000007</v>
      </c>
      <c r="I33" s="77">
        <f t="shared" si="5"/>
        <v>0.11557079999999999</v>
      </c>
      <c r="J33" s="77">
        <f t="shared" si="5"/>
        <v>4.9328999999999996E-4</v>
      </c>
      <c r="K33" s="77">
        <f t="shared" si="5"/>
        <v>2.0436299999999998E-3</v>
      </c>
      <c r="L33" s="77">
        <f t="shared" si="5"/>
        <v>6.6946499999999992E-2</v>
      </c>
      <c r="M33" s="77">
        <f t="shared" si="5"/>
        <v>0</v>
      </c>
      <c r="N33" s="77">
        <f t="shared" si="5"/>
        <v>18.60408</v>
      </c>
      <c r="O33" s="77">
        <f t="shared" si="5"/>
        <v>972.48599999999988</v>
      </c>
      <c r="P33" s="77">
        <f t="shared" si="5"/>
        <v>0</v>
      </c>
      <c r="Q33" s="77">
        <f t="shared" si="10"/>
        <v>20.612475</v>
      </c>
      <c r="R33" s="77">
        <f t="shared" si="11"/>
        <v>0</v>
      </c>
      <c r="S33" s="77">
        <f t="shared" si="11"/>
        <v>6.7651199999999995E-2</v>
      </c>
      <c r="T33" s="77">
        <f t="shared" si="11"/>
        <v>0</v>
      </c>
      <c r="U33" s="77">
        <f t="shared" si="11"/>
        <v>0</v>
      </c>
      <c r="AB33" s="59"/>
      <c r="AC33" s="59"/>
      <c r="AD33" s="59"/>
      <c r="AE33" s="59"/>
      <c r="AF33" s="59"/>
      <c r="AG33" s="59"/>
      <c r="AH33" s="59"/>
      <c r="AI33" s="59"/>
    </row>
    <row r="34" spans="1:35" s="72" customFormat="1" x14ac:dyDescent="0.3">
      <c r="A34" s="13" t="str">
        <f>F8</f>
        <v>Rhos 4</v>
      </c>
      <c r="B34" s="15">
        <v>81</v>
      </c>
      <c r="C34" s="77">
        <f t="shared" si="6"/>
        <v>73.288799999999995</v>
      </c>
      <c r="D34" s="77">
        <f t="shared" si="7"/>
        <v>59.412411359999986</v>
      </c>
      <c r="E34" s="77">
        <f t="shared" si="8"/>
        <v>0.73877224500000005</v>
      </c>
      <c r="F34" s="77">
        <f t="shared" si="9"/>
        <v>4.0660062479999999</v>
      </c>
      <c r="G34" s="77">
        <f t="shared" si="5"/>
        <v>5.496659999999999E-2</v>
      </c>
      <c r="H34" s="77">
        <f t="shared" si="5"/>
        <v>0.81745200000000007</v>
      </c>
      <c r="I34" s="77">
        <f t="shared" si="5"/>
        <v>0.11557079999999999</v>
      </c>
      <c r="J34" s="77">
        <f t="shared" si="5"/>
        <v>4.9328999999999996E-4</v>
      </c>
      <c r="K34" s="77">
        <f t="shared" si="5"/>
        <v>2.0436299999999998E-3</v>
      </c>
      <c r="L34" s="77">
        <f t="shared" si="5"/>
        <v>6.6946499999999992E-2</v>
      </c>
      <c r="M34" s="77">
        <f t="shared" si="5"/>
        <v>0</v>
      </c>
      <c r="N34" s="77">
        <f t="shared" si="5"/>
        <v>18.60408</v>
      </c>
      <c r="O34" s="77">
        <f t="shared" si="5"/>
        <v>972.48599999999988</v>
      </c>
      <c r="P34" s="77">
        <f t="shared" si="5"/>
        <v>0</v>
      </c>
      <c r="Q34" s="77">
        <f t="shared" si="10"/>
        <v>20.612475</v>
      </c>
      <c r="R34" s="77">
        <f t="shared" si="11"/>
        <v>0</v>
      </c>
      <c r="S34" s="77">
        <f t="shared" si="11"/>
        <v>6.7651199999999995E-2</v>
      </c>
      <c r="T34" s="77">
        <f t="shared" si="11"/>
        <v>0</v>
      </c>
      <c r="U34" s="77">
        <f t="shared" si="11"/>
        <v>0</v>
      </c>
      <c r="AB34" s="59"/>
      <c r="AC34" s="59"/>
      <c r="AD34" s="59"/>
      <c r="AE34" s="59"/>
      <c r="AF34" s="59"/>
      <c r="AG34" s="59"/>
      <c r="AH34" s="59"/>
      <c r="AI34" s="59"/>
    </row>
    <row r="35" spans="1:35" s="72" customFormat="1" x14ac:dyDescent="0.3">
      <c r="A35" s="13" t="str">
        <f>G8</f>
        <v>Rhos 5</v>
      </c>
      <c r="B35" s="15">
        <v>81</v>
      </c>
      <c r="C35" s="77">
        <f t="shared" si="6"/>
        <v>73.288799999999995</v>
      </c>
      <c r="D35" s="77">
        <f t="shared" si="7"/>
        <v>59.412411359999986</v>
      </c>
      <c r="E35" s="77">
        <f t="shared" si="8"/>
        <v>0.73877224500000005</v>
      </c>
      <c r="F35" s="77">
        <f t="shared" si="9"/>
        <v>4.0660062479999999</v>
      </c>
      <c r="G35" s="77">
        <f t="shared" si="5"/>
        <v>5.496659999999999E-2</v>
      </c>
      <c r="H35" s="77">
        <f t="shared" si="5"/>
        <v>0.81745200000000007</v>
      </c>
      <c r="I35" s="77">
        <f t="shared" si="5"/>
        <v>0.11557079999999999</v>
      </c>
      <c r="J35" s="77">
        <f t="shared" si="5"/>
        <v>4.9328999999999996E-4</v>
      </c>
      <c r="K35" s="77">
        <f t="shared" si="5"/>
        <v>2.0436299999999998E-3</v>
      </c>
      <c r="L35" s="77">
        <f t="shared" si="5"/>
        <v>6.6946499999999992E-2</v>
      </c>
      <c r="M35" s="77">
        <f t="shared" si="5"/>
        <v>0</v>
      </c>
      <c r="N35" s="77">
        <f t="shared" si="5"/>
        <v>18.60408</v>
      </c>
      <c r="O35" s="77">
        <f t="shared" si="5"/>
        <v>972.48599999999988</v>
      </c>
      <c r="P35" s="77">
        <f t="shared" si="5"/>
        <v>0</v>
      </c>
      <c r="Q35" s="77">
        <f t="shared" si="10"/>
        <v>20.612475</v>
      </c>
      <c r="R35" s="77">
        <f t="shared" si="11"/>
        <v>0</v>
      </c>
      <c r="S35" s="77">
        <f t="shared" si="11"/>
        <v>6.7651199999999995E-2</v>
      </c>
      <c r="T35" s="77">
        <f t="shared" si="11"/>
        <v>0</v>
      </c>
      <c r="U35" s="77">
        <f t="shared" si="11"/>
        <v>0</v>
      </c>
      <c r="AB35" s="59"/>
      <c r="AC35" s="59"/>
      <c r="AD35" s="59"/>
      <c r="AE35" s="59"/>
      <c r="AF35" s="59"/>
      <c r="AG35" s="59"/>
      <c r="AH35" s="59"/>
      <c r="AI35" s="59"/>
    </row>
    <row r="36" spans="1:35" s="72" customFormat="1" x14ac:dyDescent="0.3">
      <c r="A36" s="13" t="str">
        <f>H8</f>
        <v>Rhos 6</v>
      </c>
      <c r="B36" s="15">
        <v>81</v>
      </c>
      <c r="C36" s="77">
        <f t="shared" si="6"/>
        <v>73.288799999999995</v>
      </c>
      <c r="D36" s="77">
        <f t="shared" si="7"/>
        <v>59.412411359999986</v>
      </c>
      <c r="E36" s="77">
        <f t="shared" si="8"/>
        <v>0.73877224500000005</v>
      </c>
      <c r="F36" s="77">
        <f t="shared" si="9"/>
        <v>4.0660062479999999</v>
      </c>
      <c r="G36" s="77">
        <f t="shared" si="5"/>
        <v>5.496659999999999E-2</v>
      </c>
      <c r="H36" s="77">
        <f t="shared" si="5"/>
        <v>0.81745200000000007</v>
      </c>
      <c r="I36" s="77">
        <f t="shared" si="5"/>
        <v>0.11557079999999999</v>
      </c>
      <c r="J36" s="77">
        <f t="shared" si="5"/>
        <v>4.9328999999999996E-4</v>
      </c>
      <c r="K36" s="77">
        <f t="shared" si="5"/>
        <v>2.0436299999999998E-3</v>
      </c>
      <c r="L36" s="77">
        <f t="shared" si="5"/>
        <v>6.6946499999999992E-2</v>
      </c>
      <c r="M36" s="77">
        <f t="shared" si="5"/>
        <v>0</v>
      </c>
      <c r="N36" s="77">
        <f t="shared" si="5"/>
        <v>18.60408</v>
      </c>
      <c r="O36" s="77">
        <f t="shared" si="5"/>
        <v>972.48599999999988</v>
      </c>
      <c r="P36" s="77">
        <f t="shared" si="5"/>
        <v>0</v>
      </c>
      <c r="Q36" s="77">
        <f t="shared" si="10"/>
        <v>20.612475</v>
      </c>
      <c r="R36" s="77">
        <f t="shared" si="11"/>
        <v>0</v>
      </c>
      <c r="S36" s="77">
        <f t="shared" si="11"/>
        <v>6.7651199999999995E-2</v>
      </c>
      <c r="T36" s="77">
        <f t="shared" si="11"/>
        <v>0</v>
      </c>
      <c r="U36" s="77">
        <f t="shared" si="11"/>
        <v>0</v>
      </c>
      <c r="AB36" s="59"/>
      <c r="AC36" s="59"/>
      <c r="AD36" s="59"/>
      <c r="AE36" s="59"/>
      <c r="AF36" s="59"/>
      <c r="AG36" s="59"/>
      <c r="AH36" s="59"/>
      <c r="AI36" s="59"/>
    </row>
    <row r="37" spans="1:35" s="72" customFormat="1" x14ac:dyDescent="0.3">
      <c r="A37" s="13" t="str">
        <f>I8</f>
        <v>Rhos 7</v>
      </c>
      <c r="B37" s="15">
        <v>109</v>
      </c>
      <c r="C37" s="77">
        <f t="shared" si="6"/>
        <v>98.623199999999997</v>
      </c>
      <c r="D37" s="77">
        <f t="shared" si="7"/>
        <v>79.950035039999989</v>
      </c>
      <c r="E37" s="77">
        <f t="shared" si="8"/>
        <v>0.9941503049999999</v>
      </c>
      <c r="F37" s="77">
        <f t="shared" si="9"/>
        <v>5.4715392719999993</v>
      </c>
      <c r="G37" s="77">
        <f t="shared" si="5"/>
        <v>7.3967399999999989E-2</v>
      </c>
      <c r="H37" s="77">
        <f t="shared" si="5"/>
        <v>1.100028</v>
      </c>
      <c r="I37" s="77">
        <f t="shared" si="5"/>
        <v>0.15552119999999997</v>
      </c>
      <c r="J37" s="77">
        <f t="shared" si="5"/>
        <v>6.6381000000000003E-4</v>
      </c>
      <c r="K37" s="77">
        <f t="shared" si="5"/>
        <v>2.7500699999999999E-3</v>
      </c>
      <c r="L37" s="77">
        <f t="shared" si="5"/>
        <v>9.0088499999999988E-2</v>
      </c>
      <c r="M37" s="77">
        <f t="shared" si="5"/>
        <v>0</v>
      </c>
      <c r="N37" s="77">
        <f t="shared" si="5"/>
        <v>25.035119999999999</v>
      </c>
      <c r="O37" s="77">
        <f t="shared" si="5"/>
        <v>1308.6539999999998</v>
      </c>
      <c r="P37" s="77">
        <f t="shared" si="5"/>
        <v>0</v>
      </c>
      <c r="Q37" s="77">
        <f t="shared" si="10"/>
        <v>27.737774999999996</v>
      </c>
      <c r="R37" s="77">
        <f t="shared" si="11"/>
        <v>0</v>
      </c>
      <c r="S37" s="77">
        <f t="shared" si="11"/>
        <v>9.1036799999999987E-2</v>
      </c>
      <c r="T37" s="77">
        <f t="shared" si="11"/>
        <v>0</v>
      </c>
      <c r="U37" s="77">
        <f t="shared" si="11"/>
        <v>0</v>
      </c>
      <c r="AB37" s="59"/>
      <c r="AC37" s="59"/>
      <c r="AD37" s="59"/>
      <c r="AE37" s="59"/>
      <c r="AF37" s="59"/>
      <c r="AG37" s="59"/>
      <c r="AH37" s="59"/>
      <c r="AI37" s="59"/>
    </row>
    <row r="38" spans="1:35" s="72" customFormat="1" x14ac:dyDescent="0.3">
      <c r="A38" s="13" t="str">
        <f>J8</f>
        <v>Bigni 8</v>
      </c>
      <c r="B38" s="15">
        <v>0</v>
      </c>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3">
      <c r="A39" s="13" t="str">
        <f>K8</f>
        <v>Bigni 9</v>
      </c>
      <c r="B39" s="15">
        <v>81</v>
      </c>
      <c r="C39" s="77">
        <f t="shared" si="6"/>
        <v>73.288799999999995</v>
      </c>
      <c r="D39" s="77">
        <f t="shared" si="7"/>
        <v>59.412411359999986</v>
      </c>
      <c r="E39" s="77">
        <f t="shared" si="8"/>
        <v>0.73877224500000005</v>
      </c>
      <c r="F39" s="77">
        <f t="shared" si="9"/>
        <v>4.0660062479999999</v>
      </c>
      <c r="G39" s="77">
        <f t="shared" si="5"/>
        <v>5.496659999999999E-2</v>
      </c>
      <c r="H39" s="77">
        <f t="shared" si="5"/>
        <v>0.81745200000000007</v>
      </c>
      <c r="I39" s="77">
        <f t="shared" si="5"/>
        <v>0.11557079999999999</v>
      </c>
      <c r="J39" s="77">
        <f t="shared" si="5"/>
        <v>4.9328999999999996E-4</v>
      </c>
      <c r="K39" s="77">
        <f t="shared" si="5"/>
        <v>2.0436299999999998E-3</v>
      </c>
      <c r="L39" s="77">
        <f t="shared" si="5"/>
        <v>6.6946499999999992E-2</v>
      </c>
      <c r="M39" s="77">
        <f t="shared" si="5"/>
        <v>0</v>
      </c>
      <c r="N39" s="77">
        <f t="shared" si="5"/>
        <v>18.60408</v>
      </c>
      <c r="O39" s="77">
        <f t="shared" si="5"/>
        <v>972.48599999999988</v>
      </c>
      <c r="P39" s="77">
        <f t="shared" si="5"/>
        <v>0</v>
      </c>
      <c r="Q39" s="77">
        <f t="shared" si="10"/>
        <v>20.612475</v>
      </c>
      <c r="R39" s="77">
        <f t="shared" si="11"/>
        <v>0</v>
      </c>
      <c r="S39" s="77">
        <f t="shared" si="11"/>
        <v>6.7651199999999995E-2</v>
      </c>
      <c r="T39" s="77">
        <f t="shared" si="11"/>
        <v>0</v>
      </c>
      <c r="U39" s="77">
        <f t="shared" si="11"/>
        <v>0</v>
      </c>
      <c r="AB39" s="59"/>
      <c r="AC39" s="59"/>
      <c r="AD39" s="59"/>
      <c r="AE39" s="59"/>
      <c r="AF39" s="59"/>
      <c r="AG39" s="59"/>
      <c r="AH39" s="59"/>
      <c r="AI39" s="59"/>
    </row>
    <row r="40" spans="1:35" s="72" customFormat="1" x14ac:dyDescent="0.3">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3">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3">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3">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3">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3">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3">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3">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3">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3">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8" thickBot="1" x14ac:dyDescent="0.35">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8" thickBot="1" x14ac:dyDescent="0.35">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3">
      <c r="A53" s="12" t="s">
        <v>130</v>
      </c>
    </row>
    <row r="54" spans="1:35" ht="26.4" x14ac:dyDescent="0.25">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5">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3">
      <c r="A57" s="92" t="s">
        <v>2</v>
      </c>
      <c r="B57" s="8" t="str">
        <f>C8</f>
        <v>Tref 16</v>
      </c>
      <c r="C57" s="8" t="str">
        <f t="shared" ref="C57:U57" si="13">D8</f>
        <v>Tref 17</v>
      </c>
      <c r="D57" s="8" t="str">
        <f t="shared" si="13"/>
        <v>Tref 18</v>
      </c>
      <c r="E57" s="8" t="str">
        <f t="shared" si="13"/>
        <v>Rhos 4</v>
      </c>
      <c r="F57" s="8" t="str">
        <f t="shared" si="13"/>
        <v>Rhos 5</v>
      </c>
      <c r="G57" s="8" t="str">
        <f t="shared" si="13"/>
        <v>Rhos 6</v>
      </c>
      <c r="H57" s="8" t="str">
        <f t="shared" si="13"/>
        <v>Rhos 7</v>
      </c>
      <c r="I57" s="8" t="str">
        <f t="shared" si="13"/>
        <v>Bigni 8</v>
      </c>
      <c r="J57" s="8" t="str">
        <f t="shared" si="13"/>
        <v>Bigni 9</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3">
      <c r="A58" s="92" t="s">
        <v>136</v>
      </c>
      <c r="B58" s="13" t="str">
        <f>C16&amp;" I "&amp;(VLOOKUP(C14,Table2458[],6,FALSE))</f>
        <v>Medium/Clay I Arable</v>
      </c>
      <c r="C58" s="13" t="str">
        <f>D16&amp;" I "&amp;(VLOOKUP(D14,Table2458[],6,FALSE))</f>
        <v>Medium/Clay I Grass</v>
      </c>
      <c r="D58" s="13" t="str">
        <f>E16&amp;" I "&amp;(VLOOKUP(E14,Table2458[],6,FALSE))</f>
        <v>Medium/Clay I Arable</v>
      </c>
      <c r="E58" s="13" t="str">
        <f>F16&amp;" I "&amp;(VLOOKUP(F14,Table2458[],6,FALSE))</f>
        <v>Medium/Clay I Arable</v>
      </c>
      <c r="F58" s="13" t="str">
        <f>G16&amp;" I "&amp;(VLOOKUP(G14,Table2458[],6,FALSE))</f>
        <v>Medium/Clay I Arable</v>
      </c>
      <c r="G58" s="13" t="str">
        <f>H16&amp;" I "&amp;(VLOOKUP(H14,Table2458[],6,FALSE))</f>
        <v>Medium/Clay I Arable</v>
      </c>
      <c r="H58" s="13" t="str">
        <f>I16&amp;" I "&amp;(VLOOKUP(I14,Table2458[],6,FALSE))</f>
        <v>Medium/Clay I Grass</v>
      </c>
      <c r="I58" s="13" t="str">
        <f>J16&amp;" I "&amp;(VLOOKUP(J14,Table2458[],6,FALSE))</f>
        <v>Medium/Clay I Arable</v>
      </c>
      <c r="J58" s="13" t="str">
        <f>K16&amp;" I "&amp;(VLOOKUP(K14,Table2458[],6,FALSE))</f>
        <v>Medium/Clay I Arable</v>
      </c>
      <c r="K58" s="13" t="e">
        <f>L16&amp;" I "&amp;(VLOOKUP(L14,Table2458[],6,FALSE))</f>
        <v>#N/A</v>
      </c>
      <c r="L58" s="13" t="e">
        <f>M16&amp;" I "&amp;(VLOOKUP(M14,Table2458[],6,FALSE))</f>
        <v>#N/A</v>
      </c>
      <c r="M58" s="13" t="e">
        <f>N16&amp;" I "&amp;(VLOOKUP(N14,Table2458[],6,FALSE))</f>
        <v>#N/A</v>
      </c>
      <c r="N58" s="13" t="e">
        <f>O16&amp;" I "&amp;(VLOOKUP(O14,Table2458[],6,FALSE))</f>
        <v>#N/A</v>
      </c>
      <c r="O58" s="13" t="e">
        <f>P16&amp;" I "&amp;(VLOOKUP(P14,Table2458[],6,FALSE))</f>
        <v>#N/A</v>
      </c>
      <c r="P58" s="13" t="e">
        <f>Q16&amp;" I "&amp;(VLOOKUP(Q14,Table2458[],6,FALSE))</f>
        <v>#N/A</v>
      </c>
      <c r="Q58" s="13" t="e">
        <f>R16&amp;" I "&amp;(VLOOKUP(R14,Table2458[],6,FALSE))</f>
        <v>#N/A</v>
      </c>
      <c r="R58" s="13" t="e">
        <f>S16&amp;" I "&amp;(VLOOKUP(S14,Table2458[],6,FALSE))</f>
        <v>#N/A</v>
      </c>
      <c r="S58" s="13" t="e">
        <f>T16&amp;" I "&amp;(VLOOKUP(T14,Table2458[],6,FALSE))</f>
        <v>#N/A</v>
      </c>
      <c r="T58" s="13" t="e">
        <f>U16&amp;" I "&amp;(VLOOKUP(U14,Table2458[],6,FALSE))</f>
        <v>#N/A</v>
      </c>
      <c r="U58" s="13" t="e">
        <f>V16&amp;" I "&amp;(VLOOKUP(V14,Table2458[],6,FALSE))</f>
        <v>#N/A</v>
      </c>
    </row>
    <row r="59" spans="1:35" s="19" customFormat="1" x14ac:dyDescent="0.25">
      <c r="A59" s="111" t="s">
        <v>132</v>
      </c>
      <c r="B59" s="76">
        <f>VLOOKUP(C$14,Table2458[],5,FALSE)</f>
        <v>6.7</v>
      </c>
      <c r="C59" s="76">
        <f>VLOOKUP(D$14,Table2458[],5,FALSE)</f>
        <v>6.2</v>
      </c>
      <c r="D59" s="76">
        <f>VLOOKUP(E$14,Table2458[],5,FALSE)</f>
        <v>6.7</v>
      </c>
      <c r="E59" s="76">
        <f>VLOOKUP(F$14,Table2458[],5,FALSE)</f>
        <v>6.7</v>
      </c>
      <c r="F59" s="76">
        <f>VLOOKUP(G$14,Table2458[],5,FALSE)</f>
        <v>6.7</v>
      </c>
      <c r="G59" s="76">
        <f>VLOOKUP(H$14,Table2458[],5,FALSE)</f>
        <v>6.7</v>
      </c>
      <c r="H59" s="76">
        <f>VLOOKUP(I$14,Table2458[],5,FALSE)</f>
        <v>6.2</v>
      </c>
      <c r="I59" s="76">
        <f>VLOOKUP(J$14,Table2458[],5,FALSE)</f>
        <v>6.7</v>
      </c>
      <c r="J59" s="76">
        <f>VLOOKUP(K$14,Table2458[],5,FALSE)</f>
        <v>6.7</v>
      </c>
      <c r="K59" s="76" t="e">
        <f>VLOOKUP(L$14,Table2458[],5,FALSE)</f>
        <v>#N/A</v>
      </c>
      <c r="L59" s="76" t="e">
        <f>VLOOKUP(M$14,Table2458[],5,FALSE)</f>
        <v>#N/A</v>
      </c>
      <c r="M59" s="76" t="e">
        <f>VLOOKUP(N$14,Table2458[],5,FALSE)</f>
        <v>#N/A</v>
      </c>
      <c r="N59" s="76" t="e">
        <f>VLOOKUP(O$14,Table2458[],5,FALSE)</f>
        <v>#N/A</v>
      </c>
      <c r="O59" s="76" t="e">
        <f>VLOOKUP(P$14,Table2458[],5,FALSE)</f>
        <v>#N/A</v>
      </c>
      <c r="P59" s="76" t="e">
        <f>VLOOKUP(Q$14,Table2458[],5,FALSE)</f>
        <v>#N/A</v>
      </c>
      <c r="Q59" s="76" t="e">
        <f>VLOOKUP(R$14,Table2458[],5,FALSE)</f>
        <v>#N/A</v>
      </c>
      <c r="R59" s="76" t="e">
        <f>VLOOKUP(S$14,Table2458[],5,FALSE)</f>
        <v>#N/A</v>
      </c>
      <c r="S59" s="76" t="e">
        <f>VLOOKUP(T$14,Table2458[],5,FALSE)</f>
        <v>#N/A</v>
      </c>
      <c r="T59" s="76" t="e">
        <f>VLOOKUP(U$14,Table2458[],5,FALSE)</f>
        <v>#N/A</v>
      </c>
      <c r="U59" s="76" t="e">
        <f>VLOOKUP(V$14,Table2458[],5,FALSE)</f>
        <v>#N/A</v>
      </c>
    </row>
    <row r="60" spans="1:35" s="19" customFormat="1" x14ac:dyDescent="0.25">
      <c r="A60" s="111" t="s">
        <v>4</v>
      </c>
      <c r="B60" s="76">
        <f>C10</f>
        <v>5.7</v>
      </c>
      <c r="C60" s="76">
        <f t="shared" ref="C60:U60" si="14">D10</f>
        <v>5.7</v>
      </c>
      <c r="D60" s="76">
        <f t="shared" si="14"/>
        <v>5.7</v>
      </c>
      <c r="E60" s="76">
        <f t="shared" si="14"/>
        <v>5.9</v>
      </c>
      <c r="F60" s="76">
        <f t="shared" si="14"/>
        <v>5.7</v>
      </c>
      <c r="G60" s="76">
        <f t="shared" si="14"/>
        <v>5.8</v>
      </c>
      <c r="H60" s="76">
        <f t="shared" si="14"/>
        <v>6.2</v>
      </c>
      <c r="I60" s="76">
        <f t="shared" si="14"/>
        <v>6.3</v>
      </c>
      <c r="J60" s="76">
        <f t="shared" si="14"/>
        <v>5.8</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5">
      <c r="A61" s="111" t="s">
        <v>133</v>
      </c>
      <c r="B61" s="76">
        <f t="shared" ref="B61:U61" si="15">VLOOKUP(B58,$AD9:$AE18,2,FALSE)</f>
        <v>8</v>
      </c>
      <c r="C61" s="76">
        <f t="shared" si="15"/>
        <v>6</v>
      </c>
      <c r="D61" s="76">
        <f t="shared" si="15"/>
        <v>8</v>
      </c>
      <c r="E61" s="76">
        <f t="shared" si="15"/>
        <v>8</v>
      </c>
      <c r="F61" s="76">
        <f t="shared" si="15"/>
        <v>8</v>
      </c>
      <c r="G61" s="76">
        <f t="shared" si="15"/>
        <v>8</v>
      </c>
      <c r="H61" s="76">
        <f t="shared" si="15"/>
        <v>6</v>
      </c>
      <c r="I61" s="76">
        <f t="shared" si="15"/>
        <v>8</v>
      </c>
      <c r="J61" s="76">
        <f t="shared" si="15"/>
        <v>8</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5">
      <c r="A62" s="111" t="s">
        <v>134</v>
      </c>
      <c r="B62" s="77">
        <f>B31</f>
        <v>0</v>
      </c>
      <c r="C62" s="77">
        <f>B32</f>
        <v>109</v>
      </c>
      <c r="D62" s="77">
        <f>B33</f>
        <v>81</v>
      </c>
      <c r="E62" s="77">
        <f>B34</f>
        <v>81</v>
      </c>
      <c r="F62" s="77">
        <f>B35</f>
        <v>81</v>
      </c>
      <c r="G62" s="77">
        <f>B36</f>
        <v>81</v>
      </c>
      <c r="H62" s="77">
        <f>B37</f>
        <v>109</v>
      </c>
      <c r="I62" s="77">
        <f>B38</f>
        <v>0</v>
      </c>
      <c r="J62" s="77">
        <f>B39</f>
        <v>81</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6" x14ac:dyDescent="0.25">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8" x14ac:dyDescent="0.25">
      <c r="A64" s="112" t="s">
        <v>156</v>
      </c>
      <c r="B64" s="77">
        <f>(B59-B60)*B61</f>
        <v>8</v>
      </c>
      <c r="C64" s="77">
        <f t="shared" ref="C64:U64" si="17">(C59-C60)*C61</f>
        <v>3</v>
      </c>
      <c r="D64" s="77">
        <f t="shared" si="17"/>
        <v>8</v>
      </c>
      <c r="E64" s="77">
        <f t="shared" si="17"/>
        <v>6.3999999999999986</v>
      </c>
      <c r="F64" s="77">
        <f t="shared" si="17"/>
        <v>8</v>
      </c>
      <c r="G64" s="77">
        <f t="shared" si="17"/>
        <v>7.2000000000000028</v>
      </c>
      <c r="H64" s="77">
        <f t="shared" si="17"/>
        <v>0</v>
      </c>
      <c r="I64" s="77">
        <f t="shared" si="17"/>
        <v>3.2000000000000028</v>
      </c>
      <c r="J64" s="77">
        <f t="shared" si="17"/>
        <v>7.2000000000000028</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8" x14ac:dyDescent="0.25">
      <c r="A65" s="112" t="s">
        <v>157</v>
      </c>
      <c r="B65" s="77">
        <f>B63-B64</f>
        <v>-8</v>
      </c>
      <c r="C65" s="77">
        <f t="shared" ref="C65:U65" si="18">C63-C64</f>
        <v>-3</v>
      </c>
      <c r="D65" s="77">
        <f t="shared" si="18"/>
        <v>-8</v>
      </c>
      <c r="E65" s="77">
        <f t="shared" si="18"/>
        <v>-6.3999999999999986</v>
      </c>
      <c r="F65" s="77">
        <f t="shared" si="18"/>
        <v>-8</v>
      </c>
      <c r="G65" s="77">
        <f t="shared" si="18"/>
        <v>-7.2000000000000028</v>
      </c>
      <c r="H65" s="77">
        <f t="shared" si="18"/>
        <v>0</v>
      </c>
      <c r="I65" s="77">
        <f t="shared" si="18"/>
        <v>-3.2000000000000028</v>
      </c>
      <c r="J65" s="77">
        <f t="shared" si="18"/>
        <v>-7.2000000000000028</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9.6" x14ac:dyDescent="0.25">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OVER</v>
      </c>
      <c r="I66" s="78" t="str">
        <f t="shared" si="19"/>
        <v>UNDER</v>
      </c>
      <c r="J66" s="78" t="str">
        <f t="shared" si="19"/>
        <v>UNDER</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T1CP9GJjsQ0aRYY67W7r+EonZfTOcxe22OgC34x6QR5LhZc6lP9jcw8fiDgBZddNoIm+ZwA0GJblYsgeQcs/Aw==" saltValue="7U6PR/TzQ9D7NSQ76UrGJ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41" priority="37" operator="equal">
      <formula>"DECREASE"</formula>
    </cfRule>
    <cfRule type="cellIs" dxfId="40" priority="38" operator="equal">
      <formula>"INCREASE"</formula>
    </cfRule>
  </conditionalFormatting>
  <conditionalFormatting sqref="B31:B50 B62:U66">
    <cfRule type="cellIs" dxfId="39" priority="36" operator="greaterThan">
      <formula>$B$51</formula>
    </cfRule>
  </conditionalFormatting>
  <conditionalFormatting sqref="C31:C50">
    <cfRule type="cellIs" dxfId="38" priority="35" operator="greaterThan">
      <formula>$C$51</formula>
    </cfRule>
  </conditionalFormatting>
  <conditionalFormatting sqref="C18:V18">
    <cfRule type="cellIs" dxfId="37" priority="34" operator="equal">
      <formula>0</formula>
    </cfRule>
  </conditionalFormatting>
  <conditionalFormatting sqref="C17:V17">
    <cfRule type="cellIs" dxfId="36" priority="33" operator="equal">
      <formula>0</formula>
    </cfRule>
  </conditionalFormatting>
  <conditionalFormatting sqref="C19:V19">
    <cfRule type="cellIs" dxfId="35" priority="32" operator="equal">
      <formula>0</formula>
    </cfRule>
  </conditionalFormatting>
  <conditionalFormatting sqref="G31:G50">
    <cfRule type="cellIs" dxfId="34" priority="31" operator="greaterThan">
      <formula>$G$51</formula>
    </cfRule>
  </conditionalFormatting>
  <conditionalFormatting sqref="H31:H50">
    <cfRule type="cellIs" dxfId="33" priority="30" operator="greaterThan">
      <formula>$H$51</formula>
    </cfRule>
  </conditionalFormatting>
  <conditionalFormatting sqref="I31:I50">
    <cfRule type="cellIs" dxfId="32" priority="29" operator="greaterThan">
      <formula>$I$51</formula>
    </cfRule>
  </conditionalFormatting>
  <conditionalFormatting sqref="K31:K50">
    <cfRule type="cellIs" dxfId="31" priority="28" operator="greaterThan">
      <formula>$K$51</formula>
    </cfRule>
  </conditionalFormatting>
  <conditionalFormatting sqref="L31:L50">
    <cfRule type="cellIs" dxfId="30" priority="27" operator="greaterThan">
      <formula>$L$51</formula>
    </cfRule>
  </conditionalFormatting>
  <conditionalFormatting sqref="M31:M50">
    <cfRule type="cellIs" dxfId="29" priority="26" operator="greaterThan">
      <formula>$M$51</formula>
    </cfRule>
  </conditionalFormatting>
  <conditionalFormatting sqref="P31:P50">
    <cfRule type="cellIs" dxfId="28" priority="25" operator="greaterThan">
      <formula>$P$51</formula>
    </cfRule>
  </conditionalFormatting>
  <conditionalFormatting sqref="R31:R50">
    <cfRule type="cellIs" dxfId="27" priority="24" operator="greaterThan">
      <formula>$R$51</formula>
    </cfRule>
  </conditionalFormatting>
  <conditionalFormatting sqref="S31:S50">
    <cfRule type="cellIs" dxfId="26" priority="23" operator="greaterThan">
      <formula>$S$51</formula>
    </cfRule>
  </conditionalFormatting>
  <conditionalFormatting sqref="T31:T50">
    <cfRule type="cellIs" dxfId="25" priority="22" operator="greaterThan">
      <formula>$T$51</formula>
    </cfRule>
  </conditionalFormatting>
  <conditionalFormatting sqref="U31:U50">
    <cfRule type="cellIs" dxfId="24" priority="21" operator="greaterThan">
      <formula>$U$51</formula>
    </cfRule>
  </conditionalFormatting>
  <conditionalFormatting sqref="C22:V22">
    <cfRule type="cellIs" dxfId="23" priority="20" operator="equal">
      <formula>0</formula>
    </cfRule>
  </conditionalFormatting>
  <conditionalFormatting sqref="C24:V24">
    <cfRule type="cellIs" dxfId="22" priority="18" operator="equal">
      <formula>"DECREASE"</formula>
    </cfRule>
    <cfRule type="cellIs" dxfId="21" priority="19" operator="equal">
      <formula>"INCREASE"</formula>
    </cfRule>
  </conditionalFormatting>
  <conditionalFormatting sqref="C23:V23">
    <cfRule type="cellIs" dxfId="20" priority="17" operator="equal">
      <formula>0</formula>
    </cfRule>
  </conditionalFormatting>
  <conditionalFormatting sqref="C21:V21">
    <cfRule type="cellIs" dxfId="19" priority="13" operator="equal">
      <formula>0</formula>
    </cfRule>
  </conditionalFormatting>
  <conditionalFormatting sqref="B66:U66">
    <cfRule type="cellIs" dxfId="18" priority="11" operator="equal">
      <formula>"UNDER"</formula>
    </cfRule>
    <cfRule type="cellIs" dxfId="17" priority="12" operator="equal">
      <formula>"OVER"</formula>
    </cfRule>
  </conditionalFormatting>
  <conditionalFormatting sqref="J31:J50">
    <cfRule type="cellIs" dxfId="16" priority="8" operator="greaterThan">
      <formula>$J$51</formula>
    </cfRule>
  </conditionalFormatting>
  <conditionalFormatting sqref="L3">
    <cfRule type="cellIs" dxfId="15" priority="4" operator="lessThan">
      <formula>30</formula>
    </cfRule>
    <cfRule type="cellIs" dxfId="14" priority="5" operator="greaterThanOrEqual">
      <formula>30</formula>
    </cfRule>
  </conditionalFormatting>
  <conditionalFormatting sqref="I1">
    <cfRule type="cellIs" dxfId="13" priority="3" operator="between">
      <formula>0.1</formula>
      <formula>5</formula>
    </cfRule>
  </conditionalFormatting>
  <conditionalFormatting sqref="I2">
    <cfRule type="cellIs" dxfId="12" priority="2" operator="greaterThan">
      <formula>5000.1</formula>
    </cfRule>
  </conditionalFormatting>
  <conditionalFormatting sqref="I3">
    <cfRule type="cellIs" dxfId="11" priority="1" operator="greaterThan">
      <formula>40000.01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21875" defaultRowHeight="13.2" x14ac:dyDescent="0.25"/>
  <cols>
    <col min="1" max="13" width="9.21875" style="79"/>
    <col min="14" max="14" width="9.77734375" style="79" bestFit="1" customWidth="1"/>
    <col min="15" max="19" width="9.21875" style="79"/>
    <col min="20" max="20" width="10" style="79" bestFit="1" customWidth="1"/>
    <col min="21" max="16384" width="9.21875" style="79"/>
  </cols>
  <sheetData>
    <row r="1" spans="1:21" ht="39.6" x14ac:dyDescent="0.25">
      <c r="A1" s="144" t="s">
        <v>84</v>
      </c>
      <c r="B1" s="38" t="str">
        <f>'Dairy Partner'!B29</f>
        <v>Application Rate</v>
      </c>
      <c r="C1" s="38" t="str">
        <f>'Dairy Partner'!C29</f>
        <v>Nitrogen Addition</v>
      </c>
      <c r="D1" s="38" t="str">
        <f>'Dairy Partner'!D29</f>
        <v>Phosphate Addition</v>
      </c>
      <c r="E1" s="38" t="str">
        <f>'Dairy Partner'!E29</f>
        <v>Potash  Addition</v>
      </c>
      <c r="F1" s="38" t="str">
        <f>'Dairy Partner'!F29</f>
        <v>Mg Oxide Addition</v>
      </c>
      <c r="G1" s="38" t="str">
        <f>'Dairy Partner'!G29</f>
        <v>Copper Addition</v>
      </c>
      <c r="H1" s="38" t="str">
        <f>'Dairy Partner'!H29</f>
        <v>Zinc Addition</v>
      </c>
      <c r="I1" s="38" t="str">
        <f>'Dairy Partner'!I29</f>
        <v>Lead Addition</v>
      </c>
      <c r="J1" s="38" t="str">
        <f>'Dairy Partner'!J29</f>
        <v>Cadmium Addition</v>
      </c>
      <c r="K1" s="38" t="str">
        <f>'Dairy Partner'!K29</f>
        <v>Mercury Addition</v>
      </c>
      <c r="L1" s="38" t="str">
        <f>'Dairy Partner'!L29</f>
        <v>Nickel Addition</v>
      </c>
      <c r="M1" s="38" t="str">
        <f>'Dairy Partner'!M29</f>
        <v>Chromium Addition</v>
      </c>
      <c r="N1" s="38" t="str">
        <f>'Dairy Partner'!N29</f>
        <v>Aluminium Addition</v>
      </c>
      <c r="O1" s="38" t="str">
        <f>'Dairy Partner'!O29</f>
        <v>Iron Addition</v>
      </c>
      <c r="P1" s="38" t="str">
        <f>'Dairy Partner'!P29</f>
        <v xml:space="preserve">Sodium Addition                 </v>
      </c>
      <c r="Q1" s="38" t="str">
        <f>'Dairy Partner'!Q29</f>
        <v>SO3  Addition                             kg/ha</v>
      </c>
      <c r="R1" s="38" t="str">
        <f>'Dairy Partner'!R29</f>
        <v xml:space="preserve">Selenium Addition </v>
      </c>
      <c r="S1" s="38" t="str">
        <f>'Dairy Partner'!S29</f>
        <v xml:space="preserve">Arsenic  Addition  </v>
      </c>
      <c r="T1" s="38" t="str">
        <f>'Dairy Partner'!T29</f>
        <v xml:space="preserve">Molybdenum Addition  </v>
      </c>
      <c r="U1" s="38" t="str">
        <f>'Dairy Partner'!U29</f>
        <v xml:space="preserve">Fluoride Addition </v>
      </c>
    </row>
    <row r="2" spans="1:21" ht="26.4" x14ac:dyDescent="0.25">
      <c r="A2" s="144"/>
      <c r="B2" s="38" t="str">
        <f>'Dairy Partner'!B30</f>
        <v>tonnes/ha</v>
      </c>
      <c r="C2" s="38" t="str">
        <f>'Dairy Partner'!C30</f>
        <v>kg/ha</v>
      </c>
      <c r="D2" s="38" t="str">
        <f>'Dairy Partner'!D30</f>
        <v>P2O5 
kg/ha</v>
      </c>
      <c r="E2" s="38" t="str">
        <f>'Dairy Partner'!E30</f>
        <v>K2O 
kg/ha</v>
      </c>
      <c r="F2" s="38" t="str">
        <f>'Dairy Partner'!F30</f>
        <v>MgO 
kg/ha</v>
      </c>
      <c r="G2" s="38" t="str">
        <f>'Dairy Partner'!G30</f>
        <v>kg/ha</v>
      </c>
      <c r="H2" s="38" t="str">
        <f>'Dairy Partner'!H30</f>
        <v>kg/ha</v>
      </c>
      <c r="I2" s="38" t="str">
        <f>'Dairy Partner'!I30</f>
        <v>kg/ha</v>
      </c>
      <c r="J2" s="38" t="str">
        <f>'Dairy Partner'!J30</f>
        <v>kg/ha</v>
      </c>
      <c r="K2" s="38" t="str">
        <f>'Dairy Partner'!K30</f>
        <v>kg/ha</v>
      </c>
      <c r="L2" s="38" t="str">
        <f>'Dairy Partner'!L30</f>
        <v>kg/ha</v>
      </c>
      <c r="M2" s="38" t="str">
        <f>'Dairy Partner'!M30</f>
        <v>kg/ha</v>
      </c>
      <c r="N2" s="38" t="str">
        <f>'Dairy Partner'!N30</f>
        <v>kg/ha</v>
      </c>
      <c r="O2" s="38" t="str">
        <f>'Dairy Partner'!O30</f>
        <v>kg/ha</v>
      </c>
      <c r="P2" s="38" t="str">
        <f>'Dairy Partner'!P30</f>
        <v>kg/ha</v>
      </c>
      <c r="Q2" s="38" t="str">
        <f>'Dairy Partner'!Q30</f>
        <v>kg/ha</v>
      </c>
      <c r="R2" s="38" t="str">
        <f>'Dairy Partner'!R30</f>
        <v>kg/ha</v>
      </c>
      <c r="S2" s="38" t="str">
        <f>'Dairy Partner'!S30</f>
        <v>kg/ha</v>
      </c>
      <c r="T2" s="38" t="str">
        <f>'Dairy Partner'!T30</f>
        <v>kg/ha</v>
      </c>
      <c r="U2" s="38" t="str">
        <f>'Dairy Partner'!U30</f>
        <v>kg/ha</v>
      </c>
    </row>
    <row r="3" spans="1:21" x14ac:dyDescent="0.25">
      <c r="A3" s="36">
        <v>1</v>
      </c>
      <c r="B3" s="33">
        <f>'Dairy Partner'!B31</f>
        <v>83</v>
      </c>
      <c r="C3" s="33">
        <f>'Dairy Partner'!C31</f>
        <v>107.9</v>
      </c>
      <c r="D3" s="33">
        <f>'Dairy Partner'!D31</f>
        <v>62.560337000000004</v>
      </c>
      <c r="E3" s="33">
        <f>'Dairy Partner'!E31</f>
        <v>22.703405000000004</v>
      </c>
      <c r="F3" s="33">
        <f>'Dairy Partner'!F31</f>
        <v>4.4174094000000004</v>
      </c>
      <c r="G3" s="33">
        <f>'Dairy Partner'!G31</f>
        <v>1.9089999999999999E-2</v>
      </c>
      <c r="H3" s="33">
        <f>'Dairy Partner'!H31</f>
        <v>0.18177000000000001</v>
      </c>
      <c r="I3" s="33">
        <f>'Dairy Partner'!I31</f>
        <v>4.1500000000000002E-2</v>
      </c>
      <c r="J3" s="33">
        <f>'Dairy Partner'!J31</f>
        <v>8.3000000000000012E-4</v>
      </c>
      <c r="K3" s="33">
        <f>'Dairy Partner'!K31</f>
        <v>4.15E-3</v>
      </c>
      <c r="L3" s="33">
        <f>'Dairy Partner'!L31</f>
        <v>1.66E-2</v>
      </c>
      <c r="M3" s="33">
        <f>'Dairy Partner'!M31</f>
        <v>2.9049999999999999E-2</v>
      </c>
      <c r="N3" s="33">
        <f>'Dairy Partner'!N31</f>
        <v>0</v>
      </c>
      <c r="O3" s="33">
        <f>'Dairy Partner'!O31</f>
        <v>0</v>
      </c>
      <c r="P3" s="33">
        <f>'Dairy Partner'!P31</f>
        <v>24.484999999999999</v>
      </c>
      <c r="Q3" s="33">
        <f>'Dairy Partner'!Q31</f>
        <v>19.255999999999997</v>
      </c>
      <c r="R3" s="33">
        <f>'Dairy Partner'!R31</f>
        <v>0</v>
      </c>
      <c r="S3" s="33">
        <f>'Dairy Partner'!S31</f>
        <v>0</v>
      </c>
      <c r="T3" s="33">
        <f>'Dairy Partner'!T31</f>
        <v>0</v>
      </c>
      <c r="U3" s="33">
        <f>'Dairy Partner'!U31</f>
        <v>0</v>
      </c>
    </row>
    <row r="4" spans="1:21" x14ac:dyDescent="0.25">
      <c r="A4" s="36">
        <v>2</v>
      </c>
      <c r="B4" s="33">
        <f>Volac!B31</f>
        <v>31</v>
      </c>
      <c r="C4" s="33">
        <f>Volac!C31</f>
        <v>31</v>
      </c>
      <c r="D4" s="33">
        <f>Volac!D31</f>
        <v>62.214395999999994</v>
      </c>
      <c r="E4" s="33">
        <f>Volac!E31</f>
        <v>18.042465</v>
      </c>
      <c r="F4" s="33">
        <f>Volac!F31</f>
        <v>2.9913635999999997</v>
      </c>
      <c r="G4" s="33">
        <f>Volac!G31</f>
        <v>6.2000000000000006E-3</v>
      </c>
      <c r="H4" s="33">
        <f>Volac!H31</f>
        <v>6.8820000000000006E-2</v>
      </c>
      <c r="I4" s="33">
        <f>Volac!I31</f>
        <v>1.55E-2</v>
      </c>
      <c r="J4" s="33">
        <f>Volac!J31</f>
        <v>3.1E-4</v>
      </c>
      <c r="K4" s="33">
        <f>Volac!K31</f>
        <v>1.5500000000000002E-3</v>
      </c>
      <c r="L4" s="33">
        <f>Volac!L31</f>
        <v>6.2000000000000006E-3</v>
      </c>
      <c r="M4" s="33">
        <f>Volac!M31</f>
        <v>7.4400000000000004E-3</v>
      </c>
      <c r="N4" s="33">
        <f>Volac!N31</f>
        <v>0</v>
      </c>
      <c r="O4" s="33">
        <f>Volac!O31</f>
        <v>0</v>
      </c>
      <c r="P4" s="33">
        <f>Volac!P31</f>
        <v>7.9670000000000005</v>
      </c>
      <c r="Q4" s="33">
        <f>Volac!Q31</f>
        <v>8.4474999999999998</v>
      </c>
      <c r="R4" s="33">
        <f>Volac!R31</f>
        <v>0</v>
      </c>
      <c r="S4" s="33">
        <f>Volac!S31</f>
        <v>0</v>
      </c>
      <c r="T4" s="33">
        <f>Volac!T31</f>
        <v>0</v>
      </c>
      <c r="U4" s="33">
        <f>Volac!U31</f>
        <v>0</v>
      </c>
    </row>
    <row r="5" spans="1:21" x14ac:dyDescent="0.25">
      <c r="A5" s="36">
        <v>3</v>
      </c>
      <c r="B5" s="33">
        <f>'First Milk'!B31</f>
        <v>100</v>
      </c>
      <c r="C5" s="33">
        <f>'First Milk'!C31</f>
        <v>3.8000000000000005E-6</v>
      </c>
      <c r="D5" s="33">
        <f>'First Milk'!D31</f>
        <v>3.5739599999999996</v>
      </c>
      <c r="E5" s="33">
        <f>'First Milk'!E31</f>
        <v>12.6525</v>
      </c>
      <c r="F5" s="33">
        <f>'First Milk'!F31</f>
        <v>1.6579999999999999</v>
      </c>
      <c r="G5" s="33">
        <f>'First Milk'!G31</f>
        <v>0.02</v>
      </c>
      <c r="H5" s="33">
        <f>'First Milk'!H31</f>
        <v>0.2</v>
      </c>
      <c r="I5" s="33">
        <f>'First Milk'!I31</f>
        <v>0.05</v>
      </c>
      <c r="J5" s="33">
        <f>'First Milk'!J31</f>
        <v>1E-3</v>
      </c>
      <c r="K5" s="33">
        <f>'First Milk'!K31</f>
        <v>5.0000000000000001E-3</v>
      </c>
      <c r="L5" s="33">
        <f>'First Milk'!L31</f>
        <v>0.02</v>
      </c>
      <c r="M5" s="33" t="e">
        <f>'First Milk'!M31</f>
        <v>#VALUE!</v>
      </c>
      <c r="N5" s="33">
        <f>'First Milk'!N31</f>
        <v>0</v>
      </c>
      <c r="O5" s="33">
        <f>'First Milk'!O31</f>
        <v>0</v>
      </c>
      <c r="P5" s="33">
        <f>'First Milk'!P31</f>
        <v>68.400000000000006</v>
      </c>
      <c r="Q5" s="33">
        <f>'First Milk'!Q31</f>
        <v>7.1499999999999995</v>
      </c>
      <c r="R5" s="33">
        <f>'First Milk'!R31</f>
        <v>0</v>
      </c>
      <c r="S5" s="33">
        <f>'First Milk'!S31</f>
        <v>0</v>
      </c>
      <c r="T5" s="33">
        <f>'First Milk'!T31</f>
        <v>0</v>
      </c>
      <c r="U5" s="33">
        <f>'First Milk'!U31</f>
        <v>0</v>
      </c>
    </row>
    <row r="6" spans="1:21" x14ac:dyDescent="0.25">
      <c r="A6" s="36">
        <v>4</v>
      </c>
      <c r="B6" s="33">
        <f>'DCW - Cray'!B31</f>
        <v>0</v>
      </c>
      <c r="C6" s="33">
        <f>'DCW - Cray'!C31</f>
        <v>0</v>
      </c>
      <c r="D6" s="33">
        <f>'DCW - Cray'!D31</f>
        <v>0</v>
      </c>
      <c r="E6" s="33">
        <f>'DCW - Cray'!E31</f>
        <v>0</v>
      </c>
      <c r="F6" s="33">
        <f>'DCW - Cray'!F31</f>
        <v>0</v>
      </c>
      <c r="G6" s="33">
        <f>'DCW - Cray'!G31</f>
        <v>0</v>
      </c>
      <c r="H6" s="33">
        <f>'DCW - Cray'!H31</f>
        <v>0</v>
      </c>
      <c r="I6" s="33">
        <f>'DCW - Cray'!I31</f>
        <v>0</v>
      </c>
      <c r="J6" s="33">
        <f>'DCW - Cray'!J31</f>
        <v>0</v>
      </c>
      <c r="K6" s="33">
        <f>'DCW - Cray'!K31</f>
        <v>0</v>
      </c>
      <c r="L6" s="33">
        <f>'DCW - Cray'!L31</f>
        <v>0</v>
      </c>
      <c r="M6" s="33">
        <f>'DCW - Cray'!M31</f>
        <v>0</v>
      </c>
      <c r="N6" s="33">
        <f>'DCW - Cray'!N31</f>
        <v>0</v>
      </c>
      <c r="O6" s="33">
        <f>'DCW - Cray'!O31</f>
        <v>0</v>
      </c>
      <c r="P6" s="33">
        <f>'DCW - Cray'!P31</f>
        <v>0</v>
      </c>
      <c r="Q6" s="33">
        <f>'DCW - Cray'!Q31</f>
        <v>0</v>
      </c>
      <c r="R6" s="33">
        <f>'DCW - Cray'!R31</f>
        <v>0</v>
      </c>
      <c r="S6" s="33">
        <f>'DCW - Cray'!S31</f>
        <v>0</v>
      </c>
      <c r="T6" s="33">
        <f>'DCW - Cray'!T31</f>
        <v>0</v>
      </c>
      <c r="U6" s="33">
        <f>'DCW - Cray'!U31</f>
        <v>0</v>
      </c>
    </row>
    <row r="7" spans="1:21" x14ac:dyDescent="0.25">
      <c r="A7" s="36">
        <v>5</v>
      </c>
      <c r="B7" s="33">
        <f>'DWC - Bryn Gwyn'!B31</f>
        <v>0</v>
      </c>
      <c r="C7" s="33">
        <f>'DWC - Bryn Gwyn'!C31</f>
        <v>0</v>
      </c>
      <c r="D7" s="33">
        <f>'DWC - Bryn Gwyn'!D31</f>
        <v>0</v>
      </c>
      <c r="E7" s="33">
        <f>'DWC - Bryn Gwyn'!E31</f>
        <v>0</v>
      </c>
      <c r="F7" s="33">
        <f>'DWC - Bryn Gwyn'!F31</f>
        <v>0</v>
      </c>
      <c r="G7" s="33">
        <f>'DWC - Bryn Gwyn'!G31</f>
        <v>0</v>
      </c>
      <c r="H7" s="33">
        <f>'DWC - Bryn Gwyn'!H31</f>
        <v>0</v>
      </c>
      <c r="I7" s="33">
        <f>'DWC - Bryn Gwyn'!I31</f>
        <v>0</v>
      </c>
      <c r="J7" s="33">
        <f>'DWC - Bryn Gwyn'!J31</f>
        <v>0</v>
      </c>
      <c r="K7" s="33">
        <f>'DWC - Bryn Gwyn'!K31</f>
        <v>0</v>
      </c>
      <c r="L7" s="33">
        <f>'DWC - Bryn Gwyn'!L31</f>
        <v>0</v>
      </c>
      <c r="M7" s="33">
        <f>'DWC - Bryn Gwyn'!M31</f>
        <v>0</v>
      </c>
      <c r="N7" s="33">
        <f>'DWC - Bryn Gwyn'!N31</f>
        <v>0</v>
      </c>
      <c r="O7" s="33">
        <f>'DWC - Bryn Gwyn'!O31</f>
        <v>0</v>
      </c>
      <c r="P7" s="33">
        <f>'DWC - Bryn Gwyn'!P31</f>
        <v>0</v>
      </c>
      <c r="Q7" s="33">
        <f>'DWC - Bryn Gwyn'!Q31</f>
        <v>0</v>
      </c>
      <c r="R7" s="33">
        <f>'DWC - Bryn Gwyn'!R31</f>
        <v>0</v>
      </c>
      <c r="S7" s="33">
        <f>'DWC - Bryn Gwyn'!S31</f>
        <v>0</v>
      </c>
      <c r="T7" s="33">
        <f>'DWC - Bryn Gwyn'!T31</f>
        <v>0</v>
      </c>
      <c r="U7" s="33">
        <f>'DWC - Bryn Gwyn'!U31</f>
        <v>0</v>
      </c>
    </row>
    <row r="8" spans="1:21" x14ac:dyDescent="0.25">
      <c r="A8" s="36">
        <v>6</v>
      </c>
      <c r="B8" s="33">
        <f>'DWC -Capel Dewi'!B31</f>
        <v>0</v>
      </c>
      <c r="C8" s="33">
        <f>'DWC -Capel Dewi'!C31</f>
        <v>0</v>
      </c>
      <c r="D8" s="33">
        <f>'DWC -Capel Dewi'!D31</f>
        <v>0</v>
      </c>
      <c r="E8" s="33">
        <f>'DWC -Capel Dewi'!E31</f>
        <v>0</v>
      </c>
      <c r="F8" s="33">
        <f>'DWC -Capel Dewi'!F31</f>
        <v>0</v>
      </c>
      <c r="G8" s="33">
        <f>'DWC -Capel Dewi'!G31</f>
        <v>0</v>
      </c>
      <c r="H8" s="33">
        <f>'DWC -Capel Dewi'!H31</f>
        <v>0</v>
      </c>
      <c r="I8" s="33">
        <f>'DWC -Capel Dewi'!I31</f>
        <v>0</v>
      </c>
      <c r="J8" s="33">
        <f>'DWC -Capel Dewi'!J31</f>
        <v>0</v>
      </c>
      <c r="K8" s="33">
        <f>'DWC -Capel Dewi'!K31</f>
        <v>0</v>
      </c>
      <c r="L8" s="33">
        <f>'DWC -Capel Dewi'!L31</f>
        <v>0</v>
      </c>
      <c r="M8" s="33">
        <f>'DWC -Capel Dewi'!M31</f>
        <v>0</v>
      </c>
      <c r="N8" s="33">
        <f>'DWC -Capel Dewi'!N31</f>
        <v>0</v>
      </c>
      <c r="O8" s="33">
        <f>'DWC -Capel Dewi'!O31</f>
        <v>0</v>
      </c>
      <c r="P8" s="33">
        <f>'DWC -Capel Dewi'!P31</f>
        <v>0</v>
      </c>
      <c r="Q8" s="33">
        <f>'DWC -Capel Dewi'!Q31</f>
        <v>0</v>
      </c>
      <c r="R8" s="33">
        <f>'DWC -Capel Dewi'!R31</f>
        <v>0</v>
      </c>
      <c r="S8" s="33">
        <f>'DWC -Capel Dewi'!S31</f>
        <v>0</v>
      </c>
      <c r="T8" s="33">
        <f>'DWC -Capel Dewi'!T31</f>
        <v>0</v>
      </c>
      <c r="U8" s="33">
        <f>'DWC -Capel Dewi'!U31</f>
        <v>0</v>
      </c>
    </row>
    <row r="9" spans="1:21" x14ac:dyDescent="0.25">
      <c r="A9" s="36">
        <v>7</v>
      </c>
      <c r="B9" s="33">
        <f>'DWC - Bontgoch'!B31</f>
        <v>0</v>
      </c>
      <c r="C9" s="33">
        <f>'DWC - Bontgoch'!C31</f>
        <v>0</v>
      </c>
      <c r="D9" s="33">
        <f>'DWC - Bontgoch'!D31</f>
        <v>0</v>
      </c>
      <c r="E9" s="33">
        <f>'DWC - Bontgoch'!E31</f>
        <v>0</v>
      </c>
      <c r="F9" s="33">
        <f>'DWC - Bontgoch'!F31</f>
        <v>0</v>
      </c>
      <c r="G9" s="33">
        <f>'DWC - Bontgoch'!G31</f>
        <v>0</v>
      </c>
      <c r="H9" s="33">
        <f>'DWC - Bontgoch'!H31</f>
        <v>0</v>
      </c>
      <c r="I9" s="33">
        <f>'DWC - Bontgoch'!I31</f>
        <v>0</v>
      </c>
      <c r="J9" s="33">
        <f>'DWC - Bontgoch'!J31</f>
        <v>0</v>
      </c>
      <c r="K9" s="33">
        <f>'DWC - Bontgoch'!K31</f>
        <v>0</v>
      </c>
      <c r="L9" s="33">
        <f>'DWC - Bontgoch'!L31</f>
        <v>0</v>
      </c>
      <c r="M9" s="33">
        <f>'DWC - Bontgoch'!M31</f>
        <v>0</v>
      </c>
      <c r="N9" s="33">
        <f>'DWC - Bontgoch'!N31</f>
        <v>0</v>
      </c>
      <c r="O9" s="33">
        <f>'DWC - Bontgoch'!O31</f>
        <v>0</v>
      </c>
      <c r="P9" s="33">
        <f>'DWC - Bontgoch'!P31</f>
        <v>0</v>
      </c>
      <c r="Q9" s="33">
        <f>'DWC - Bontgoch'!Q31</f>
        <v>0</v>
      </c>
      <c r="R9" s="33">
        <f>'DWC - Bontgoch'!R31</f>
        <v>0</v>
      </c>
      <c r="S9" s="33">
        <f>'DWC - Bontgoch'!S31</f>
        <v>0</v>
      </c>
      <c r="T9" s="33">
        <f>'DWC - Bontgoch'!T31</f>
        <v>0</v>
      </c>
      <c r="U9" s="33">
        <f>'DWC - Bontgoch'!U31</f>
        <v>0</v>
      </c>
    </row>
    <row r="10" spans="1:21" x14ac:dyDescent="0.25">
      <c r="A10" s="36">
        <v>8</v>
      </c>
      <c r="B10" s="33" t="e">
        <f>#REF!</f>
        <v>#REF!</v>
      </c>
      <c r="C10" s="33" t="e">
        <f>#REF!</f>
        <v>#REF!</v>
      </c>
      <c r="D10" s="33" t="e">
        <f>#REF!</f>
        <v>#REF!</v>
      </c>
      <c r="E10" s="33" t="e">
        <f>#REF!</f>
        <v>#REF!</v>
      </c>
      <c r="F10" s="33" t="e">
        <f>#REF!</f>
        <v>#REF!</v>
      </c>
      <c r="G10" s="33" t="e">
        <f>#REF!</f>
        <v>#REF!</v>
      </c>
      <c r="H10" s="33" t="e">
        <f>#REF!</f>
        <v>#REF!</v>
      </c>
      <c r="I10" s="33" t="e">
        <f>#REF!</f>
        <v>#REF!</v>
      </c>
      <c r="J10" s="33" t="e">
        <f>#REF!</f>
        <v>#REF!</v>
      </c>
      <c r="K10" s="33" t="e">
        <f>#REF!</f>
        <v>#REF!</v>
      </c>
      <c r="L10" s="33" t="e">
        <f>#REF!</f>
        <v>#REF!</v>
      </c>
      <c r="M10" s="33" t="e">
        <f>#REF!</f>
        <v>#REF!</v>
      </c>
      <c r="N10" s="33" t="e">
        <f>#REF!</f>
        <v>#REF!</v>
      </c>
      <c r="O10" s="33" t="e">
        <f>#REF!</f>
        <v>#REF!</v>
      </c>
      <c r="P10" s="33" t="e">
        <f>#REF!</f>
        <v>#REF!</v>
      </c>
      <c r="Q10" s="33" t="e">
        <f>#REF!</f>
        <v>#REF!</v>
      </c>
      <c r="R10" s="33" t="e">
        <f>#REF!</f>
        <v>#REF!</v>
      </c>
      <c r="S10" s="33" t="e">
        <f>#REF!</f>
        <v>#REF!</v>
      </c>
      <c r="T10" s="33" t="e">
        <f>#REF!</f>
        <v>#REF!</v>
      </c>
      <c r="U10" s="33" t="e">
        <f>#REF!</f>
        <v>#REF!</v>
      </c>
    </row>
    <row r="11" spans="1:21" x14ac:dyDescent="0.25">
      <c r="A11" s="36">
        <v>9</v>
      </c>
      <c r="B11" s="33" t="e">
        <f>#REF!</f>
        <v>#REF!</v>
      </c>
      <c r="C11" s="33" t="e">
        <f>#REF!</f>
        <v>#REF!</v>
      </c>
      <c r="D11" s="33" t="e">
        <f>#REF!</f>
        <v>#REF!</v>
      </c>
      <c r="E11" s="33" t="e">
        <f>#REF!</f>
        <v>#REF!</v>
      </c>
      <c r="F11" s="33" t="e">
        <f>#REF!</f>
        <v>#REF!</v>
      </c>
      <c r="G11" s="33" t="e">
        <f>#REF!</f>
        <v>#REF!</v>
      </c>
      <c r="H11" s="33" t="e">
        <f>#REF!</f>
        <v>#REF!</v>
      </c>
      <c r="I11" s="33" t="e">
        <f>#REF!</f>
        <v>#REF!</v>
      </c>
      <c r="J11" s="33" t="e">
        <f>#REF!</f>
        <v>#REF!</v>
      </c>
      <c r="K11" s="33" t="e">
        <f>#REF!</f>
        <v>#REF!</v>
      </c>
      <c r="L11" s="33" t="e">
        <f>#REF!</f>
        <v>#REF!</v>
      </c>
      <c r="M11" s="33" t="e">
        <f>#REF!</f>
        <v>#REF!</v>
      </c>
      <c r="N11" s="33" t="e">
        <f>#REF!</f>
        <v>#REF!</v>
      </c>
      <c r="O11" s="33" t="e">
        <f>#REF!</f>
        <v>#REF!</v>
      </c>
      <c r="P11" s="33" t="e">
        <f>#REF!</f>
        <v>#REF!</v>
      </c>
      <c r="Q11" s="33" t="e">
        <f>#REF!</f>
        <v>#REF!</v>
      </c>
      <c r="R11" s="33" t="e">
        <f>#REF!</f>
        <v>#REF!</v>
      </c>
      <c r="S11" s="33" t="e">
        <f>#REF!</f>
        <v>#REF!</v>
      </c>
      <c r="T11" s="33" t="e">
        <f>#REF!</f>
        <v>#REF!</v>
      </c>
      <c r="U11" s="33" t="e">
        <f>#REF!</f>
        <v>#REF!</v>
      </c>
    </row>
    <row r="12" spans="1:21" x14ac:dyDescent="0.25">
      <c r="A12" s="36">
        <v>10</v>
      </c>
      <c r="B12" s="33" t="e">
        <f>#REF!</f>
        <v>#REF!</v>
      </c>
      <c r="C12" s="33" t="e">
        <f>#REF!</f>
        <v>#REF!</v>
      </c>
      <c r="D12" s="33" t="e">
        <f>#REF!</f>
        <v>#REF!</v>
      </c>
      <c r="E12" s="33" t="e">
        <f>#REF!</f>
        <v>#REF!</v>
      </c>
      <c r="F12" s="33" t="e">
        <f>#REF!</f>
        <v>#REF!</v>
      </c>
      <c r="G12" s="33" t="e">
        <f>#REF!</f>
        <v>#REF!</v>
      </c>
      <c r="H12" s="33" t="e">
        <f>#REF!</f>
        <v>#REF!</v>
      </c>
      <c r="I12" s="33" t="e">
        <f>#REF!</f>
        <v>#REF!</v>
      </c>
      <c r="J12" s="33" t="e">
        <f>#REF!</f>
        <v>#REF!</v>
      </c>
      <c r="K12" s="33" t="e">
        <f>#REF!</f>
        <v>#REF!</v>
      </c>
      <c r="L12" s="33" t="e">
        <f>#REF!</f>
        <v>#REF!</v>
      </c>
      <c r="M12" s="33" t="e">
        <f>#REF!</f>
        <v>#REF!</v>
      </c>
      <c r="N12" s="33" t="e">
        <f>#REF!</f>
        <v>#REF!</v>
      </c>
      <c r="O12" s="33" t="e">
        <f>#REF!</f>
        <v>#REF!</v>
      </c>
      <c r="P12" s="33" t="e">
        <f>#REF!</f>
        <v>#REF!</v>
      </c>
      <c r="Q12" s="33" t="e">
        <f>#REF!</f>
        <v>#REF!</v>
      </c>
      <c r="R12" s="33" t="e">
        <f>#REF!</f>
        <v>#REF!</v>
      </c>
      <c r="S12" s="33" t="e">
        <f>#REF!</f>
        <v>#REF!</v>
      </c>
      <c r="T12" s="33" t="e">
        <f>#REF!</f>
        <v>#REF!</v>
      </c>
      <c r="U12" s="33" t="e">
        <f>#REF!</f>
        <v>#REF!</v>
      </c>
    </row>
    <row r="13" spans="1:21" s="82" customFormat="1" ht="15.6" x14ac:dyDescent="0.3">
      <c r="A13" s="80" t="s">
        <v>85</v>
      </c>
      <c r="B13" s="81" t="e">
        <f>SUM(B3:B12)</f>
        <v>#REF!</v>
      </c>
      <c r="C13" s="81" t="e">
        <f t="shared" ref="C13:U13" si="0">SUM(C3:C12)</f>
        <v>#REF!</v>
      </c>
      <c r="D13" s="81" t="e">
        <f t="shared" si="0"/>
        <v>#REF!</v>
      </c>
      <c r="E13" s="81" t="e">
        <f t="shared" si="0"/>
        <v>#REF!</v>
      </c>
      <c r="F13" s="81" t="e">
        <f t="shared" si="0"/>
        <v>#REF!</v>
      </c>
      <c r="G13" s="81" t="e">
        <f t="shared" si="0"/>
        <v>#REF!</v>
      </c>
      <c r="H13" s="81" t="e">
        <f t="shared" si="0"/>
        <v>#REF!</v>
      </c>
      <c r="I13" s="81" t="e">
        <f t="shared" si="0"/>
        <v>#REF!</v>
      </c>
      <c r="J13" s="81" t="e">
        <f t="shared" si="0"/>
        <v>#REF!</v>
      </c>
      <c r="K13" s="81" t="e">
        <f t="shared" si="0"/>
        <v>#REF!</v>
      </c>
      <c r="L13" s="81" t="e">
        <f t="shared" si="0"/>
        <v>#REF!</v>
      </c>
      <c r="M13" s="81" t="e">
        <f t="shared" si="0"/>
        <v>#VALUE!</v>
      </c>
      <c r="N13" s="81" t="e">
        <f t="shared" si="0"/>
        <v>#REF!</v>
      </c>
      <c r="O13" s="81" t="e">
        <f t="shared" si="0"/>
        <v>#REF!</v>
      </c>
      <c r="P13" s="81" t="e">
        <f t="shared" si="0"/>
        <v>#REF!</v>
      </c>
      <c r="Q13" s="81" t="e">
        <f t="shared" si="0"/>
        <v>#REF!</v>
      </c>
      <c r="R13" s="81" t="e">
        <f t="shared" si="0"/>
        <v>#REF!</v>
      </c>
      <c r="S13" s="81" t="e">
        <f t="shared" si="0"/>
        <v>#REF!</v>
      </c>
      <c r="T13" s="81" t="e">
        <f t="shared" si="0"/>
        <v>#REF!</v>
      </c>
      <c r="U13" s="81" t="e">
        <f t="shared" si="0"/>
        <v>#REF!</v>
      </c>
    </row>
  </sheetData>
  <mergeCells count="1">
    <mergeCell ref="A1:A2"/>
  </mergeCells>
  <pageMargins left="0.7" right="0.7" top="0.75" bottom="0.75" header="0.3" footer="0.3"/>
  <pageSetup paperSize="9" orientation="portrait"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21875" defaultRowHeight="13.2" x14ac:dyDescent="0.25"/>
  <cols>
    <col min="1" max="2" width="9.21875" style="79"/>
    <col min="3" max="3" width="11" style="79" customWidth="1"/>
    <col min="4" max="4" width="9.21875" style="79"/>
    <col min="5" max="5" width="9.77734375" style="79" customWidth="1"/>
    <col min="6" max="14" width="9.21875" style="79"/>
    <col min="15" max="15" width="9.77734375" style="79" bestFit="1" customWidth="1"/>
    <col min="16" max="20" width="9.21875" style="79"/>
    <col min="21" max="21" width="10" style="79" bestFit="1" customWidth="1"/>
    <col min="22" max="16384" width="9.21875" style="79"/>
  </cols>
  <sheetData>
    <row r="1" spans="1:22" s="83" customFormat="1" ht="39.6" x14ac:dyDescent="0.3">
      <c r="A1" s="145" t="s">
        <v>84</v>
      </c>
      <c r="B1" s="34" t="s">
        <v>152</v>
      </c>
      <c r="C1" s="35" t="str">
        <f>'Dairy Partner'!B29</f>
        <v>Application Rate</v>
      </c>
      <c r="D1" s="35" t="str">
        <f>'Dairy Partner'!C29</f>
        <v>Nitrogen Addition</v>
      </c>
      <c r="E1" s="35" t="str">
        <f>'Dairy Partner'!D29</f>
        <v>Phosphate Addition</v>
      </c>
      <c r="F1" s="35" t="str">
        <f>'Dairy Partner'!E29</f>
        <v>Potash  Addition</v>
      </c>
      <c r="G1" s="35" t="str">
        <f>'Dairy Partner'!F29</f>
        <v>Mg Oxide Addition</v>
      </c>
      <c r="H1" s="35" t="str">
        <f>'Dairy Partner'!G29</f>
        <v>Copper Addition</v>
      </c>
      <c r="I1" s="35" t="str">
        <f>'Dairy Partner'!H29</f>
        <v>Zinc Addition</v>
      </c>
      <c r="J1" s="35" t="str">
        <f>'Dairy Partner'!I29</f>
        <v>Lead Addition</v>
      </c>
      <c r="K1" s="35" t="str">
        <f>'Dairy Partner'!J29</f>
        <v>Cadmium Addition</v>
      </c>
      <c r="L1" s="35" t="str">
        <f>'Dairy Partner'!K29</f>
        <v>Mercury Addition</v>
      </c>
      <c r="M1" s="35" t="str">
        <f>'Dairy Partner'!L29</f>
        <v>Nickel Addition</v>
      </c>
      <c r="N1" s="35" t="str">
        <f>'Dairy Partner'!M29</f>
        <v>Chromium Addition</v>
      </c>
      <c r="O1" s="35" t="str">
        <f>'Dairy Partner'!N29</f>
        <v>Aluminium Addition</v>
      </c>
      <c r="P1" s="35" t="str">
        <f>'Dairy Partner'!O29</f>
        <v>Iron Addition</v>
      </c>
      <c r="Q1" s="35" t="str">
        <f>'Dairy Partner'!P29</f>
        <v xml:space="preserve">Sodium Addition                 </v>
      </c>
      <c r="R1" s="35" t="str">
        <f>'Dairy Partner'!Q29</f>
        <v>SO3  Addition                             kg/ha</v>
      </c>
      <c r="S1" s="35" t="str">
        <f>'Dairy Partner'!R29</f>
        <v xml:space="preserve">Selenium Addition </v>
      </c>
      <c r="T1" s="35" t="str">
        <f>'Dairy Partner'!S29</f>
        <v xml:space="preserve">Arsenic  Addition  </v>
      </c>
      <c r="U1" s="35" t="str">
        <f>'Dairy Partner'!T29</f>
        <v xml:space="preserve">Molybdenum Addition  </v>
      </c>
      <c r="V1" s="35" t="str">
        <f>'Dairy Partner'!U29</f>
        <v xml:space="preserve">Fluoride Addition </v>
      </c>
    </row>
    <row r="2" spans="1:22" s="83" customFormat="1" ht="26.4" x14ac:dyDescent="0.3">
      <c r="A2" s="145"/>
      <c r="B2" s="32" t="s">
        <v>46</v>
      </c>
      <c r="C2" s="35" t="str">
        <f>'Dairy Partner'!B30</f>
        <v>tonnes/ha</v>
      </c>
      <c r="D2" s="35" t="str">
        <f>'Dairy Partner'!C30</f>
        <v>kg/ha</v>
      </c>
      <c r="E2" s="35" t="str">
        <f>'Dairy Partner'!D30</f>
        <v>P2O5 
kg/ha</v>
      </c>
      <c r="F2" s="35" t="str">
        <f>'Dairy Partner'!E30</f>
        <v>K2O 
kg/ha</v>
      </c>
      <c r="G2" s="35" t="str">
        <f>'Dairy Partner'!F30</f>
        <v>MgO 
kg/ha</v>
      </c>
      <c r="H2" s="35" t="str">
        <f>'Dairy Partner'!G30</f>
        <v>kg/ha</v>
      </c>
      <c r="I2" s="35" t="str">
        <f>'Dairy Partner'!H30</f>
        <v>kg/ha</v>
      </c>
      <c r="J2" s="35" t="str">
        <f>'Dairy Partner'!I30</f>
        <v>kg/ha</v>
      </c>
      <c r="K2" s="35" t="str">
        <f>'Dairy Partner'!J30</f>
        <v>kg/ha</v>
      </c>
      <c r="L2" s="35" t="str">
        <f>'Dairy Partner'!K30</f>
        <v>kg/ha</v>
      </c>
      <c r="M2" s="35" t="str">
        <f>'Dairy Partner'!L30</f>
        <v>kg/ha</v>
      </c>
      <c r="N2" s="35" t="str">
        <f>'Dairy Partner'!M30</f>
        <v>kg/ha</v>
      </c>
      <c r="O2" s="35" t="str">
        <f>'Dairy Partner'!N30</f>
        <v>kg/ha</v>
      </c>
      <c r="P2" s="35" t="str">
        <f>'Dairy Partner'!O30</f>
        <v>kg/ha</v>
      </c>
      <c r="Q2" s="35" t="str">
        <f>'Dairy Partner'!P30</f>
        <v>kg/ha</v>
      </c>
      <c r="R2" s="35" t="str">
        <f>'Dairy Partner'!Q30</f>
        <v>kg/ha</v>
      </c>
      <c r="S2" s="35" t="str">
        <f>'Dairy Partner'!R30</f>
        <v>kg/ha</v>
      </c>
      <c r="T2" s="35" t="str">
        <f>'Dairy Partner'!S30</f>
        <v>kg/ha</v>
      </c>
      <c r="U2" s="35" t="str">
        <f>'Dairy Partner'!T30</f>
        <v>kg/ha</v>
      </c>
      <c r="V2" s="35" t="str">
        <f>'Dairy Partner'!U30</f>
        <v>kg/ha</v>
      </c>
    </row>
    <row r="3" spans="1:22" x14ac:dyDescent="0.25">
      <c r="A3" s="36">
        <v>1</v>
      </c>
      <c r="B3" s="91"/>
      <c r="C3" s="33">
        <f>'Dairy Partner'!B31</f>
        <v>83</v>
      </c>
      <c r="D3" s="33">
        <f>'Dairy Partner'!C31</f>
        <v>107.9</v>
      </c>
      <c r="E3" s="33">
        <f>'Dairy Partner'!D31</f>
        <v>62.560337000000004</v>
      </c>
      <c r="F3" s="33">
        <f>'Dairy Partner'!E31</f>
        <v>22.703405000000004</v>
      </c>
      <c r="G3" s="33">
        <f>'Dairy Partner'!F31</f>
        <v>4.4174094000000004</v>
      </c>
      <c r="H3" s="33">
        <f>'Dairy Partner'!G31</f>
        <v>1.9089999999999999E-2</v>
      </c>
      <c r="I3" s="33">
        <f>'Dairy Partner'!H31</f>
        <v>0.18177000000000001</v>
      </c>
      <c r="J3" s="33">
        <f>'Dairy Partner'!I31</f>
        <v>4.1500000000000002E-2</v>
      </c>
      <c r="K3" s="33">
        <f>'Dairy Partner'!J31</f>
        <v>8.3000000000000012E-4</v>
      </c>
      <c r="L3" s="33">
        <f>'Dairy Partner'!K31</f>
        <v>4.15E-3</v>
      </c>
      <c r="M3" s="33">
        <f>'Dairy Partner'!L31</f>
        <v>1.66E-2</v>
      </c>
      <c r="N3" s="33">
        <f>'Dairy Partner'!M31</f>
        <v>2.9049999999999999E-2</v>
      </c>
      <c r="O3" s="33">
        <f>'Dairy Partner'!N31</f>
        <v>0</v>
      </c>
      <c r="P3" s="33">
        <f>'Dairy Partner'!O31</f>
        <v>0</v>
      </c>
      <c r="Q3" s="33">
        <f>'Dairy Partner'!P31</f>
        <v>24.484999999999999</v>
      </c>
      <c r="R3" s="33">
        <f>'Dairy Partner'!Q31</f>
        <v>19.255999999999997</v>
      </c>
      <c r="S3" s="33">
        <f>'Dairy Partner'!R31</f>
        <v>0</v>
      </c>
      <c r="T3" s="33">
        <f>'Dairy Partner'!S31</f>
        <v>0</v>
      </c>
      <c r="U3" s="33">
        <f>'Dairy Partner'!T31</f>
        <v>0</v>
      </c>
      <c r="V3" s="33">
        <f>'Dairy Partner'!U31</f>
        <v>0</v>
      </c>
    </row>
    <row r="4" spans="1:22" x14ac:dyDescent="0.25">
      <c r="A4" s="36">
        <v>2</v>
      </c>
      <c r="B4" s="91"/>
      <c r="C4" s="33">
        <f>Volac!B31</f>
        <v>31</v>
      </c>
      <c r="D4" s="33">
        <f>Volac!C31</f>
        <v>31</v>
      </c>
      <c r="E4" s="33">
        <f>Volac!D31</f>
        <v>62.214395999999994</v>
      </c>
      <c r="F4" s="33">
        <f>Volac!E31</f>
        <v>18.042465</v>
      </c>
      <c r="G4" s="33">
        <f>Volac!F31</f>
        <v>2.9913635999999997</v>
      </c>
      <c r="H4" s="33">
        <f>Volac!G31</f>
        <v>6.2000000000000006E-3</v>
      </c>
      <c r="I4" s="33">
        <f>Volac!H31</f>
        <v>6.8820000000000006E-2</v>
      </c>
      <c r="J4" s="33">
        <f>Volac!I31</f>
        <v>1.55E-2</v>
      </c>
      <c r="K4" s="33">
        <f>Volac!J31</f>
        <v>3.1E-4</v>
      </c>
      <c r="L4" s="33">
        <f>Volac!K31</f>
        <v>1.5500000000000002E-3</v>
      </c>
      <c r="M4" s="33">
        <f>Volac!L31</f>
        <v>6.2000000000000006E-3</v>
      </c>
      <c r="N4" s="33">
        <f>Volac!M31</f>
        <v>7.4400000000000004E-3</v>
      </c>
      <c r="O4" s="33">
        <f>Volac!N31</f>
        <v>0</v>
      </c>
      <c r="P4" s="33">
        <f>Volac!O31</f>
        <v>0</v>
      </c>
      <c r="Q4" s="33">
        <f>Volac!P31</f>
        <v>7.9670000000000005</v>
      </c>
      <c r="R4" s="33">
        <f>Volac!Q31</f>
        <v>8.4474999999999998</v>
      </c>
      <c r="S4" s="33">
        <f>Volac!R31</f>
        <v>0</v>
      </c>
      <c r="T4" s="33">
        <f>Volac!S31</f>
        <v>0</v>
      </c>
      <c r="U4" s="33">
        <f>Volac!T31</f>
        <v>0</v>
      </c>
      <c r="V4" s="33">
        <f>Volac!U31</f>
        <v>0</v>
      </c>
    </row>
    <row r="5" spans="1:22" x14ac:dyDescent="0.25">
      <c r="A5" s="36">
        <v>3</v>
      </c>
      <c r="B5" s="91"/>
      <c r="C5" s="33">
        <f>'First Milk'!B31</f>
        <v>100</v>
      </c>
      <c r="D5" s="33">
        <f>'First Milk'!C31</f>
        <v>3.8000000000000005E-6</v>
      </c>
      <c r="E5" s="33">
        <f>'First Milk'!D31</f>
        <v>3.5739599999999996</v>
      </c>
      <c r="F5" s="33">
        <f>'First Milk'!E31</f>
        <v>12.6525</v>
      </c>
      <c r="G5" s="33">
        <f>'First Milk'!F31</f>
        <v>1.6579999999999999</v>
      </c>
      <c r="H5" s="33">
        <f>'First Milk'!G31</f>
        <v>0.02</v>
      </c>
      <c r="I5" s="33">
        <f>'First Milk'!H31</f>
        <v>0.2</v>
      </c>
      <c r="J5" s="33">
        <f>'First Milk'!I31</f>
        <v>0.05</v>
      </c>
      <c r="K5" s="33">
        <f>'First Milk'!J31</f>
        <v>1E-3</v>
      </c>
      <c r="L5" s="33">
        <f>'First Milk'!K31</f>
        <v>5.0000000000000001E-3</v>
      </c>
      <c r="M5" s="33">
        <f>'First Milk'!L31</f>
        <v>0.02</v>
      </c>
      <c r="N5" s="33" t="e">
        <f>'First Milk'!M31</f>
        <v>#VALUE!</v>
      </c>
      <c r="O5" s="33">
        <f>'First Milk'!N31</f>
        <v>0</v>
      </c>
      <c r="P5" s="33">
        <f>'First Milk'!O31</f>
        <v>0</v>
      </c>
      <c r="Q5" s="33">
        <f>'First Milk'!P31</f>
        <v>68.400000000000006</v>
      </c>
      <c r="R5" s="33">
        <f>'First Milk'!Q31</f>
        <v>7.1499999999999995</v>
      </c>
      <c r="S5" s="33">
        <f>'First Milk'!R31</f>
        <v>0</v>
      </c>
      <c r="T5" s="33">
        <f>'First Milk'!S31</f>
        <v>0</v>
      </c>
      <c r="U5" s="33">
        <f>'First Milk'!T31</f>
        <v>0</v>
      </c>
      <c r="V5" s="33">
        <f>'First Milk'!U31</f>
        <v>0</v>
      </c>
    </row>
    <row r="6" spans="1:22" x14ac:dyDescent="0.25">
      <c r="A6" s="36">
        <v>4</v>
      </c>
      <c r="B6" s="91"/>
      <c r="C6" s="33">
        <f>'DCW - Cray'!B31</f>
        <v>0</v>
      </c>
      <c r="D6" s="33">
        <f>'DCW - Cray'!C31</f>
        <v>0</v>
      </c>
      <c r="E6" s="33">
        <f>'DCW - Cray'!D31</f>
        <v>0</v>
      </c>
      <c r="F6" s="33">
        <f>'DCW - Cray'!E31</f>
        <v>0</v>
      </c>
      <c r="G6" s="33">
        <f>'DCW - Cray'!F31</f>
        <v>0</v>
      </c>
      <c r="H6" s="33">
        <f>'DCW - Cray'!G31</f>
        <v>0</v>
      </c>
      <c r="I6" s="33">
        <f>'DCW - Cray'!H31</f>
        <v>0</v>
      </c>
      <c r="J6" s="33">
        <f>'DCW - Cray'!I31</f>
        <v>0</v>
      </c>
      <c r="K6" s="33">
        <f>'DCW - Cray'!J31</f>
        <v>0</v>
      </c>
      <c r="L6" s="33">
        <f>'DCW - Cray'!K31</f>
        <v>0</v>
      </c>
      <c r="M6" s="33">
        <f>'DCW - Cray'!L31</f>
        <v>0</v>
      </c>
      <c r="N6" s="33">
        <f>'DCW - Cray'!M31</f>
        <v>0</v>
      </c>
      <c r="O6" s="33">
        <f>'DCW - Cray'!N31</f>
        <v>0</v>
      </c>
      <c r="P6" s="33">
        <f>'DCW - Cray'!O31</f>
        <v>0</v>
      </c>
      <c r="Q6" s="33">
        <f>'DCW - Cray'!P31</f>
        <v>0</v>
      </c>
      <c r="R6" s="33">
        <f>'DCW - Cray'!Q31</f>
        <v>0</v>
      </c>
      <c r="S6" s="33">
        <f>'DCW - Cray'!R31</f>
        <v>0</v>
      </c>
      <c r="T6" s="33">
        <f>'DCW - Cray'!S31</f>
        <v>0</v>
      </c>
      <c r="U6" s="33">
        <f>'DCW - Cray'!T31</f>
        <v>0</v>
      </c>
      <c r="V6" s="33">
        <f>'DCW - Cray'!U31</f>
        <v>0</v>
      </c>
    </row>
    <row r="7" spans="1:22" x14ac:dyDescent="0.25">
      <c r="A7" s="36">
        <v>5</v>
      </c>
      <c r="B7" s="91"/>
      <c r="C7" s="33">
        <f>'DWC - Bryn Gwyn'!B31</f>
        <v>0</v>
      </c>
      <c r="D7" s="33">
        <f>'DWC - Bryn Gwyn'!C31</f>
        <v>0</v>
      </c>
      <c r="E7" s="33">
        <f>'DWC - Bryn Gwyn'!D31</f>
        <v>0</v>
      </c>
      <c r="F7" s="33">
        <f>'DWC - Bryn Gwyn'!E31</f>
        <v>0</v>
      </c>
      <c r="G7" s="33">
        <f>'DWC - Bryn Gwyn'!F31</f>
        <v>0</v>
      </c>
      <c r="H7" s="33">
        <f>'DWC - Bryn Gwyn'!G31</f>
        <v>0</v>
      </c>
      <c r="I7" s="33">
        <f>'DWC - Bryn Gwyn'!H31</f>
        <v>0</v>
      </c>
      <c r="J7" s="33">
        <f>'DWC - Bryn Gwyn'!I31</f>
        <v>0</v>
      </c>
      <c r="K7" s="33">
        <f>'DWC - Bryn Gwyn'!J31</f>
        <v>0</v>
      </c>
      <c r="L7" s="33">
        <f>'DWC - Bryn Gwyn'!K31</f>
        <v>0</v>
      </c>
      <c r="M7" s="33">
        <f>'DWC - Bryn Gwyn'!L31</f>
        <v>0</v>
      </c>
      <c r="N7" s="33">
        <f>'DWC - Bryn Gwyn'!M31</f>
        <v>0</v>
      </c>
      <c r="O7" s="33">
        <f>'DWC - Bryn Gwyn'!N31</f>
        <v>0</v>
      </c>
      <c r="P7" s="33">
        <f>'DWC - Bryn Gwyn'!O31</f>
        <v>0</v>
      </c>
      <c r="Q7" s="33">
        <f>'DWC - Bryn Gwyn'!P31</f>
        <v>0</v>
      </c>
      <c r="R7" s="33">
        <f>'DWC - Bryn Gwyn'!Q31</f>
        <v>0</v>
      </c>
      <c r="S7" s="33">
        <f>'DWC - Bryn Gwyn'!R31</f>
        <v>0</v>
      </c>
      <c r="T7" s="33">
        <f>'DWC - Bryn Gwyn'!S31</f>
        <v>0</v>
      </c>
      <c r="U7" s="33">
        <f>'DWC - Bryn Gwyn'!T31</f>
        <v>0</v>
      </c>
      <c r="V7" s="33">
        <f>'DWC - Bryn Gwyn'!U31</f>
        <v>0</v>
      </c>
    </row>
    <row r="8" spans="1:22" x14ac:dyDescent="0.25">
      <c r="A8" s="36">
        <v>6</v>
      </c>
      <c r="B8" s="91"/>
      <c r="C8" s="33">
        <f>'DWC -Capel Dewi'!B31</f>
        <v>0</v>
      </c>
      <c r="D8" s="33">
        <f>'DWC -Capel Dewi'!C31</f>
        <v>0</v>
      </c>
      <c r="E8" s="33">
        <f>'DWC -Capel Dewi'!D31</f>
        <v>0</v>
      </c>
      <c r="F8" s="33">
        <f>'DWC -Capel Dewi'!E31</f>
        <v>0</v>
      </c>
      <c r="G8" s="33">
        <f>'DWC -Capel Dewi'!F31</f>
        <v>0</v>
      </c>
      <c r="H8" s="33">
        <f>'DWC -Capel Dewi'!G31</f>
        <v>0</v>
      </c>
      <c r="I8" s="33">
        <f>'DWC -Capel Dewi'!H31</f>
        <v>0</v>
      </c>
      <c r="J8" s="33">
        <f>'DWC -Capel Dewi'!I31</f>
        <v>0</v>
      </c>
      <c r="K8" s="33">
        <f>'DWC -Capel Dewi'!J31</f>
        <v>0</v>
      </c>
      <c r="L8" s="33">
        <f>'DWC -Capel Dewi'!K31</f>
        <v>0</v>
      </c>
      <c r="M8" s="33">
        <f>'DWC -Capel Dewi'!L31</f>
        <v>0</v>
      </c>
      <c r="N8" s="33">
        <f>'DWC -Capel Dewi'!M31</f>
        <v>0</v>
      </c>
      <c r="O8" s="33">
        <f>'DWC -Capel Dewi'!N31</f>
        <v>0</v>
      </c>
      <c r="P8" s="33">
        <f>'DWC -Capel Dewi'!O31</f>
        <v>0</v>
      </c>
      <c r="Q8" s="33">
        <f>'DWC -Capel Dewi'!P31</f>
        <v>0</v>
      </c>
      <c r="R8" s="33">
        <f>'DWC -Capel Dewi'!Q31</f>
        <v>0</v>
      </c>
      <c r="S8" s="33">
        <f>'DWC -Capel Dewi'!R31</f>
        <v>0</v>
      </c>
      <c r="T8" s="33">
        <f>'DWC -Capel Dewi'!S31</f>
        <v>0</v>
      </c>
      <c r="U8" s="33">
        <f>'DWC -Capel Dewi'!T31</f>
        <v>0</v>
      </c>
      <c r="V8" s="33">
        <f>'DWC -Capel Dewi'!U31</f>
        <v>0</v>
      </c>
    </row>
    <row r="9" spans="1:22" x14ac:dyDescent="0.25">
      <c r="A9" s="36">
        <v>7</v>
      </c>
      <c r="B9" s="91"/>
      <c r="C9" s="33">
        <f>'DWC - Bontgoch'!B31</f>
        <v>0</v>
      </c>
      <c r="D9" s="33">
        <f>'DWC - Bontgoch'!C31</f>
        <v>0</v>
      </c>
      <c r="E9" s="33">
        <f>'DWC - Bontgoch'!D31</f>
        <v>0</v>
      </c>
      <c r="F9" s="33">
        <f>'DWC - Bontgoch'!E31</f>
        <v>0</v>
      </c>
      <c r="G9" s="33">
        <f>'DWC - Bontgoch'!F31</f>
        <v>0</v>
      </c>
      <c r="H9" s="33">
        <f>'DWC - Bontgoch'!G31</f>
        <v>0</v>
      </c>
      <c r="I9" s="33">
        <f>'DWC - Bontgoch'!H31</f>
        <v>0</v>
      </c>
      <c r="J9" s="33">
        <f>'DWC - Bontgoch'!I31</f>
        <v>0</v>
      </c>
      <c r="K9" s="33">
        <f>'DWC - Bontgoch'!J31</f>
        <v>0</v>
      </c>
      <c r="L9" s="33">
        <f>'DWC - Bontgoch'!K31</f>
        <v>0</v>
      </c>
      <c r="M9" s="33">
        <f>'DWC - Bontgoch'!L31</f>
        <v>0</v>
      </c>
      <c r="N9" s="33">
        <f>'DWC - Bontgoch'!M31</f>
        <v>0</v>
      </c>
      <c r="O9" s="33">
        <f>'DWC - Bontgoch'!N31</f>
        <v>0</v>
      </c>
      <c r="P9" s="33">
        <f>'DWC - Bontgoch'!O31</f>
        <v>0</v>
      </c>
      <c r="Q9" s="33">
        <f>'DWC - Bontgoch'!P31</f>
        <v>0</v>
      </c>
      <c r="R9" s="33">
        <f>'DWC - Bontgoch'!Q31</f>
        <v>0</v>
      </c>
      <c r="S9" s="33">
        <f>'DWC - Bontgoch'!R31</f>
        <v>0</v>
      </c>
      <c r="T9" s="33">
        <f>'DWC - Bontgoch'!S31</f>
        <v>0</v>
      </c>
      <c r="U9" s="33">
        <f>'DWC - Bontgoch'!T31</f>
        <v>0</v>
      </c>
      <c r="V9" s="33">
        <f>'DWC - Bontgoch'!U31</f>
        <v>0</v>
      </c>
    </row>
    <row r="10" spans="1:22" x14ac:dyDescent="0.25">
      <c r="A10" s="36">
        <v>8</v>
      </c>
      <c r="B10" s="91"/>
      <c r="C10" s="33" t="e">
        <f>#REF!</f>
        <v>#REF!</v>
      </c>
      <c r="D10" s="33" t="e">
        <f>#REF!</f>
        <v>#REF!</v>
      </c>
      <c r="E10" s="33" t="e">
        <f>#REF!</f>
        <v>#REF!</v>
      </c>
      <c r="F10" s="33" t="e">
        <f>#REF!</f>
        <v>#REF!</v>
      </c>
      <c r="G10" s="33" t="e">
        <f>#REF!</f>
        <v>#REF!</v>
      </c>
      <c r="H10" s="33" t="e">
        <f>#REF!</f>
        <v>#REF!</v>
      </c>
      <c r="I10" s="33" t="e">
        <f>#REF!</f>
        <v>#REF!</v>
      </c>
      <c r="J10" s="33" t="e">
        <f>#REF!</f>
        <v>#REF!</v>
      </c>
      <c r="K10" s="33" t="e">
        <f>#REF!</f>
        <v>#REF!</v>
      </c>
      <c r="L10" s="33" t="e">
        <f>#REF!</f>
        <v>#REF!</v>
      </c>
      <c r="M10" s="33" t="e">
        <f>#REF!</f>
        <v>#REF!</v>
      </c>
      <c r="N10" s="33" t="e">
        <f>#REF!</f>
        <v>#REF!</v>
      </c>
      <c r="O10" s="33" t="e">
        <f>#REF!</f>
        <v>#REF!</v>
      </c>
      <c r="P10" s="33" t="e">
        <f>#REF!</f>
        <v>#REF!</v>
      </c>
      <c r="Q10" s="33" t="e">
        <f>#REF!</f>
        <v>#REF!</v>
      </c>
      <c r="R10" s="33" t="e">
        <f>#REF!</f>
        <v>#REF!</v>
      </c>
      <c r="S10" s="33" t="e">
        <f>#REF!</f>
        <v>#REF!</v>
      </c>
      <c r="T10" s="33" t="e">
        <f>#REF!</f>
        <v>#REF!</v>
      </c>
      <c r="U10" s="33" t="e">
        <f>#REF!</f>
        <v>#REF!</v>
      </c>
      <c r="V10" s="33" t="e">
        <f>#REF!</f>
        <v>#REF!</v>
      </c>
    </row>
    <row r="11" spans="1:22" x14ac:dyDescent="0.25">
      <c r="A11" s="36">
        <v>9</v>
      </c>
      <c r="B11" s="91"/>
      <c r="C11" s="33" t="e">
        <f>#REF!</f>
        <v>#REF!</v>
      </c>
      <c r="D11" s="33" t="e">
        <f>#REF!</f>
        <v>#REF!</v>
      </c>
      <c r="E11" s="33" t="e">
        <f>#REF!</f>
        <v>#REF!</v>
      </c>
      <c r="F11" s="33" t="e">
        <f>#REF!</f>
        <v>#REF!</v>
      </c>
      <c r="G11" s="33" t="e">
        <f>#REF!</f>
        <v>#REF!</v>
      </c>
      <c r="H11" s="33" t="e">
        <f>#REF!</f>
        <v>#REF!</v>
      </c>
      <c r="I11" s="33" t="e">
        <f>#REF!</f>
        <v>#REF!</v>
      </c>
      <c r="J11" s="33" t="e">
        <f>#REF!</f>
        <v>#REF!</v>
      </c>
      <c r="K11" s="33" t="e">
        <f>#REF!</f>
        <v>#REF!</v>
      </c>
      <c r="L11" s="33" t="e">
        <f>#REF!</f>
        <v>#REF!</v>
      </c>
      <c r="M11" s="33" t="e">
        <f>#REF!</f>
        <v>#REF!</v>
      </c>
      <c r="N11" s="33" t="e">
        <f>#REF!</f>
        <v>#REF!</v>
      </c>
      <c r="O11" s="33" t="e">
        <f>#REF!</f>
        <v>#REF!</v>
      </c>
      <c r="P11" s="33" t="e">
        <f>#REF!</f>
        <v>#REF!</v>
      </c>
      <c r="Q11" s="33" t="e">
        <f>#REF!</f>
        <v>#REF!</v>
      </c>
      <c r="R11" s="33" t="e">
        <f>#REF!</f>
        <v>#REF!</v>
      </c>
      <c r="S11" s="33" t="e">
        <f>#REF!</f>
        <v>#REF!</v>
      </c>
      <c r="T11" s="33" t="e">
        <f>#REF!</f>
        <v>#REF!</v>
      </c>
      <c r="U11" s="33" t="e">
        <f>#REF!</f>
        <v>#REF!</v>
      </c>
      <c r="V11" s="33" t="e">
        <f>#REF!</f>
        <v>#REF!</v>
      </c>
    </row>
    <row r="12" spans="1:22" x14ac:dyDescent="0.25">
      <c r="A12" s="36">
        <v>10</v>
      </c>
      <c r="B12" s="91"/>
      <c r="C12" s="33" t="e">
        <f>#REF!</f>
        <v>#REF!</v>
      </c>
      <c r="D12" s="33" t="e">
        <f>#REF!</f>
        <v>#REF!</v>
      </c>
      <c r="E12" s="33" t="e">
        <f>#REF!</f>
        <v>#REF!</v>
      </c>
      <c r="F12" s="33" t="e">
        <f>#REF!</f>
        <v>#REF!</v>
      </c>
      <c r="G12" s="33" t="e">
        <f>#REF!</f>
        <v>#REF!</v>
      </c>
      <c r="H12" s="33" t="e">
        <f>#REF!</f>
        <v>#REF!</v>
      </c>
      <c r="I12" s="33" t="e">
        <f>#REF!</f>
        <v>#REF!</v>
      </c>
      <c r="J12" s="33" t="e">
        <f>#REF!</f>
        <v>#REF!</v>
      </c>
      <c r="K12" s="33" t="e">
        <f>#REF!</f>
        <v>#REF!</v>
      </c>
      <c r="L12" s="33" t="e">
        <f>#REF!</f>
        <v>#REF!</v>
      </c>
      <c r="M12" s="33" t="e">
        <f>#REF!</f>
        <v>#REF!</v>
      </c>
      <c r="N12" s="33" t="e">
        <f>#REF!</f>
        <v>#REF!</v>
      </c>
      <c r="O12" s="33" t="e">
        <f>#REF!</f>
        <v>#REF!</v>
      </c>
      <c r="P12" s="33" t="e">
        <f>#REF!</f>
        <v>#REF!</v>
      </c>
      <c r="Q12" s="33" t="e">
        <f>#REF!</f>
        <v>#REF!</v>
      </c>
      <c r="R12" s="33" t="e">
        <f>#REF!</f>
        <v>#REF!</v>
      </c>
      <c r="S12" s="33" t="e">
        <f>#REF!</f>
        <v>#REF!</v>
      </c>
      <c r="T12" s="33" t="e">
        <f>#REF!</f>
        <v>#REF!</v>
      </c>
      <c r="U12" s="33" t="e">
        <f>#REF!</f>
        <v>#REF!</v>
      </c>
      <c r="V12" s="33" t="e">
        <f>#REF!</f>
        <v>#REF!</v>
      </c>
    </row>
    <row r="13" spans="1:22" x14ac:dyDescent="0.25">
      <c r="B13" s="37"/>
      <c r="C13" s="22"/>
      <c r="D13" s="22"/>
      <c r="E13" s="22"/>
      <c r="F13" s="22"/>
      <c r="G13" s="22"/>
      <c r="H13" s="22"/>
      <c r="I13" s="22"/>
      <c r="J13" s="22"/>
      <c r="K13" s="22"/>
      <c r="L13" s="22"/>
      <c r="M13" s="22"/>
      <c r="N13" s="22"/>
      <c r="O13" s="22"/>
      <c r="P13" s="22"/>
      <c r="Q13" s="22"/>
      <c r="R13" s="22"/>
      <c r="S13" s="22"/>
      <c r="T13" s="22"/>
      <c r="U13" s="22"/>
      <c r="V13" s="22"/>
    </row>
    <row r="14" spans="1:22" x14ac:dyDescent="0.25">
      <c r="A14" s="84" t="s">
        <v>86</v>
      </c>
      <c r="C14" s="84"/>
      <c r="D14" s="84"/>
      <c r="E14" s="84"/>
      <c r="F14" s="84"/>
      <c r="G14" s="84"/>
      <c r="H14" s="84"/>
      <c r="I14" s="84"/>
      <c r="J14" s="84"/>
      <c r="K14" s="84"/>
      <c r="L14" s="84"/>
      <c r="M14" s="84"/>
      <c r="N14" s="84"/>
    </row>
    <row r="15" spans="1:22" ht="39.6" x14ac:dyDescent="0.25">
      <c r="A15" s="144" t="s">
        <v>84</v>
      </c>
      <c r="B15" s="35" t="s">
        <v>152</v>
      </c>
      <c r="C15" s="35">
        <f>'Dairy Partner'!B43</f>
        <v>0</v>
      </c>
      <c r="D15" s="38" t="str">
        <f t="shared" ref="D15:V15" si="0">D1</f>
        <v>Nitrogen Addition</v>
      </c>
      <c r="E15" s="38" t="str">
        <f t="shared" si="0"/>
        <v>Phosphate Addition</v>
      </c>
      <c r="F15" s="38" t="str">
        <f t="shared" si="0"/>
        <v>Potash  Addition</v>
      </c>
      <c r="G15" s="38" t="str">
        <f t="shared" si="0"/>
        <v>Mg Oxide Addition</v>
      </c>
      <c r="H15" s="38" t="str">
        <f t="shared" si="0"/>
        <v>Copper Addition</v>
      </c>
      <c r="I15" s="38" t="str">
        <f t="shared" si="0"/>
        <v>Zinc Addition</v>
      </c>
      <c r="J15" s="38" t="str">
        <f t="shared" si="0"/>
        <v>Lead Addition</v>
      </c>
      <c r="K15" s="38" t="str">
        <f t="shared" si="0"/>
        <v>Cadmium Addition</v>
      </c>
      <c r="L15" s="38" t="str">
        <f t="shared" si="0"/>
        <v>Mercury Addition</v>
      </c>
      <c r="M15" s="38" t="str">
        <f t="shared" si="0"/>
        <v>Nickel Addition</v>
      </c>
      <c r="N15" s="38" t="str">
        <f t="shared" si="0"/>
        <v>Chromium Addition</v>
      </c>
      <c r="O15" s="38" t="str">
        <f t="shared" si="0"/>
        <v>Aluminium Addition</v>
      </c>
      <c r="P15" s="38" t="str">
        <f t="shared" si="0"/>
        <v>Iron Addition</v>
      </c>
      <c r="Q15" s="38" t="str">
        <f t="shared" si="0"/>
        <v xml:space="preserve">Sodium Addition                 </v>
      </c>
      <c r="R15" s="38" t="str">
        <f t="shared" si="0"/>
        <v>SO3  Addition                             kg/ha</v>
      </c>
      <c r="S15" s="38" t="str">
        <f t="shared" si="0"/>
        <v xml:space="preserve">Selenium Addition </v>
      </c>
      <c r="T15" s="38" t="str">
        <f t="shared" si="0"/>
        <v xml:space="preserve">Arsenic  Addition  </v>
      </c>
      <c r="U15" s="38" t="str">
        <f t="shared" si="0"/>
        <v xml:space="preserve">Molybdenum Addition  </v>
      </c>
      <c r="V15" s="38" t="str">
        <f t="shared" si="0"/>
        <v xml:space="preserve">Fluoride Addition </v>
      </c>
    </row>
    <row r="16" spans="1:22" ht="26.4" x14ac:dyDescent="0.25">
      <c r="A16" s="144"/>
      <c r="B16" s="32" t="s">
        <v>46</v>
      </c>
      <c r="C16" s="35">
        <f>'Dairy Partner'!B44</f>
        <v>0</v>
      </c>
      <c r="D16" s="38" t="str">
        <f t="shared" ref="D16:V16" si="1">D2</f>
        <v>kg/ha</v>
      </c>
      <c r="E16" s="38" t="str">
        <f t="shared" si="1"/>
        <v>P2O5 
kg/ha</v>
      </c>
      <c r="F16" s="38" t="str">
        <f t="shared" si="1"/>
        <v>K2O 
kg/ha</v>
      </c>
      <c r="G16" s="38" t="str">
        <f t="shared" si="1"/>
        <v>MgO 
kg/ha</v>
      </c>
      <c r="H16" s="38" t="str">
        <f t="shared" si="1"/>
        <v>kg/ha</v>
      </c>
      <c r="I16" s="38" t="str">
        <f t="shared" si="1"/>
        <v>kg/ha</v>
      </c>
      <c r="J16" s="38" t="str">
        <f t="shared" si="1"/>
        <v>kg/ha</v>
      </c>
      <c r="K16" s="38" t="str">
        <f t="shared" si="1"/>
        <v>kg/ha</v>
      </c>
      <c r="L16" s="38" t="str">
        <f t="shared" si="1"/>
        <v>kg/ha</v>
      </c>
      <c r="M16" s="38" t="str">
        <f t="shared" si="1"/>
        <v>kg/ha</v>
      </c>
      <c r="N16" s="38" t="str">
        <f t="shared" si="1"/>
        <v>kg/ha</v>
      </c>
      <c r="O16" s="38" t="str">
        <f t="shared" si="1"/>
        <v>kg/ha</v>
      </c>
      <c r="P16" s="38" t="str">
        <f t="shared" si="1"/>
        <v>kg/ha</v>
      </c>
      <c r="Q16" s="38" t="str">
        <f t="shared" si="1"/>
        <v>kg/ha</v>
      </c>
      <c r="R16" s="38" t="str">
        <f t="shared" si="1"/>
        <v>kg/ha</v>
      </c>
      <c r="S16" s="38" t="str">
        <f t="shared" si="1"/>
        <v>kg/ha</v>
      </c>
      <c r="T16" s="38" t="str">
        <f t="shared" si="1"/>
        <v>kg/ha</v>
      </c>
      <c r="U16" s="38" t="str">
        <f t="shared" si="1"/>
        <v>kg/ha</v>
      </c>
      <c r="V16" s="38" t="str">
        <f t="shared" si="1"/>
        <v>kg/ha</v>
      </c>
    </row>
    <row r="17" spans="1:22" x14ac:dyDescent="0.25">
      <c r="A17" s="85">
        <v>1</v>
      </c>
      <c r="B17" s="86">
        <f>B3</f>
        <v>0</v>
      </c>
      <c r="C17" s="87">
        <f>C3</f>
        <v>83</v>
      </c>
      <c r="D17" s="88">
        <f>D3*$B$3</f>
        <v>0</v>
      </c>
      <c r="E17" s="88">
        <f t="shared" ref="E17:V17" si="2">E3*$B$3</f>
        <v>0</v>
      </c>
      <c r="F17" s="88">
        <f t="shared" si="2"/>
        <v>0</v>
      </c>
      <c r="G17" s="88">
        <f t="shared" si="2"/>
        <v>0</v>
      </c>
      <c r="H17" s="88">
        <f t="shared" si="2"/>
        <v>0</v>
      </c>
      <c r="I17" s="88">
        <f t="shared" si="2"/>
        <v>0</v>
      </c>
      <c r="J17" s="88">
        <f t="shared" si="2"/>
        <v>0</v>
      </c>
      <c r="K17" s="88">
        <f t="shared" si="2"/>
        <v>0</v>
      </c>
      <c r="L17" s="88">
        <f t="shared" si="2"/>
        <v>0</v>
      </c>
      <c r="M17" s="88">
        <f t="shared" si="2"/>
        <v>0</v>
      </c>
      <c r="N17" s="88">
        <f t="shared" si="2"/>
        <v>0</v>
      </c>
      <c r="O17" s="88">
        <f t="shared" si="2"/>
        <v>0</v>
      </c>
      <c r="P17" s="88">
        <f t="shared" si="2"/>
        <v>0</v>
      </c>
      <c r="Q17" s="88">
        <f t="shared" si="2"/>
        <v>0</v>
      </c>
      <c r="R17" s="88">
        <f t="shared" si="2"/>
        <v>0</v>
      </c>
      <c r="S17" s="88">
        <f t="shared" si="2"/>
        <v>0</v>
      </c>
      <c r="T17" s="88">
        <f t="shared" si="2"/>
        <v>0</v>
      </c>
      <c r="U17" s="88">
        <f t="shared" si="2"/>
        <v>0</v>
      </c>
      <c r="V17" s="88">
        <f t="shared" si="2"/>
        <v>0</v>
      </c>
    </row>
    <row r="18" spans="1:22" x14ac:dyDescent="0.25">
      <c r="A18" s="85">
        <v>2</v>
      </c>
      <c r="B18" s="86">
        <f t="shared" ref="B18:C18" si="3">B4</f>
        <v>0</v>
      </c>
      <c r="C18" s="87">
        <f t="shared" si="3"/>
        <v>31</v>
      </c>
      <c r="D18" s="88">
        <f>D4*$B$4</f>
        <v>0</v>
      </c>
      <c r="E18" s="88">
        <f t="shared" ref="E18:V18" si="4">E4*$B$4</f>
        <v>0</v>
      </c>
      <c r="F18" s="88">
        <f t="shared" si="4"/>
        <v>0</v>
      </c>
      <c r="G18" s="88">
        <f t="shared" si="4"/>
        <v>0</v>
      </c>
      <c r="H18" s="88">
        <f t="shared" si="4"/>
        <v>0</v>
      </c>
      <c r="I18" s="88">
        <f t="shared" si="4"/>
        <v>0</v>
      </c>
      <c r="J18" s="88">
        <f t="shared" si="4"/>
        <v>0</v>
      </c>
      <c r="K18" s="88">
        <f t="shared" si="4"/>
        <v>0</v>
      </c>
      <c r="L18" s="88">
        <f t="shared" si="4"/>
        <v>0</v>
      </c>
      <c r="M18" s="88">
        <f t="shared" si="4"/>
        <v>0</v>
      </c>
      <c r="N18" s="88">
        <f t="shared" si="4"/>
        <v>0</v>
      </c>
      <c r="O18" s="88">
        <f t="shared" si="4"/>
        <v>0</v>
      </c>
      <c r="P18" s="88">
        <f t="shared" si="4"/>
        <v>0</v>
      </c>
      <c r="Q18" s="88">
        <f t="shared" si="4"/>
        <v>0</v>
      </c>
      <c r="R18" s="88">
        <f t="shared" si="4"/>
        <v>0</v>
      </c>
      <c r="S18" s="88">
        <f t="shared" si="4"/>
        <v>0</v>
      </c>
      <c r="T18" s="88">
        <f t="shared" si="4"/>
        <v>0</v>
      </c>
      <c r="U18" s="88">
        <f t="shared" si="4"/>
        <v>0</v>
      </c>
      <c r="V18" s="88">
        <f t="shared" si="4"/>
        <v>0</v>
      </c>
    </row>
    <row r="19" spans="1:22" x14ac:dyDescent="0.25">
      <c r="A19" s="85">
        <v>3</v>
      </c>
      <c r="B19" s="86">
        <f t="shared" ref="B19:C19" si="5">B5</f>
        <v>0</v>
      </c>
      <c r="C19" s="87">
        <f t="shared" si="5"/>
        <v>100</v>
      </c>
      <c r="D19" s="88">
        <f>D5*$B$5</f>
        <v>0</v>
      </c>
      <c r="E19" s="88">
        <f t="shared" ref="E19:V19" si="6">E5*$B$5</f>
        <v>0</v>
      </c>
      <c r="F19" s="88">
        <f t="shared" si="6"/>
        <v>0</v>
      </c>
      <c r="G19" s="88">
        <f t="shared" si="6"/>
        <v>0</v>
      </c>
      <c r="H19" s="88">
        <f t="shared" si="6"/>
        <v>0</v>
      </c>
      <c r="I19" s="88">
        <f t="shared" si="6"/>
        <v>0</v>
      </c>
      <c r="J19" s="88">
        <f t="shared" si="6"/>
        <v>0</v>
      </c>
      <c r="K19" s="88">
        <f t="shared" si="6"/>
        <v>0</v>
      </c>
      <c r="L19" s="88">
        <f t="shared" si="6"/>
        <v>0</v>
      </c>
      <c r="M19" s="88">
        <f t="shared" si="6"/>
        <v>0</v>
      </c>
      <c r="N19" s="88" t="e">
        <f t="shared" si="6"/>
        <v>#VALUE!</v>
      </c>
      <c r="O19" s="88">
        <f t="shared" si="6"/>
        <v>0</v>
      </c>
      <c r="P19" s="88">
        <f t="shared" si="6"/>
        <v>0</v>
      </c>
      <c r="Q19" s="88">
        <f t="shared" si="6"/>
        <v>0</v>
      </c>
      <c r="R19" s="88">
        <f t="shared" si="6"/>
        <v>0</v>
      </c>
      <c r="S19" s="88">
        <f t="shared" si="6"/>
        <v>0</v>
      </c>
      <c r="T19" s="88">
        <f t="shared" si="6"/>
        <v>0</v>
      </c>
      <c r="U19" s="88">
        <f t="shared" si="6"/>
        <v>0</v>
      </c>
      <c r="V19" s="88">
        <f t="shared" si="6"/>
        <v>0</v>
      </c>
    </row>
    <row r="20" spans="1:22" x14ac:dyDescent="0.25">
      <c r="A20" s="85">
        <v>4</v>
      </c>
      <c r="B20" s="86">
        <f t="shared" ref="B20:C20" si="7">B6</f>
        <v>0</v>
      </c>
      <c r="C20" s="87">
        <f t="shared" si="7"/>
        <v>0</v>
      </c>
      <c r="D20" s="88">
        <f>D6*$B$6</f>
        <v>0</v>
      </c>
      <c r="E20" s="88">
        <f t="shared" ref="E20:V20" si="8">E6*$B$6</f>
        <v>0</v>
      </c>
      <c r="F20" s="88">
        <f t="shared" si="8"/>
        <v>0</v>
      </c>
      <c r="G20" s="88">
        <f t="shared" si="8"/>
        <v>0</v>
      </c>
      <c r="H20" s="88">
        <f t="shared" si="8"/>
        <v>0</v>
      </c>
      <c r="I20" s="88">
        <f t="shared" si="8"/>
        <v>0</v>
      </c>
      <c r="J20" s="88">
        <f t="shared" si="8"/>
        <v>0</v>
      </c>
      <c r="K20" s="88">
        <f t="shared" si="8"/>
        <v>0</v>
      </c>
      <c r="L20" s="88">
        <f t="shared" si="8"/>
        <v>0</v>
      </c>
      <c r="M20" s="88">
        <f t="shared" si="8"/>
        <v>0</v>
      </c>
      <c r="N20" s="88">
        <f t="shared" si="8"/>
        <v>0</v>
      </c>
      <c r="O20" s="88">
        <f t="shared" si="8"/>
        <v>0</v>
      </c>
      <c r="P20" s="88">
        <f t="shared" si="8"/>
        <v>0</v>
      </c>
      <c r="Q20" s="88">
        <f t="shared" si="8"/>
        <v>0</v>
      </c>
      <c r="R20" s="88">
        <f t="shared" si="8"/>
        <v>0</v>
      </c>
      <c r="S20" s="88">
        <f t="shared" si="8"/>
        <v>0</v>
      </c>
      <c r="T20" s="88">
        <f t="shared" si="8"/>
        <v>0</v>
      </c>
      <c r="U20" s="88">
        <f t="shared" si="8"/>
        <v>0</v>
      </c>
      <c r="V20" s="88">
        <f t="shared" si="8"/>
        <v>0</v>
      </c>
    </row>
    <row r="21" spans="1:22" x14ac:dyDescent="0.25">
      <c r="A21" s="85">
        <v>5</v>
      </c>
      <c r="B21" s="86">
        <f t="shared" ref="B21:C21" si="9">B7</f>
        <v>0</v>
      </c>
      <c r="C21" s="87">
        <f t="shared" si="9"/>
        <v>0</v>
      </c>
      <c r="D21" s="88">
        <f>D7*$B$7</f>
        <v>0</v>
      </c>
      <c r="E21" s="88">
        <f t="shared" ref="E21:V21" si="10">E7*$B$7</f>
        <v>0</v>
      </c>
      <c r="F21" s="88">
        <f t="shared" si="10"/>
        <v>0</v>
      </c>
      <c r="G21" s="88">
        <f t="shared" si="10"/>
        <v>0</v>
      </c>
      <c r="H21" s="88">
        <f t="shared" si="10"/>
        <v>0</v>
      </c>
      <c r="I21" s="88">
        <f t="shared" si="10"/>
        <v>0</v>
      </c>
      <c r="J21" s="88">
        <f t="shared" si="10"/>
        <v>0</v>
      </c>
      <c r="K21" s="88">
        <f t="shared" si="10"/>
        <v>0</v>
      </c>
      <c r="L21" s="88">
        <f t="shared" si="10"/>
        <v>0</v>
      </c>
      <c r="M21" s="88">
        <f t="shared" si="10"/>
        <v>0</v>
      </c>
      <c r="N21" s="88">
        <f t="shared" si="10"/>
        <v>0</v>
      </c>
      <c r="O21" s="88">
        <f t="shared" si="10"/>
        <v>0</v>
      </c>
      <c r="P21" s="88">
        <f t="shared" si="10"/>
        <v>0</v>
      </c>
      <c r="Q21" s="88">
        <f t="shared" si="10"/>
        <v>0</v>
      </c>
      <c r="R21" s="88">
        <f t="shared" si="10"/>
        <v>0</v>
      </c>
      <c r="S21" s="88">
        <f t="shared" si="10"/>
        <v>0</v>
      </c>
      <c r="T21" s="88">
        <f t="shared" si="10"/>
        <v>0</v>
      </c>
      <c r="U21" s="88">
        <f t="shared" si="10"/>
        <v>0</v>
      </c>
      <c r="V21" s="88">
        <f t="shared" si="10"/>
        <v>0</v>
      </c>
    </row>
    <row r="22" spans="1:22" x14ac:dyDescent="0.25">
      <c r="A22" s="85">
        <v>6</v>
      </c>
      <c r="B22" s="86">
        <f t="shared" ref="B22:C22" si="11">B8</f>
        <v>0</v>
      </c>
      <c r="C22" s="87">
        <f t="shared" si="11"/>
        <v>0</v>
      </c>
      <c r="D22" s="88">
        <f>D8*$B$8</f>
        <v>0</v>
      </c>
      <c r="E22" s="88">
        <f t="shared" ref="E22:V22" si="12">E8*$B$8</f>
        <v>0</v>
      </c>
      <c r="F22" s="88">
        <f t="shared" si="12"/>
        <v>0</v>
      </c>
      <c r="G22" s="88">
        <f t="shared" si="12"/>
        <v>0</v>
      </c>
      <c r="H22" s="88">
        <f t="shared" si="12"/>
        <v>0</v>
      </c>
      <c r="I22" s="88">
        <f t="shared" si="12"/>
        <v>0</v>
      </c>
      <c r="J22" s="88">
        <f t="shared" si="12"/>
        <v>0</v>
      </c>
      <c r="K22" s="88">
        <f t="shared" si="12"/>
        <v>0</v>
      </c>
      <c r="L22" s="88">
        <f t="shared" si="12"/>
        <v>0</v>
      </c>
      <c r="M22" s="88">
        <f t="shared" si="12"/>
        <v>0</v>
      </c>
      <c r="N22" s="88">
        <f t="shared" si="12"/>
        <v>0</v>
      </c>
      <c r="O22" s="88">
        <f t="shared" si="12"/>
        <v>0</v>
      </c>
      <c r="P22" s="88">
        <f t="shared" si="12"/>
        <v>0</v>
      </c>
      <c r="Q22" s="88">
        <f t="shared" si="12"/>
        <v>0</v>
      </c>
      <c r="R22" s="88">
        <f t="shared" si="12"/>
        <v>0</v>
      </c>
      <c r="S22" s="88">
        <f t="shared" si="12"/>
        <v>0</v>
      </c>
      <c r="T22" s="88">
        <f t="shared" si="12"/>
        <v>0</v>
      </c>
      <c r="U22" s="88">
        <f t="shared" si="12"/>
        <v>0</v>
      </c>
      <c r="V22" s="88">
        <f t="shared" si="12"/>
        <v>0</v>
      </c>
    </row>
    <row r="23" spans="1:22" x14ac:dyDescent="0.25">
      <c r="A23" s="85">
        <v>7</v>
      </c>
      <c r="B23" s="86">
        <f t="shared" ref="B23:C23" si="13">B9</f>
        <v>0</v>
      </c>
      <c r="C23" s="87">
        <f t="shared" si="13"/>
        <v>0</v>
      </c>
      <c r="D23" s="88">
        <f>D9*$B$9</f>
        <v>0</v>
      </c>
      <c r="E23" s="88">
        <f t="shared" ref="E23:V23" si="14">E9*$B$9</f>
        <v>0</v>
      </c>
      <c r="F23" s="88">
        <f t="shared" si="14"/>
        <v>0</v>
      </c>
      <c r="G23" s="88">
        <f t="shared" si="14"/>
        <v>0</v>
      </c>
      <c r="H23" s="88">
        <f t="shared" si="14"/>
        <v>0</v>
      </c>
      <c r="I23" s="88">
        <f t="shared" si="14"/>
        <v>0</v>
      </c>
      <c r="J23" s="88">
        <f t="shared" si="14"/>
        <v>0</v>
      </c>
      <c r="K23" s="88">
        <f t="shared" si="14"/>
        <v>0</v>
      </c>
      <c r="L23" s="88">
        <f t="shared" si="14"/>
        <v>0</v>
      </c>
      <c r="M23" s="88">
        <f t="shared" si="14"/>
        <v>0</v>
      </c>
      <c r="N23" s="88">
        <f t="shared" si="14"/>
        <v>0</v>
      </c>
      <c r="O23" s="88">
        <f t="shared" si="14"/>
        <v>0</v>
      </c>
      <c r="P23" s="88">
        <f t="shared" si="14"/>
        <v>0</v>
      </c>
      <c r="Q23" s="88">
        <f t="shared" si="14"/>
        <v>0</v>
      </c>
      <c r="R23" s="88">
        <f t="shared" si="14"/>
        <v>0</v>
      </c>
      <c r="S23" s="88">
        <f t="shared" si="14"/>
        <v>0</v>
      </c>
      <c r="T23" s="88">
        <f t="shared" si="14"/>
        <v>0</v>
      </c>
      <c r="U23" s="88">
        <f t="shared" si="14"/>
        <v>0</v>
      </c>
      <c r="V23" s="88">
        <f t="shared" si="14"/>
        <v>0</v>
      </c>
    </row>
    <row r="24" spans="1:22" x14ac:dyDescent="0.25">
      <c r="A24" s="85">
        <v>8</v>
      </c>
      <c r="B24" s="86">
        <f t="shared" ref="B24:C24" si="15">B10</f>
        <v>0</v>
      </c>
      <c r="C24" s="87" t="e">
        <f t="shared" si="15"/>
        <v>#REF!</v>
      </c>
      <c r="D24" s="88" t="e">
        <f>D10*$B$10</f>
        <v>#REF!</v>
      </c>
      <c r="E24" s="88" t="e">
        <f t="shared" ref="E24:V24" si="16">E10*$B$10</f>
        <v>#REF!</v>
      </c>
      <c r="F24" s="88" t="e">
        <f t="shared" si="16"/>
        <v>#REF!</v>
      </c>
      <c r="G24" s="88" t="e">
        <f t="shared" si="16"/>
        <v>#REF!</v>
      </c>
      <c r="H24" s="88" t="e">
        <f t="shared" si="16"/>
        <v>#REF!</v>
      </c>
      <c r="I24" s="88" t="e">
        <f t="shared" si="16"/>
        <v>#REF!</v>
      </c>
      <c r="J24" s="88" t="e">
        <f t="shared" si="16"/>
        <v>#REF!</v>
      </c>
      <c r="K24" s="88" t="e">
        <f t="shared" si="16"/>
        <v>#REF!</v>
      </c>
      <c r="L24" s="88" t="e">
        <f t="shared" si="16"/>
        <v>#REF!</v>
      </c>
      <c r="M24" s="88" t="e">
        <f t="shared" si="16"/>
        <v>#REF!</v>
      </c>
      <c r="N24" s="88" t="e">
        <f t="shared" si="16"/>
        <v>#REF!</v>
      </c>
      <c r="O24" s="88" t="e">
        <f t="shared" si="16"/>
        <v>#REF!</v>
      </c>
      <c r="P24" s="88" t="e">
        <f t="shared" si="16"/>
        <v>#REF!</v>
      </c>
      <c r="Q24" s="88" t="e">
        <f t="shared" si="16"/>
        <v>#REF!</v>
      </c>
      <c r="R24" s="88" t="e">
        <f t="shared" si="16"/>
        <v>#REF!</v>
      </c>
      <c r="S24" s="88" t="e">
        <f t="shared" si="16"/>
        <v>#REF!</v>
      </c>
      <c r="T24" s="88" t="e">
        <f t="shared" si="16"/>
        <v>#REF!</v>
      </c>
      <c r="U24" s="88" t="e">
        <f t="shared" si="16"/>
        <v>#REF!</v>
      </c>
      <c r="V24" s="88" t="e">
        <f t="shared" si="16"/>
        <v>#REF!</v>
      </c>
    </row>
    <row r="25" spans="1:22" x14ac:dyDescent="0.25">
      <c r="A25" s="85">
        <v>9</v>
      </c>
      <c r="B25" s="86">
        <f t="shared" ref="B25:C25" si="17">B11</f>
        <v>0</v>
      </c>
      <c r="C25" s="87" t="e">
        <f t="shared" si="17"/>
        <v>#REF!</v>
      </c>
      <c r="D25" s="88" t="e">
        <f>D11*$B$11</f>
        <v>#REF!</v>
      </c>
      <c r="E25" s="88" t="e">
        <f t="shared" ref="E25:V25" si="18">E11*$B$11</f>
        <v>#REF!</v>
      </c>
      <c r="F25" s="88" t="e">
        <f t="shared" si="18"/>
        <v>#REF!</v>
      </c>
      <c r="G25" s="88" t="e">
        <f t="shared" si="18"/>
        <v>#REF!</v>
      </c>
      <c r="H25" s="88" t="e">
        <f t="shared" si="18"/>
        <v>#REF!</v>
      </c>
      <c r="I25" s="88" t="e">
        <f t="shared" si="18"/>
        <v>#REF!</v>
      </c>
      <c r="J25" s="88" t="e">
        <f t="shared" si="18"/>
        <v>#REF!</v>
      </c>
      <c r="K25" s="88" t="e">
        <f t="shared" si="18"/>
        <v>#REF!</v>
      </c>
      <c r="L25" s="88" t="e">
        <f t="shared" si="18"/>
        <v>#REF!</v>
      </c>
      <c r="M25" s="88" t="e">
        <f t="shared" si="18"/>
        <v>#REF!</v>
      </c>
      <c r="N25" s="88" t="e">
        <f t="shared" si="18"/>
        <v>#REF!</v>
      </c>
      <c r="O25" s="88" t="e">
        <f t="shared" si="18"/>
        <v>#REF!</v>
      </c>
      <c r="P25" s="88" t="e">
        <f t="shared" si="18"/>
        <v>#REF!</v>
      </c>
      <c r="Q25" s="88" t="e">
        <f t="shared" si="18"/>
        <v>#REF!</v>
      </c>
      <c r="R25" s="88" t="e">
        <f t="shared" si="18"/>
        <v>#REF!</v>
      </c>
      <c r="S25" s="88" t="e">
        <f t="shared" si="18"/>
        <v>#REF!</v>
      </c>
      <c r="T25" s="88" t="e">
        <f t="shared" si="18"/>
        <v>#REF!</v>
      </c>
      <c r="U25" s="88" t="e">
        <f t="shared" si="18"/>
        <v>#REF!</v>
      </c>
      <c r="V25" s="88" t="e">
        <f t="shared" si="18"/>
        <v>#REF!</v>
      </c>
    </row>
    <row r="26" spans="1:22" x14ac:dyDescent="0.25">
      <c r="A26" s="85">
        <v>10</v>
      </c>
      <c r="B26" s="86">
        <f t="shared" ref="B26:C26" si="19">B12</f>
        <v>0</v>
      </c>
      <c r="C26" s="87" t="e">
        <f t="shared" si="19"/>
        <v>#REF!</v>
      </c>
      <c r="D26" s="88" t="e">
        <f>D12*$B$12</f>
        <v>#REF!</v>
      </c>
      <c r="E26" s="88" t="e">
        <f t="shared" ref="E26:V26" si="20">E12*$B$12</f>
        <v>#REF!</v>
      </c>
      <c r="F26" s="88" t="e">
        <f t="shared" si="20"/>
        <v>#REF!</v>
      </c>
      <c r="G26" s="88" t="e">
        <f t="shared" si="20"/>
        <v>#REF!</v>
      </c>
      <c r="H26" s="88" t="e">
        <f t="shared" si="20"/>
        <v>#REF!</v>
      </c>
      <c r="I26" s="88" t="e">
        <f t="shared" si="20"/>
        <v>#REF!</v>
      </c>
      <c r="J26" s="88" t="e">
        <f t="shared" si="20"/>
        <v>#REF!</v>
      </c>
      <c r="K26" s="88" t="e">
        <f t="shared" si="20"/>
        <v>#REF!</v>
      </c>
      <c r="L26" s="88" t="e">
        <f t="shared" si="20"/>
        <v>#REF!</v>
      </c>
      <c r="M26" s="88" t="e">
        <f t="shared" si="20"/>
        <v>#REF!</v>
      </c>
      <c r="N26" s="88" t="e">
        <f t="shared" si="20"/>
        <v>#REF!</v>
      </c>
      <c r="O26" s="88" t="e">
        <f t="shared" si="20"/>
        <v>#REF!</v>
      </c>
      <c r="P26" s="88" t="e">
        <f t="shared" si="20"/>
        <v>#REF!</v>
      </c>
      <c r="Q26" s="88" t="e">
        <f t="shared" si="20"/>
        <v>#REF!</v>
      </c>
      <c r="R26" s="88" t="e">
        <f t="shared" si="20"/>
        <v>#REF!</v>
      </c>
      <c r="S26" s="88" t="e">
        <f t="shared" si="20"/>
        <v>#REF!</v>
      </c>
      <c r="T26" s="88" t="e">
        <f t="shared" si="20"/>
        <v>#REF!</v>
      </c>
      <c r="U26" s="88" t="e">
        <f t="shared" si="20"/>
        <v>#REF!</v>
      </c>
      <c r="V26" s="88" t="e">
        <f t="shared" si="20"/>
        <v>#REF!</v>
      </c>
    </row>
    <row r="27" spans="1:22" s="90" customFormat="1" ht="15.6" x14ac:dyDescent="0.3">
      <c r="A27" s="146" t="s">
        <v>85</v>
      </c>
      <c r="B27" s="146"/>
      <c r="C27" s="146"/>
      <c r="D27" s="89" t="e">
        <f>SUM(D17:D26)</f>
        <v>#REF!</v>
      </c>
      <c r="E27" s="89" t="e">
        <f t="shared" ref="E27:V27" si="21">SUM(E17:E26)</f>
        <v>#REF!</v>
      </c>
      <c r="F27" s="89" t="e">
        <f t="shared" si="21"/>
        <v>#REF!</v>
      </c>
      <c r="G27" s="89" t="e">
        <f t="shared" si="21"/>
        <v>#REF!</v>
      </c>
      <c r="H27" s="89" t="e">
        <f t="shared" si="21"/>
        <v>#REF!</v>
      </c>
      <c r="I27" s="89" t="e">
        <f t="shared" si="21"/>
        <v>#REF!</v>
      </c>
      <c r="J27" s="89" t="e">
        <f t="shared" si="21"/>
        <v>#REF!</v>
      </c>
      <c r="K27" s="89" t="e">
        <f t="shared" si="21"/>
        <v>#REF!</v>
      </c>
      <c r="L27" s="89" t="e">
        <f t="shared" si="21"/>
        <v>#REF!</v>
      </c>
      <c r="M27" s="89" t="e">
        <f t="shared" si="21"/>
        <v>#REF!</v>
      </c>
      <c r="N27" s="89" t="e">
        <f t="shared" si="21"/>
        <v>#VALUE!</v>
      </c>
      <c r="O27" s="89" t="e">
        <f t="shared" si="21"/>
        <v>#REF!</v>
      </c>
      <c r="P27" s="89" t="e">
        <f t="shared" si="21"/>
        <v>#REF!</v>
      </c>
      <c r="Q27" s="89" t="e">
        <f t="shared" si="21"/>
        <v>#REF!</v>
      </c>
      <c r="R27" s="89" t="e">
        <f t="shared" si="21"/>
        <v>#REF!</v>
      </c>
      <c r="S27" s="89" t="e">
        <f t="shared" si="21"/>
        <v>#REF!</v>
      </c>
      <c r="T27" s="89" t="e">
        <f t="shared" si="21"/>
        <v>#REF!</v>
      </c>
      <c r="U27" s="89" t="e">
        <f t="shared" si="21"/>
        <v>#REF!</v>
      </c>
      <c r="V27" s="89" t="e">
        <f t="shared" si="21"/>
        <v>#REF!</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78499d3b-94a8-4059-8763-489d4400b14a" ContentTypeId="0x01010067EB80C5FE939D4A9B3D8BA62129B7F50102" PreviousValue="false"/>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p:properties xmlns:p="http://schemas.microsoft.com/office/2006/metadata/properties" xmlns:xsi="http://www.w3.org/2001/XMLSchema-instance" xmlns:pc="http://schemas.microsoft.com/office/infopath/2007/PartnerControls">
  <documentManagement>
    <_dlc_DocId xmlns="9be56660-2c31-41ef-bc00-23e72f632f2a">REGU-195-6575424</_dlc_DocId>
    <_dlc_DocIdUrl xmlns="9be56660-2c31-41ef-bc00-23e72f632f2a">
      <Url>https://cyfoethnaturiolcymru.sharepoint.com/teams/Regulatory/Permitting/_layouts/15/DocIdRedir.aspx?ID=REGU-195-6575424</Url>
      <Description>REGU-195-6575424</Description>
    </_dlc_DocIdUrl>
    <Site_x0020_Name xmlns="859f7ad6-93f6-4205-b62b-a17f28acbbac">Stepside Agri Mobile Plant</Site_x0020_Name>
    <Internal_x002f_External xmlns="859f7ad6-93f6-4205-b62b-a17f28acbbac">Internal document</Internal_x002f_External>
    <Post_x0020_code xmlns="859f7ad6-93f6-4205-b62b-a17f28acbbac" xsi:nil="true"/>
    <TaxCatchAll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Stepside Farm Gwbert Road Cardigan SA43 1PH</Addressee>
    <Process_x0020_Type xmlns="859f7ad6-93f6-4205-b62b-a17f28acbbac">Application</Process_x0020_Type>
    <License_x002f_Activity_x0020_Type xmlns="859f7ad6-93f6-4205-b62b-a17f28acbbac">1. EPR Waste Facility</License_x002f_Activity_x0020_Type>
    <Surrendered_x002f_Expired xmlns="859f7ad6-93f6-4205-b62b-a17f28acbbac" xsi:nil="true"/>
    <Document_x0020_Date xmlns="859f7ad6-93f6-4205-b62b-a17f28acbbac">2024-03-07T00:00:00+00:00</Document_x0020_Date>
    <Facility_x0020_Address xmlns="859f7ad6-93f6-4205-b62b-a17f28acbbac">Mobile Plant</Facility_x0020_Address>
    <lcf76f155ced4ddcb4097134ff3c332f xmlns="0a3f541d-ab69-4573-98e7-35881639f867">
      <Terms xmlns="http://schemas.microsoft.com/office/infopath/2007/PartnerControls"/>
    </lcf76f155ced4ddcb4097134ff3c332f>
    <Environment_x0020_Sub_x0020_Folder xmlns="859f7ad6-93f6-4205-b62b-a17f28acbbac">Licences applications</Environment_x0020_Sub_x0020_Folder>
    <Customer_x0020_Name xmlns="859f7ad6-93f6-4205-b62b-a17f28acbbac">Mr Daniel James and Mrs Carys James</Customer_x0020_Name>
    <Surrendered_x002f_Expired_x0020_Date xmlns="859f7ad6-93f6-4205-b62b-a17f28acbbac" xsi:nil="true"/>
  </documentManagement>
</p:properties>
</file>

<file path=customXml/item5.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D03DC62798FD7C43A420D691A82D8B4E" ma:contentTypeVersion="782" ma:contentTypeDescription="Permitting &amp; Compliance Word Document" ma:contentTypeScope="" ma:versionID="e431386f76c31407f27919025ac844a5">
  <xsd:schema xmlns:xsd="http://www.w3.org/2001/XMLSchema" xmlns:xs="http://www.w3.org/2001/XMLSchema" xmlns:p="http://schemas.microsoft.com/office/2006/metadata/properties" xmlns:ns2="859f7ad6-93f6-4205-b62b-a17f28acbbac" xmlns:ns4="0a3f541d-ab69-4573-98e7-35881639f867" xmlns:ns5="9be56660-2c31-41ef-bc00-23e72f632f2a" targetNamespace="http://schemas.microsoft.com/office/2006/metadata/properties" ma:root="true" ma:fieldsID="5ce431996211967840af05ce04e3e8c7" ns2:_="" ns4:_="" ns5:_="">
    <xsd:import namespace="859f7ad6-93f6-4205-b62b-a17f28acbbac"/>
    <xsd:import namespace="0a3f541d-ab69-4573-98e7-35881639f867"/>
    <xsd:import namespace="9be56660-2c31-41ef-bc00-23e72f632f2a"/>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AutoKeyPoints" minOccurs="0"/>
                <xsd:element ref="ns4:MediaServiceKeyPoints" minOccurs="0"/>
                <xsd:element ref="ns4:MediaServiceFastMetadata" minOccurs="0"/>
                <xsd:element ref="ns5:_dlc_DocId" minOccurs="0"/>
                <xsd:element ref="ns5:_dlc_DocIdUrl" minOccurs="0"/>
                <xsd:element ref="ns5:_dlc_DocIdPersistId" minOccurs="0"/>
                <xsd:element ref="ns4:MediaServiceAutoTags" minOccurs="0"/>
                <xsd:element ref="ns4:MediaServiceOCR" minOccurs="0"/>
                <xsd:element ref="ns4:MediaServiceGenerationTime" minOccurs="0"/>
                <xsd:element ref="ns4:MediaServiceEventHashCode" minOccurs="0"/>
                <xsd:element ref="ns4:lcf76f155ced4ddcb4097134ff3c332f" minOccurs="0"/>
                <xsd:element ref="ns2:TaxCatchAll" minOccurs="0"/>
                <xsd:element ref="ns4:MediaServiceObjectDetectorVersions" minOccurs="0"/>
                <xsd:element ref="ns4:MediaServiceDateTaken" minOccurs="0"/>
                <xsd:element ref="ns4: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7"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a3f541d-ab69-4573-98e7-35881639f867" elementFormDefault="qualified">
    <xsd:import namespace="http://schemas.microsoft.com/office/2006/documentManagement/types"/>
    <xsd:import namespace="http://schemas.microsoft.com/office/infopath/2007/PartnerControls"/>
    <xsd:element name="MediaServiceMetadata" ma:index="24" nillable="true" ma:displayName="MediaServiceMetadata" ma:description="" ma:hidden="true" ma:internalName="MediaServiceMetadata" ma:readOnly="true">
      <xsd:simpleType>
        <xsd:restriction base="dms:Note"/>
      </xsd:simpleType>
    </xsd:element>
    <xsd:element name="MediaServiceAutoKeyPoints" ma:index="25" nillable="true" ma:displayName="MediaServiceAutoKeyPoints" ma:hidden="true" ma:internalName="MediaServiceAutoKeyPoints" ma:readOnly="true">
      <xsd:simpleType>
        <xsd:restriction base="dms:Note"/>
      </xsd:simpleType>
    </xsd:element>
    <xsd:element name="MediaServiceKeyPoints" ma:index="26" nillable="true" ma:displayName="KeyPoints" ma:internalName="MediaServiceKeyPoints" ma:readOnly="true">
      <xsd:simpleType>
        <xsd:restriction base="dms:Note">
          <xsd:maxLength value="255"/>
        </xsd:restriction>
      </xsd:simpleType>
    </xsd:element>
    <xsd:element name="MediaServiceFastMetadata" ma:index="27" nillable="true" ma:displayName="MediaServiceFastMetadata" ma:description="" ma:hidden="true" ma:internalName="MediaServiceFastMetadata" ma:readOnly="true">
      <xsd:simpleType>
        <xsd:restriction base="dms:Note"/>
      </xsd:simpleType>
    </xsd:element>
    <xsd:element name="MediaServiceAutoTags" ma:index="31" nillable="true" ma:displayName="Tags" ma:internalName="MediaServiceAutoTags" ma:readOnly="true">
      <xsd:simpleType>
        <xsd:restriction base="dms:Text"/>
      </xsd:simpleType>
    </xsd:element>
    <xsd:element name="MediaServiceOCR" ma:index="32" nillable="true" ma:displayName="Extracted Text" ma:internalName="MediaServiceOCR"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element name="lcf76f155ced4ddcb4097134ff3c332f" ma:index="36"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38" nillable="true" ma:displayName="MediaServiceObjectDetectorVersions" ma:hidden="true" ma:indexed="true" ma:internalName="MediaServiceObjectDetectorVersions" ma:readOnly="true">
      <xsd:simpleType>
        <xsd:restriction base="dms:Text"/>
      </xsd:simpleType>
    </xsd:element>
    <xsd:element name="MediaServiceDateTaken" ma:index="39" nillable="true" ma:displayName="MediaServiceDateTaken" ma:hidden="true" ma:indexed="true" ma:internalName="MediaServiceDateTaken" ma:readOnly="true">
      <xsd:simpleType>
        <xsd:restriction base="dms:Text"/>
      </xsd:simpleType>
    </xsd:element>
    <xsd:element name="MediaServiceSearchProperties" ma:index="40"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67D1DED-9F35-43B0-A016-22851FBE97B7}"/>
</file>

<file path=customXml/itemProps2.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3.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4.xml><?xml version="1.0" encoding="utf-8"?>
<ds:datastoreItem xmlns:ds="http://schemas.openxmlformats.org/officeDocument/2006/customXml" ds:itemID="{3EB88BFD-E29A-4849-A8E6-116EB74B98EA}">
  <ds:schemaRefs>
    <ds:schemaRef ds:uri="http://schemas.microsoft.com/office/2006/metadata/properties"/>
    <ds:schemaRef ds:uri="http://purl.org/dc/terms/"/>
    <ds:schemaRef ds:uri="http://schemas.openxmlformats.org/package/2006/metadata/core-properties"/>
    <ds:schemaRef ds:uri="http://purl.org/dc/dcmitype/"/>
    <ds:schemaRef ds:uri="http://schemas.microsoft.com/office/2006/documentManagement/types"/>
    <ds:schemaRef ds:uri="http://purl.org/dc/elements/1.1/"/>
    <ds:schemaRef ds:uri="http://schemas.microsoft.com/office/infopath/2007/PartnerControls"/>
    <ds:schemaRef ds:uri="9be56660-2c31-41ef-bc00-23e72f632f2a"/>
    <ds:schemaRef ds:uri="http://www.w3.org/XML/1998/namespace"/>
  </ds:schemaRefs>
</ds:datastoreItem>
</file>

<file path=customXml/itemProps5.xml><?xml version="1.0" encoding="utf-8"?>
<ds:datastoreItem xmlns:ds="http://schemas.openxmlformats.org/officeDocument/2006/customXml" ds:itemID="{478015CB-014B-4758-9CEC-1C2C8A0E245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Dairy Partner</vt:lpstr>
      <vt:lpstr>Volac</vt:lpstr>
      <vt:lpstr>First Milk</vt:lpstr>
      <vt:lpstr>DCW - Cray</vt:lpstr>
      <vt:lpstr>DWC - Bryn Gwyn</vt:lpstr>
      <vt:lpstr>DWC -Capel Dewi</vt:lpstr>
      <vt:lpstr>DWC - Bontgoch</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Louise Bailey</dc:creator>
  <cp:keywords>NRW Nutrient Calculator</cp:keywords>
  <cp:lastModifiedBy>Clee, Owen</cp:lastModifiedBy>
  <dcterms:created xsi:type="dcterms:W3CDTF">2016-09-26T10:07:59Z</dcterms:created>
  <dcterms:modified xsi:type="dcterms:W3CDTF">2024-03-01T15:43:50Z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0x01010067EB80C5FE939D4A9B3D8BA62129B7F5010200D03DC62798FD7C43A420D691A82D8B4E</vt:lpwstr>
  </property>
  <property fmtid="{D5CDD505-2E9C-101B-9397-08002B2CF9AE}" pid="3" name="_dlc_DocIdItemGuid">
    <vt:lpwstr>1c3a4d2f-d7f2-4e21-92a4-6c3027a601a7</vt:lpwstr>
  </property>
  <property fmtid="{D5CDD505-2E9C-101B-9397-08002B2CF9AE}" pid="4" name="Order">
    <vt:r8>657542400</vt:r8>
  </property>
  <property fmtid="{D5CDD505-2E9C-101B-9397-08002B2CF9AE}" pid="5" name="MediaServiceImageTags">
    <vt:lpwstr/>
  </property>
</Properties>
</file>