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PAN-024209 Dep/"/>
    </mc:Choice>
  </mc:AlternateContent>
  <xr:revisionPtr revIDLastSave="0" documentId="13_ncr:1_{C242C670-A9E1-4C97-9926-1ACD49E4AE50}" xr6:coauthVersionLast="47" xr6:coauthVersionMax="47" xr10:uidLastSave="{00000000-0000-0000-0000-000000000000}"/>
  <bookViews>
    <workbookView xWindow="19090" yWindow="-110" windowWidth="19420" windowHeight="10420" tabRatio="870" xr2:uid="{00000000-000D-0000-FFFF-FFFF00000000}"/>
  </bookViews>
  <sheets>
    <sheet name="Bolton Hill cake " sheetId="1" r:id="rId1"/>
    <sheet name="Bolton hill liquid " sheetId="21" r:id="rId2"/>
    <sheet name="Bontgoch liquid " sheetId="27" r:id="rId3"/>
    <sheet name="Llechryd cake " sheetId="28" r:id="rId4"/>
    <sheet name="Llechryd liquid " sheetId="30" r:id="rId5"/>
    <sheet name="Strata Florida cake " sheetId="24" r:id="rId6"/>
    <sheet name="Preseli liquid " sheetId="26" r:id="rId7"/>
    <sheet name="Preseli cake"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J65" i="1" l="1"/>
  <c r="K65" i="1"/>
  <c r="L65" i="1"/>
  <c r="M65" i="1"/>
  <c r="N65" i="1"/>
  <c r="O65" i="1"/>
  <c r="P65" i="1"/>
  <c r="Q65" i="1"/>
  <c r="R65" i="1"/>
  <c r="S65" i="1"/>
  <c r="T65" i="1"/>
  <c r="U65" i="1"/>
  <c r="J65" i="21"/>
  <c r="K65" i="21"/>
  <c r="L65" i="21"/>
  <c r="M65" i="21"/>
  <c r="N65" i="21"/>
  <c r="O65" i="21"/>
  <c r="P65" i="21"/>
  <c r="Q65" i="21"/>
  <c r="R65" i="21"/>
  <c r="S65" i="21"/>
  <c r="T65" i="21"/>
  <c r="U65" i="21"/>
  <c r="J65" i="27"/>
  <c r="K65" i="27"/>
  <c r="L65" i="27"/>
  <c r="M65" i="27"/>
  <c r="N65" i="27"/>
  <c r="O65" i="27"/>
  <c r="P65" i="27"/>
  <c r="Q65" i="27"/>
  <c r="R65" i="27"/>
  <c r="S65" i="27"/>
  <c r="T65" i="27"/>
  <c r="U65" i="27"/>
  <c r="J65" i="28"/>
  <c r="K65" i="28"/>
  <c r="L65" i="28"/>
  <c r="M65" i="28"/>
  <c r="N65" i="28"/>
  <c r="O65" i="28"/>
  <c r="P65" i="28"/>
  <c r="Q65" i="28"/>
  <c r="R65" i="28"/>
  <c r="S65" i="28"/>
  <c r="T65" i="28"/>
  <c r="U65" i="28"/>
  <c r="J65" i="30"/>
  <c r="K65" i="30"/>
  <c r="L65" i="30"/>
  <c r="M65" i="30"/>
  <c r="N65" i="30"/>
  <c r="O65" i="30"/>
  <c r="P65" i="30"/>
  <c r="Q65" i="30"/>
  <c r="R65" i="30"/>
  <c r="S65" i="30"/>
  <c r="T65" i="30"/>
  <c r="U65" i="30"/>
  <c r="J65" i="26"/>
  <c r="K65" i="26"/>
  <c r="L65" i="26"/>
  <c r="M65" i="26"/>
  <c r="N65" i="26"/>
  <c r="O65" i="26"/>
  <c r="P65" i="26"/>
  <c r="Q65" i="26"/>
  <c r="R65" i="26"/>
  <c r="S65" i="26"/>
  <c r="T65" i="26"/>
  <c r="U65" i="26"/>
  <c r="J65" i="24"/>
  <c r="K65" i="24"/>
  <c r="L65" i="24"/>
  <c r="M65" i="24"/>
  <c r="N65" i="24"/>
  <c r="O65" i="24"/>
  <c r="P65" i="24"/>
  <c r="Q65" i="24"/>
  <c r="R65" i="24"/>
  <c r="S65" i="24"/>
  <c r="T65" i="24"/>
  <c r="U65" i="24"/>
  <c r="J65" i="29"/>
  <c r="K65" i="29"/>
  <c r="L65" i="29"/>
  <c r="M65" i="29"/>
  <c r="N65" i="29"/>
  <c r="O65" i="29"/>
  <c r="P65" i="29"/>
  <c r="Q65" i="29"/>
  <c r="R65" i="29"/>
  <c r="S65" i="29"/>
  <c r="T65" i="29"/>
  <c r="U65" i="29"/>
  <c r="J65" i="23"/>
  <c r="K65" i="23"/>
  <c r="L65" i="23"/>
  <c r="M65" i="23"/>
  <c r="N65" i="23"/>
  <c r="O65" i="23"/>
  <c r="P65" i="23"/>
  <c r="Q65" i="23"/>
  <c r="R65" i="23"/>
  <c r="S65" i="23"/>
  <c r="T65" i="23"/>
  <c r="U65" i="23"/>
  <c r="J65" i="22"/>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U22" i="30"/>
  <c r="M22" i="30"/>
  <c r="E22" i="30"/>
  <c r="V20" i="30"/>
  <c r="U20" i="30"/>
  <c r="T20" i="30"/>
  <c r="S20" i="30"/>
  <c r="R20" i="30"/>
  <c r="Q20" i="30"/>
  <c r="P20" i="30"/>
  <c r="O20" i="30"/>
  <c r="N20" i="30"/>
  <c r="M20" i="30"/>
  <c r="L20" i="30"/>
  <c r="K20" i="30"/>
  <c r="V18" i="30"/>
  <c r="Q18" i="30"/>
  <c r="P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T22" i="29"/>
  <c r="Q22" i="29"/>
  <c r="L22" i="29"/>
  <c r="J22" i="29"/>
  <c r="V20" i="29"/>
  <c r="U20" i="29"/>
  <c r="T20" i="29"/>
  <c r="S20" i="29"/>
  <c r="R20" i="29"/>
  <c r="Q20" i="29"/>
  <c r="P20" i="29"/>
  <c r="O20" i="29"/>
  <c r="N20" i="29"/>
  <c r="M20" i="29"/>
  <c r="L20" i="29"/>
  <c r="K20" i="29"/>
  <c r="U18" i="29"/>
  <c r="R18" i="29"/>
  <c r="P18" i="29"/>
  <c r="H18" i="29"/>
  <c r="E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M20" i="28"/>
  <c r="L20" i="28"/>
  <c r="K20" i="28"/>
  <c r="U18" i="28"/>
  <c r="R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M20" i="27"/>
  <c r="L20" i="27"/>
  <c r="K20" i="27"/>
  <c r="U18" i="27"/>
  <c r="T18" i="27"/>
  <c r="S18" i="27"/>
  <c r="L18" i="27"/>
  <c r="K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Q22" i="26"/>
  <c r="K22" i="26"/>
  <c r="V20" i="26"/>
  <c r="U20" i="26"/>
  <c r="T20" i="26"/>
  <c r="S20" i="26"/>
  <c r="R20" i="26"/>
  <c r="Q20" i="26"/>
  <c r="P20" i="26"/>
  <c r="O20" i="26"/>
  <c r="N20" i="26"/>
  <c r="M20" i="26"/>
  <c r="L20" i="26"/>
  <c r="K20"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Q22" i="24"/>
  <c r="V20" i="24"/>
  <c r="U20" i="24"/>
  <c r="T20" i="24"/>
  <c r="S20" i="24"/>
  <c r="R20" i="24"/>
  <c r="Q20" i="24"/>
  <c r="P20" i="24"/>
  <c r="O20" i="24"/>
  <c r="N20" i="24"/>
  <c r="M20" i="24"/>
  <c r="L20" i="24"/>
  <c r="K20" i="24"/>
  <c r="H18" i="24"/>
  <c r="G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U24" i="28" s="1"/>
  <c r="I4" i="20"/>
  <c r="J4" i="19"/>
  <c r="J18" i="19" s="1"/>
  <c r="I59" i="21"/>
  <c r="J17" i="21"/>
  <c r="J19" i="21" s="1"/>
  <c r="J20" i="21" s="1"/>
  <c r="J21" i="21"/>
  <c r="J23" i="21" s="1"/>
  <c r="J24" i="21" s="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23" i="22" s="1"/>
  <c r="E17" i="22"/>
  <c r="E19" i="22" s="1"/>
  <c r="L59" i="22"/>
  <c r="M21" i="22"/>
  <c r="M23" i="22" s="1"/>
  <c r="M17" i="22"/>
  <c r="T59" i="22"/>
  <c r="U21" i="22"/>
  <c r="U17" i="22"/>
  <c r="U19" i="22" s="1"/>
  <c r="D59" i="27"/>
  <c r="E17" i="27"/>
  <c r="E19" i="27" s="1"/>
  <c r="E20" i="27" s="1"/>
  <c r="L59" i="27"/>
  <c r="M17" i="27"/>
  <c r="M19" i="27" s="1"/>
  <c r="T59" i="27"/>
  <c r="U17" i="27"/>
  <c r="S59" i="22"/>
  <c r="T21" i="22"/>
  <c r="T17" i="22"/>
  <c r="G21" i="23"/>
  <c r="G23" i="23" s="1"/>
  <c r="G17" i="23"/>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23" i="24" s="1"/>
  <c r="H24" i="24" s="1"/>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I59" i="29"/>
  <c r="J17" i="29"/>
  <c r="J19" i="29" s="1"/>
  <c r="J20" i="29" s="1"/>
  <c r="J21" i="29"/>
  <c r="J23" i="29" s="1"/>
  <c r="J24" i="29" s="1"/>
  <c r="Q59" i="29"/>
  <c r="R21" i="29"/>
  <c r="R23" i="29" s="1"/>
  <c r="R17" i="29"/>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17" i="23"/>
  <c r="N19" i="23" s="1"/>
  <c r="U59" i="23"/>
  <c r="V21" i="23"/>
  <c r="V23" i="23" s="1"/>
  <c r="V17" i="23"/>
  <c r="I17" i="24"/>
  <c r="I19" i="24" s="1"/>
  <c r="I20" i="24" s="1"/>
  <c r="I21" i="24"/>
  <c r="I23" i="24" s="1"/>
  <c r="I24" i="24" s="1"/>
  <c r="Q17" i="24"/>
  <c r="Q19" i="24" s="1"/>
  <c r="Q21" i="24"/>
  <c r="Q23" i="24" s="1"/>
  <c r="D59" i="26"/>
  <c r="E21" i="26"/>
  <c r="E23" i="26" s="1"/>
  <c r="E24" i="26" s="1"/>
  <c r="E17" i="26"/>
  <c r="E19" i="26" s="1"/>
  <c r="E20"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J20"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23" i="21" s="1"/>
  <c r="H24" i="21" s="1"/>
  <c r="H17" i="21"/>
  <c r="H19" i="21" s="1"/>
  <c r="H20" i="21" s="1"/>
  <c r="E59" i="22"/>
  <c r="F21" i="22"/>
  <c r="F23" i="22" s="1"/>
  <c r="F17" i="22"/>
  <c r="F19" i="22" s="1"/>
  <c r="M59" i="22"/>
  <c r="N21" i="22"/>
  <c r="N23" i="22" s="1"/>
  <c r="N17" i="22"/>
  <c r="U59" i="22"/>
  <c r="V17" i="22"/>
  <c r="V21" i="22"/>
  <c r="C18" i="22"/>
  <c r="H21" i="23"/>
  <c r="H23" i="23" s="1"/>
  <c r="H17" i="23"/>
  <c r="H19" i="23" s="1"/>
  <c r="P17" i="23"/>
  <c r="P19" i="23" s="1"/>
  <c r="P21" i="23"/>
  <c r="J59" i="24"/>
  <c r="K21" i="24"/>
  <c r="K17" i="24"/>
  <c r="R59" i="24"/>
  <c r="S21" i="24"/>
  <c r="S23" i="24" s="1"/>
  <c r="S17" i="24"/>
  <c r="G21" i="26"/>
  <c r="G17" i="26"/>
  <c r="O17" i="26"/>
  <c r="O21" i="26"/>
  <c r="E59" i="27"/>
  <c r="F17" i="27"/>
  <c r="F19" i="27" s="1"/>
  <c r="F20" i="27" s="1"/>
  <c r="M59" i="27"/>
  <c r="N17" i="27"/>
  <c r="U59" i="27"/>
  <c r="V17" i="27"/>
  <c r="E59" i="28"/>
  <c r="F17" i="28"/>
  <c r="F19" i="28" s="1"/>
  <c r="F20" i="28" s="1"/>
  <c r="F21" i="28"/>
  <c r="F23" i="28" s="1"/>
  <c r="F24" i="28" s="1"/>
  <c r="M59" i="28"/>
  <c r="N17" i="28"/>
  <c r="N19" i="28" s="1"/>
  <c r="N21" i="28"/>
  <c r="U59" i="28"/>
  <c r="V17" i="28"/>
  <c r="V21" i="28"/>
  <c r="D59" i="29"/>
  <c r="E17" i="29"/>
  <c r="E19" i="29" s="1"/>
  <c r="E20" i="29" s="1"/>
  <c r="E21" i="29"/>
  <c r="E23" i="29" s="1"/>
  <c r="E24" i="29" s="1"/>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19" i="22" s="1"/>
  <c r="G21" i="22"/>
  <c r="G23" i="22" s="1"/>
  <c r="O17" i="22"/>
  <c r="O19" i="22" s="1"/>
  <c r="O21" i="22"/>
  <c r="O23" i="22" s="1"/>
  <c r="H59" i="23"/>
  <c r="I21" i="23"/>
  <c r="I23" i="23" s="1"/>
  <c r="I17" i="23"/>
  <c r="P59" i="23"/>
  <c r="Q17" i="23"/>
  <c r="Q21" i="23"/>
  <c r="Q23" i="23" s="1"/>
  <c r="C59" i="24"/>
  <c r="D17" i="24"/>
  <c r="D19" i="24" s="1"/>
  <c r="D20" i="24" s="1"/>
  <c r="D21" i="24"/>
  <c r="D23" i="24" s="1"/>
  <c r="D24" i="24" s="1"/>
  <c r="K59" i="24"/>
  <c r="L21" i="24"/>
  <c r="L17" i="24"/>
  <c r="L19"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E59" i="29"/>
  <c r="F17" i="29"/>
  <c r="F21" i="29"/>
  <c r="M59" i="29"/>
  <c r="N17" i="29"/>
  <c r="N21" i="29"/>
  <c r="U59" i="29"/>
  <c r="V17" i="29"/>
  <c r="V21" i="29"/>
  <c r="V23" i="29" s="1"/>
  <c r="D59" i="30"/>
  <c r="D64" i="30" s="1"/>
  <c r="D65" i="30" s="1"/>
  <c r="E17" i="30"/>
  <c r="E19" i="30" s="1"/>
  <c r="E20" i="30" s="1"/>
  <c r="E21" i="30"/>
  <c r="E23" i="30" s="1"/>
  <c r="E24" i="30" s="1"/>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23" i="23" s="1"/>
  <c r="J17" i="23"/>
  <c r="J19" i="23" s="1"/>
  <c r="Q59" i="23"/>
  <c r="R21" i="23"/>
  <c r="R17" i="23"/>
  <c r="D59" i="24"/>
  <c r="E17" i="24"/>
  <c r="E21" i="24"/>
  <c r="E23" i="24" s="1"/>
  <c r="E24" i="24" s="1"/>
  <c r="L59" i="24"/>
  <c r="M17" i="24"/>
  <c r="M19" i="24" s="1"/>
  <c r="M21" i="24"/>
  <c r="M23" i="24" s="1"/>
  <c r="T59" i="24"/>
  <c r="U21" i="24"/>
  <c r="U17" i="24"/>
  <c r="H59" i="26"/>
  <c r="I17" i="26"/>
  <c r="I21" i="26"/>
  <c r="I23" i="26" s="1"/>
  <c r="I24" i="26" s="1"/>
  <c r="P59" i="26"/>
  <c r="Q17" i="26"/>
  <c r="Q19" i="26" s="1"/>
  <c r="Q21" i="26"/>
  <c r="E63" i="26"/>
  <c r="H17" i="27"/>
  <c r="P17" i="27"/>
  <c r="P19" i="27" s="1"/>
  <c r="H21" i="28"/>
  <c r="H23" i="28" s="1"/>
  <c r="H24" i="28" s="1"/>
  <c r="H17" i="28"/>
  <c r="H19" i="28" s="1"/>
  <c r="H20" i="28" s="1"/>
  <c r="P21" i="28"/>
  <c r="P17" i="28"/>
  <c r="P19" i="28" s="1"/>
  <c r="G17" i="29"/>
  <c r="G19" i="29" s="1"/>
  <c r="G20" i="29" s="1"/>
  <c r="G21" i="29"/>
  <c r="G23" i="29" s="1"/>
  <c r="G24" i="29" s="1"/>
  <c r="O17" i="29"/>
  <c r="O21" i="29"/>
  <c r="E59" i="30"/>
  <c r="F21" i="30"/>
  <c r="F23" i="30" s="1"/>
  <c r="F24" i="30" s="1"/>
  <c r="F17" i="30"/>
  <c r="F19" i="30" s="1"/>
  <c r="F20"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0" i="26" s="1"/>
  <c r="J21" i="26"/>
  <c r="J23" i="26" s="1"/>
  <c r="J24" i="26" s="1"/>
  <c r="Q58" i="26"/>
  <c r="Q61" i="26" s="1"/>
  <c r="R21" i="26"/>
  <c r="R23" i="26" s="1"/>
  <c r="R17" i="26"/>
  <c r="R19" i="26" s="1"/>
  <c r="F63" i="26"/>
  <c r="I17" i="27"/>
  <c r="I19" i="27" s="1"/>
  <c r="I20" i="27" s="1"/>
  <c r="Q17" i="27"/>
  <c r="I21" i="28"/>
  <c r="I23" i="28" s="1"/>
  <c r="I24" i="28" s="1"/>
  <c r="I17" i="28"/>
  <c r="I19" i="28" s="1"/>
  <c r="I20" i="28" s="1"/>
  <c r="Q21" i="28"/>
  <c r="Q23" i="28" s="1"/>
  <c r="Q24" i="28" s="1"/>
  <c r="Q17" i="28"/>
  <c r="Q19" i="28" s="1"/>
  <c r="H21" i="29"/>
  <c r="H23" i="29" s="1"/>
  <c r="H24" i="29" s="1"/>
  <c r="H17" i="29"/>
  <c r="H19" i="29" s="1"/>
  <c r="H20" i="29" s="1"/>
  <c r="P21" i="29"/>
  <c r="P23" i="29" s="1"/>
  <c r="P17" i="29"/>
  <c r="G21" i="30"/>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0" i="24" s="1"/>
  <c r="G21" i="24"/>
  <c r="G23" i="24" s="1"/>
  <c r="G24" i="24" s="1"/>
  <c r="O17" i="24"/>
  <c r="O21" i="24"/>
  <c r="J59" i="26"/>
  <c r="K17" i="26"/>
  <c r="K19" i="26" s="1"/>
  <c r="K21" i="26"/>
  <c r="R59" i="26"/>
  <c r="S17" i="26"/>
  <c r="S19" i="26" s="1"/>
  <c r="S21" i="26"/>
  <c r="S23" i="26" s="1"/>
  <c r="M63" i="26"/>
  <c r="I59" i="27"/>
  <c r="J17" i="27"/>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C64" i="21" s="1"/>
  <c r="K58" i="21"/>
  <c r="K61" i="21" s="1"/>
  <c r="K64" i="21" s="1"/>
  <c r="R19" i="24"/>
  <c r="I21" i="27"/>
  <c r="I23" i="27" s="1"/>
  <c r="I24" i="27" s="1"/>
  <c r="Q21" i="27"/>
  <c r="R58" i="21"/>
  <c r="R61" i="21" s="1"/>
  <c r="R64" i="21" s="1"/>
  <c r="O57" i="21"/>
  <c r="A43" i="21"/>
  <c r="J58" i="21"/>
  <c r="J61" i="21" s="1"/>
  <c r="E19" i="21"/>
  <c r="E20" i="21" s="1"/>
  <c r="G23" i="26"/>
  <c r="G24" i="26" s="1"/>
  <c r="D58" i="29"/>
  <c r="D61" i="29" s="1"/>
  <c r="P23" i="26"/>
  <c r="G21" i="27"/>
  <c r="G23" i="27" s="1"/>
  <c r="G24" i="27" s="1"/>
  <c r="O21" i="27"/>
  <c r="O23" i="27" s="1"/>
  <c r="O24" i="27" s="1"/>
  <c r="D58" i="30"/>
  <c r="D61" i="30" s="1"/>
  <c r="L58" i="30"/>
  <c r="L61" i="30" s="1"/>
  <c r="L64" i="30" s="1"/>
  <c r="R58" i="23"/>
  <c r="R61" i="23" s="1"/>
  <c r="H21" i="27"/>
  <c r="H23" i="27" s="1"/>
  <c r="H24" i="27" s="1"/>
  <c r="P21" i="27"/>
  <c r="J58" i="22"/>
  <c r="J61" i="22" s="1"/>
  <c r="J58" i="26"/>
  <c r="J61" i="26" s="1"/>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P58" i="22"/>
  <c r="P61" i="22" s="1"/>
  <c r="P64" i="22" s="1"/>
  <c r="F59" i="22"/>
  <c r="K58" i="29"/>
  <c r="K61" i="29" s="1"/>
  <c r="I58" i="23"/>
  <c r="I61" i="23" s="1"/>
  <c r="I64" i="23" s="1"/>
  <c r="I65" i="23" s="1"/>
  <c r="Q58" i="23"/>
  <c r="Q61" i="23" s="1"/>
  <c r="L58" i="29"/>
  <c r="L61" i="29" s="1"/>
  <c r="T58" i="29"/>
  <c r="T61" i="29" s="1"/>
  <c r="T64" i="29" s="1"/>
  <c r="Q23" i="30"/>
  <c r="U23" i="30"/>
  <c r="J58" i="28"/>
  <c r="J61" i="28" s="1"/>
  <c r="J64" i="28" s="1"/>
  <c r="R58" i="22"/>
  <c r="R61" i="22" s="1"/>
  <c r="R64" i="22" s="1"/>
  <c r="J58" i="23"/>
  <c r="J61" i="23" s="1"/>
  <c r="J64" i="23" s="1"/>
  <c r="J58" i="24"/>
  <c r="J61" i="24" s="1"/>
  <c r="J64" i="24" s="1"/>
  <c r="R58" i="24"/>
  <c r="R61" i="24" s="1"/>
  <c r="F57" i="24"/>
  <c r="T58" i="30"/>
  <c r="T61" i="30" s="1"/>
  <c r="T64" i="30" s="1"/>
  <c r="C58" i="23"/>
  <c r="C61" i="23" s="1"/>
  <c r="K58" i="23"/>
  <c r="K61" i="23" s="1"/>
  <c r="S58" i="23"/>
  <c r="S61" i="23" s="1"/>
  <c r="F58" i="26"/>
  <c r="F61" i="26" s="1"/>
  <c r="D58" i="27"/>
  <c r="D61" i="27" s="1"/>
  <c r="L58" i="27"/>
  <c r="L61" i="27" s="1"/>
  <c r="T58" i="27"/>
  <c r="T61" i="27" s="1"/>
  <c r="T64" i="27" s="1"/>
  <c r="J58" i="30"/>
  <c r="J61" i="30" s="1"/>
  <c r="J64" i="30" s="1"/>
  <c r="R58" i="30"/>
  <c r="R61" i="30" s="1"/>
  <c r="R64" i="30" s="1"/>
  <c r="P57" i="30"/>
  <c r="J57" i="21"/>
  <c r="H59" i="21"/>
  <c r="Q23" i="22"/>
  <c r="J19" i="27"/>
  <c r="J20" i="27" s="1"/>
  <c r="R21" i="27"/>
  <c r="R23" i="27" s="1"/>
  <c r="R24" i="27" s="1"/>
  <c r="E58" i="27"/>
  <c r="E61" i="27" s="1"/>
  <c r="E64" i="27" s="1"/>
  <c r="M58" i="27"/>
  <c r="M61" i="27" s="1"/>
  <c r="U58" i="27"/>
  <c r="U61" i="27" s="1"/>
  <c r="I58" i="29"/>
  <c r="I61"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H58" i="30"/>
  <c r="H61" i="30" s="1"/>
  <c r="H64" i="30" s="1"/>
  <c r="N59" i="30"/>
  <c r="K19" i="21"/>
  <c r="Q57" i="21"/>
  <c r="B58" i="21"/>
  <c r="B61" i="21" s="1"/>
  <c r="I58" i="22"/>
  <c r="I61"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K58" i="22"/>
  <c r="K61" i="22" s="1"/>
  <c r="K64" i="22" s="1"/>
  <c r="S58" i="22"/>
  <c r="S61" i="22" s="1"/>
  <c r="S64" i="22" s="1"/>
  <c r="F57" i="23"/>
  <c r="L23" i="24"/>
  <c r="T23" i="24"/>
  <c r="G58" i="24"/>
  <c r="G61" i="24" s="1"/>
  <c r="O58" i="24"/>
  <c r="O61" i="24" s="1"/>
  <c r="N59" i="24"/>
  <c r="C58" i="26"/>
  <c r="C61"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D58" i="26"/>
  <c r="D61" i="26" s="1"/>
  <c r="L58" i="26"/>
  <c r="L61" i="26" s="1"/>
  <c r="L64" i="26" s="1"/>
  <c r="T58" i="26"/>
  <c r="T61" i="26" s="1"/>
  <c r="F57" i="26"/>
  <c r="C58" i="27"/>
  <c r="C61" i="27" s="1"/>
  <c r="C64" i="27" s="1"/>
  <c r="C65" i="27" s="1"/>
  <c r="K58" i="27"/>
  <c r="K61" i="27" s="1"/>
  <c r="K64" i="27" s="1"/>
  <c r="S58" i="27"/>
  <c r="S61" i="27" s="1"/>
  <c r="S64" i="27" s="1"/>
  <c r="P57" i="27"/>
  <c r="N59" i="27"/>
  <c r="H58" i="28"/>
  <c r="H61" i="28" s="1"/>
  <c r="P58" i="28"/>
  <c r="P61" i="28" s="1"/>
  <c r="N57" i="28"/>
  <c r="D23" i="29"/>
  <c r="D24" i="29" s="1"/>
  <c r="L23" i="29"/>
  <c r="T23" i="29"/>
  <c r="G58" i="29"/>
  <c r="G61" i="29" s="1"/>
  <c r="O58" i="29"/>
  <c r="O61" i="29" s="1"/>
  <c r="P59" i="29"/>
  <c r="I57" i="30"/>
  <c r="M19" i="21"/>
  <c r="G57" i="21"/>
  <c r="E58" i="22"/>
  <c r="E61" i="22" s="1"/>
  <c r="E64" i="22" s="1"/>
  <c r="E65" i="22" s="1"/>
  <c r="M58" i="22"/>
  <c r="M61" i="22" s="1"/>
  <c r="M64" i="22" s="1"/>
  <c r="U58" i="22"/>
  <c r="U61" i="22" s="1"/>
  <c r="A45" i="22"/>
  <c r="O57" i="22"/>
  <c r="H58" i="23"/>
  <c r="H61"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P24" i="28" s="1"/>
  <c r="H58" i="29"/>
  <c r="H61" i="29" s="1"/>
  <c r="P58" i="29"/>
  <c r="P61" i="29" s="1"/>
  <c r="E58" i="30"/>
  <c r="E61" i="30" s="1"/>
  <c r="M58" i="30"/>
  <c r="M61" i="30" s="1"/>
  <c r="U58" i="30"/>
  <c r="U61" i="30" s="1"/>
  <c r="U64" i="30" s="1"/>
  <c r="U66" i="30" s="1"/>
  <c r="N57" i="30"/>
  <c r="F59" i="30"/>
  <c r="B58" i="30"/>
  <c r="B61" i="30" s="1"/>
  <c r="B58" i="24"/>
  <c r="B61"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G23" i="30"/>
  <c r="G24" i="30" s="1"/>
  <c r="R19" i="30"/>
  <c r="F63" i="30"/>
  <c r="N63" i="30"/>
  <c r="K19" i="30"/>
  <c r="S19" i="30"/>
  <c r="S23" i="30"/>
  <c r="A31" i="30"/>
  <c r="A33" i="30"/>
  <c r="A39" i="30"/>
  <c r="A41" i="30"/>
  <c r="A47" i="30"/>
  <c r="A49" i="30"/>
  <c r="G57" i="30"/>
  <c r="O57" i="30"/>
  <c r="G59" i="30"/>
  <c r="O59" i="30"/>
  <c r="G63" i="30"/>
  <c r="O63" i="30"/>
  <c r="P63" i="30"/>
  <c r="I63" i="30"/>
  <c r="Q63" i="30"/>
  <c r="T19" i="30"/>
  <c r="N19" i="30"/>
  <c r="V19" i="30"/>
  <c r="N23" i="30"/>
  <c r="B63" i="30"/>
  <c r="J63" i="30"/>
  <c r="R63" i="30"/>
  <c r="M19" i="30"/>
  <c r="A32" i="30"/>
  <c r="A34" i="30"/>
  <c r="A40" i="30"/>
  <c r="A42" i="30"/>
  <c r="A48" i="30"/>
  <c r="A50" i="30"/>
  <c r="C63" i="30"/>
  <c r="K63" i="30"/>
  <c r="S63" i="30"/>
  <c r="P19" i="30"/>
  <c r="D63" i="30"/>
  <c r="L63" i="30"/>
  <c r="T63" i="30"/>
  <c r="H63" i="30"/>
  <c r="Q19" i="30"/>
  <c r="E63" i="30"/>
  <c r="M63" i="30"/>
  <c r="Q23" i="29"/>
  <c r="O23" i="29"/>
  <c r="T19" i="29"/>
  <c r="P63" i="29"/>
  <c r="R19"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M23" i="29"/>
  <c r="U23" i="29"/>
  <c r="I57" i="29"/>
  <c r="Q57" i="29"/>
  <c r="I63" i="29"/>
  <c r="Q63" i="29"/>
  <c r="F19" i="29"/>
  <c r="F20" i="29" s="1"/>
  <c r="N19" i="29"/>
  <c r="V19" i="29"/>
  <c r="F23" i="29"/>
  <c r="F24" i="29" s="1"/>
  <c r="N23" i="29"/>
  <c r="B63" i="29"/>
  <c r="J63" i="29"/>
  <c r="R63" i="29"/>
  <c r="L19" i="29"/>
  <c r="O19" i="29"/>
  <c r="A32" i="29"/>
  <c r="A34" i="29"/>
  <c r="A40" i="29"/>
  <c r="A42" i="29"/>
  <c r="A48" i="29"/>
  <c r="A50" i="29"/>
  <c r="C63" i="29"/>
  <c r="K63" i="29"/>
  <c r="S63" i="29"/>
  <c r="P19" i="29"/>
  <c r="D63" i="29"/>
  <c r="L63" i="29"/>
  <c r="T63" i="29"/>
  <c r="E63" i="29"/>
  <c r="M63" i="29"/>
  <c r="K19" i="28"/>
  <c r="S19" i="28"/>
  <c r="K23" i="28"/>
  <c r="K24" i="28" s="1"/>
  <c r="A31" i="28"/>
  <c r="A33" i="28"/>
  <c r="A37" i="28"/>
  <c r="A39" i="28"/>
  <c r="A41" i="28"/>
  <c r="A45" i="28"/>
  <c r="A47" i="28"/>
  <c r="A49" i="28"/>
  <c r="G57" i="28"/>
  <c r="O57" i="28"/>
  <c r="G59" i="28"/>
  <c r="O59" i="28"/>
  <c r="G63" i="28"/>
  <c r="O63" i="28"/>
  <c r="D19" i="28"/>
  <c r="D20" i="28" s="1"/>
  <c r="L19" i="28"/>
  <c r="L23" i="28"/>
  <c r="L24" i="28" s="1"/>
  <c r="T23" i="28"/>
  <c r="T24" i="28" s="1"/>
  <c r="H59" i="28"/>
  <c r="P59" i="28"/>
  <c r="H63" i="28"/>
  <c r="P63" i="28"/>
  <c r="M19" i="28"/>
  <c r="U19" i="28"/>
  <c r="M23" i="28"/>
  <c r="M24" i="28" s="1"/>
  <c r="I57" i="28"/>
  <c r="Q57" i="28"/>
  <c r="I63" i="28"/>
  <c r="Q63" i="28"/>
  <c r="R19" i="28"/>
  <c r="V19" i="28"/>
  <c r="N23" i="28"/>
  <c r="N24" i="28" s="1"/>
  <c r="V23" i="28"/>
  <c r="V24" i="28" s="1"/>
  <c r="B63" i="28"/>
  <c r="J63" i="28"/>
  <c r="R63" i="28"/>
  <c r="A32" i="28"/>
  <c r="A34" i="28"/>
  <c r="A40" i="28"/>
  <c r="A42" i="28"/>
  <c r="A48" i="28"/>
  <c r="A50" i="28"/>
  <c r="C63" i="28"/>
  <c r="K63" i="28"/>
  <c r="S63" i="28"/>
  <c r="D63" i="28"/>
  <c r="L63" i="28"/>
  <c r="T63" i="28"/>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H19" i="27"/>
  <c r="H20" i="27" s="1"/>
  <c r="D63" i="27"/>
  <c r="L63" i="27"/>
  <c r="T63" i="27"/>
  <c r="H63" i="27"/>
  <c r="Q19" i="27"/>
  <c r="E63" i="27"/>
  <c r="M63" i="27"/>
  <c r="U64" i="26"/>
  <c r="U66" i="26" s="1"/>
  <c r="O23" i="26"/>
  <c r="K23" i="26"/>
  <c r="A31" i="26"/>
  <c r="A33" i="26"/>
  <c r="A37" i="26"/>
  <c r="A39" i="26"/>
  <c r="A41" i="26"/>
  <c r="A45" i="26"/>
  <c r="A47" i="26"/>
  <c r="A49" i="26"/>
  <c r="G57" i="26"/>
  <c r="O57" i="26"/>
  <c r="G59" i="26"/>
  <c r="O59" i="26"/>
  <c r="G63" i="26"/>
  <c r="O63" i="26"/>
  <c r="L19" i="26"/>
  <c r="T19" i="26"/>
  <c r="L23" i="26"/>
  <c r="T23" i="26"/>
  <c r="H63" i="26"/>
  <c r="P63" i="26"/>
  <c r="M19" i="26"/>
  <c r="M23" i="26"/>
  <c r="I57" i="26"/>
  <c r="Q57" i="26"/>
  <c r="I59" i="26"/>
  <c r="Q59" i="26"/>
  <c r="Q64" i="26" s="1"/>
  <c r="I63" i="26"/>
  <c r="Q63" i="26"/>
  <c r="N19" i="26"/>
  <c r="N23" i="26"/>
  <c r="V23" i="26"/>
  <c r="B63" i="26"/>
  <c r="J63" i="26"/>
  <c r="R63" i="26"/>
  <c r="G19" i="26"/>
  <c r="G20" i="26" s="1"/>
  <c r="O19" i="26"/>
  <c r="A32" i="26"/>
  <c r="A34" i="26"/>
  <c r="A40" i="26"/>
  <c r="A42" i="26"/>
  <c r="A48" i="26"/>
  <c r="A50" i="26"/>
  <c r="C63" i="26"/>
  <c r="K63" i="26"/>
  <c r="S63" i="26"/>
  <c r="P19" i="26"/>
  <c r="D63" i="26"/>
  <c r="L63" i="26"/>
  <c r="I19" i="26"/>
  <c r="I20" i="26" s="1"/>
  <c r="P23" i="24"/>
  <c r="K19" i="24"/>
  <c r="S19" i="24"/>
  <c r="K23" i="24"/>
  <c r="A31" i="24"/>
  <c r="A33" i="24"/>
  <c r="A37" i="24"/>
  <c r="A39" i="24"/>
  <c r="A41" i="24"/>
  <c r="A45" i="24"/>
  <c r="A47" i="24"/>
  <c r="A49" i="24"/>
  <c r="G57" i="24"/>
  <c r="O57" i="24"/>
  <c r="G59" i="24"/>
  <c r="O59" i="24"/>
  <c r="G63" i="24"/>
  <c r="O63" i="24"/>
  <c r="H59" i="24"/>
  <c r="P59" i="24"/>
  <c r="H63" i="24"/>
  <c r="P63" i="24"/>
  <c r="E19" i="24"/>
  <c r="E20" i="24" s="1"/>
  <c r="U19" i="24"/>
  <c r="U23" i="24"/>
  <c r="I57" i="24"/>
  <c r="Q57" i="24"/>
  <c r="I63" i="24"/>
  <c r="Q63" i="24"/>
  <c r="F19" i="24"/>
  <c r="F20" i="24" s="1"/>
  <c r="F23" i="24"/>
  <c r="F24" i="24" s="1"/>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N23" i="23"/>
  <c r="G19" i="23"/>
  <c r="O19" i="23"/>
  <c r="A32" i="23"/>
  <c r="A34" i="23"/>
  <c r="A40" i="23"/>
  <c r="A42" i="23"/>
  <c r="A48" i="23"/>
  <c r="A50"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M19" i="22"/>
  <c r="U23" i="22"/>
  <c r="I57" i="22"/>
  <c r="Q57" i="22"/>
  <c r="K19" i="22"/>
  <c r="A39" i="22"/>
  <c r="A49" i="22"/>
  <c r="N19" i="22"/>
  <c r="V19" i="22"/>
  <c r="V23" i="22"/>
  <c r="A32" i="22"/>
  <c r="A34" i="22"/>
  <c r="A40" i="22"/>
  <c r="A42" i="22"/>
  <c r="A48" i="22"/>
  <c r="A50" i="22"/>
  <c r="P19" i="22"/>
  <c r="P64" i="2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R23" i="21"/>
  <c r="R24" i="21" s="1"/>
  <c r="I19" i="21"/>
  <c r="I20" i="21" s="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5" i="28" l="1"/>
  <c r="I65" i="27"/>
  <c r="I64" i="30"/>
  <c r="I65" i="30" s="1"/>
  <c r="H64" i="22"/>
  <c r="H65" i="22" s="1"/>
  <c r="C64" i="26"/>
  <c r="C65" i="26" s="1"/>
  <c r="C64" i="22"/>
  <c r="C65" i="22" s="1"/>
  <c r="C64" i="29"/>
  <c r="C65" i="29" s="1"/>
  <c r="B64" i="24"/>
  <c r="B66" i="24" s="1"/>
  <c r="C64" i="23"/>
  <c r="C65" i="23" s="1"/>
  <c r="I64" i="26"/>
  <c r="I65" i="26" s="1"/>
  <c r="H64" i="26"/>
  <c r="H65" i="26" s="1"/>
  <c r="D65" i="24"/>
  <c r="C65" i="21"/>
  <c r="H65" i="30"/>
  <c r="C65" i="30"/>
  <c r="D65" i="28"/>
  <c r="E65" i="27"/>
  <c r="I64" i="29"/>
  <c r="I65" i="29" s="1"/>
  <c r="I64" i="22"/>
  <c r="I65" i="22" s="1"/>
  <c r="H64" i="23"/>
  <c r="H65" i="23" s="1"/>
  <c r="G64" i="30"/>
  <c r="G65" i="30" s="1"/>
  <c r="F64" i="26"/>
  <c r="F65" i="26" s="1"/>
  <c r="E64" i="30"/>
  <c r="E65" i="30" s="1"/>
  <c r="D64" i="27"/>
  <c r="D65" i="27" s="1"/>
  <c r="B64" i="30"/>
  <c r="B65" i="30" s="1"/>
  <c r="C19" i="29"/>
  <c r="C20" i="29" s="1"/>
  <c r="C23" i="21"/>
  <c r="C24" i="21" s="1"/>
  <c r="L64" i="22"/>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J66" i="21" s="1"/>
  <c r="F64" i="24"/>
  <c r="F64" i="28"/>
  <c r="D64" i="26"/>
  <c r="D65" i="26" s="1"/>
  <c r="H64" i="29"/>
  <c r="S64" i="30"/>
  <c r="S66" i="30" s="1"/>
  <c r="Q64" i="23"/>
  <c r="Q66" i="23" s="1"/>
  <c r="F64" i="30"/>
  <c r="K64" i="23"/>
  <c r="K66" i="23" s="1"/>
  <c r="R64" i="26"/>
  <c r="E64" i="24"/>
  <c r="J64" i="22"/>
  <c r="J66" i="22" s="1"/>
  <c r="H64" i="21"/>
  <c r="H65" i="21" s="1"/>
  <c r="H64" i="28"/>
  <c r="G64" i="28"/>
  <c r="P64" i="26"/>
  <c r="E64" i="28"/>
  <c r="N64" i="23"/>
  <c r="J64" i="26"/>
  <c r="B64" i="23"/>
  <c r="M64" i="27"/>
  <c r="M66" i="27" s="1"/>
  <c r="H64" i="27"/>
  <c r="G64" i="22"/>
  <c r="L64" i="29"/>
  <c r="G64" i="24"/>
  <c r="H64" i="24"/>
  <c r="D64" i="23"/>
  <c r="D65" i="23" s="1"/>
  <c r="K64" i="24"/>
  <c r="P64" i="24"/>
  <c r="U64" i="29"/>
  <c r="U66" i="29" s="1"/>
  <c r="O66" i="21"/>
  <c r="M64" i="30"/>
  <c r="M66" i="30" s="1"/>
  <c r="K64" i="26"/>
  <c r="K66" i="26" s="1"/>
  <c r="C64" i="28"/>
  <c r="C64" i="24"/>
  <c r="L64" i="27"/>
  <c r="L66" i="27" s="1"/>
  <c r="R64" i="24"/>
  <c r="R66" i="24" s="1"/>
  <c r="K64" i="29"/>
  <c r="K66" i="29" s="1"/>
  <c r="J64" i="29"/>
  <c r="J66" i="29" s="1"/>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P66" i="23"/>
  <c r="E66" i="22"/>
  <c r="T66" i="23"/>
  <c r="Q66" i="21"/>
  <c r="P66" i="21"/>
  <c r="K66" i="27"/>
  <c r="G64" i="23"/>
  <c r="Q66" i="24"/>
  <c r="R66" i="27"/>
  <c r="C66" i="27"/>
  <c r="H66" i="23"/>
  <c r="J66" i="27"/>
  <c r="G64" i="27"/>
  <c r="G66" i="30"/>
  <c r="J66" i="30"/>
  <c r="F64" i="27"/>
  <c r="T66" i="27"/>
  <c r="L66" i="29"/>
  <c r="Q66" i="22"/>
  <c r="J66" i="26"/>
  <c r="C66" i="22"/>
  <c r="T66" i="21"/>
  <c r="S66" i="23"/>
  <c r="H66" i="30"/>
  <c r="S66" i="24"/>
  <c r="L66" i="21"/>
  <c r="S66" i="26"/>
  <c r="L66" i="28"/>
  <c r="L66" i="26"/>
  <c r="T66" i="30"/>
  <c r="C66" i="29"/>
  <c r="H66" i="22"/>
  <c r="R66" i="28"/>
  <c r="N64" i="26"/>
  <c r="N66" i="26" s="1"/>
  <c r="O64" i="29"/>
  <c r="O66" i="29" s="1"/>
  <c r="P64" i="29"/>
  <c r="P66" i="29" s="1"/>
  <c r="S64" i="1"/>
  <c r="R66" i="26"/>
  <c r="N64" i="29"/>
  <c r="N66" i="29" s="1"/>
  <c r="R66" i="30"/>
  <c r="L66" i="23"/>
  <c r="O66" i="22"/>
  <c r="R64" i="1"/>
  <c r="J66" i="23"/>
  <c r="Q64" i="1"/>
  <c r="U64" i="1"/>
  <c r="P64" i="1"/>
  <c r="E66" i="27"/>
  <c r="J66" i="24"/>
  <c r="Q66" i="29"/>
  <c r="F64" i="29"/>
  <c r="O64" i="23"/>
  <c r="O66" i="23" s="1"/>
  <c r="O64" i="30"/>
  <c r="O66" i="30" s="1"/>
  <c r="N64" i="24"/>
  <c r="N66" i="24" s="1"/>
  <c r="B66" i="30"/>
  <c r="K66" i="30"/>
  <c r="C66" i="30"/>
  <c r="I66" i="30"/>
  <c r="R66" i="29"/>
  <c r="M66" i="29"/>
  <c r="S66" i="29"/>
  <c r="T66" i="28"/>
  <c r="D66" i="28"/>
  <c r="M66" i="28"/>
  <c r="Q66" i="28"/>
  <c r="I66" i="28"/>
  <c r="S66" i="28"/>
  <c r="K66" i="28"/>
  <c r="Q66" i="27"/>
  <c r="I66" i="27"/>
  <c r="P66" i="27"/>
  <c r="Q66" i="26"/>
  <c r="P66" i="26"/>
  <c r="H66" i="26"/>
  <c r="L66" i="24"/>
  <c r="I66" i="24"/>
  <c r="P66" i="24"/>
  <c r="D66" i="24"/>
  <c r="K66" i="24"/>
  <c r="M66" i="24"/>
  <c r="I66" i="23"/>
  <c r="N66" i="23"/>
  <c r="E66" i="23"/>
  <c r="I66" i="22"/>
  <c r="M66" i="22"/>
  <c r="S66" i="22"/>
  <c r="K66" i="22"/>
  <c r="T66" i="22"/>
  <c r="M66" i="21"/>
  <c r="K66" i="21"/>
  <c r="C66" i="21"/>
  <c r="D66" i="21"/>
  <c r="R66" i="21"/>
  <c r="N64" i="1"/>
  <c r="M64" i="1"/>
  <c r="T64" i="1"/>
  <c r="L64" i="1"/>
  <c r="J64" i="1"/>
  <c r="K64" i="1"/>
  <c r="O64" i="1"/>
  <c r="C64" i="1"/>
  <c r="C65" i="1" s="1"/>
  <c r="I64" i="1"/>
  <c r="I65" i="1" s="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I66" i="26" l="1"/>
  <c r="C66" i="26"/>
  <c r="C66" i="23"/>
  <c r="B65" i="24"/>
  <c r="F66" i="26"/>
  <c r="I66" i="29"/>
  <c r="H66" i="21"/>
  <c r="D66" i="27"/>
  <c r="D65" i="1"/>
  <c r="E65" i="1"/>
  <c r="F65" i="1"/>
  <c r="H65" i="1"/>
  <c r="G65" i="1"/>
  <c r="B65" i="1"/>
  <c r="E66" i="30"/>
  <c r="F66" i="30"/>
  <c r="F65" i="30"/>
  <c r="F66" i="21"/>
  <c r="F65" i="21"/>
  <c r="F66" i="23"/>
  <c r="F65" i="23"/>
  <c r="F66" i="29"/>
  <c r="F65" i="29"/>
  <c r="F66" i="22"/>
  <c r="F65" i="22"/>
  <c r="F66" i="27"/>
  <c r="F65" i="27"/>
  <c r="F66" i="28"/>
  <c r="F65" i="28"/>
  <c r="F66" i="24"/>
  <c r="F65" i="24"/>
  <c r="E66" i="26"/>
  <c r="E65" i="26"/>
  <c r="E66" i="29"/>
  <c r="E65" i="29"/>
  <c r="E66" i="21"/>
  <c r="E65" i="21"/>
  <c r="E66" i="28"/>
  <c r="E65" i="28"/>
  <c r="E66" i="24"/>
  <c r="E65" i="24"/>
  <c r="D66" i="23"/>
  <c r="D66" i="22"/>
  <c r="D66" i="26"/>
  <c r="D66" i="29"/>
  <c r="C66" i="24"/>
  <c r="C65" i="24"/>
  <c r="C66" i="28"/>
  <c r="C65" i="28"/>
  <c r="B66" i="21"/>
  <c r="B65" i="21"/>
  <c r="B66" i="26"/>
  <c r="B65" i="26"/>
  <c r="B66" i="27"/>
  <c r="B65" i="27"/>
  <c r="B66" i="23"/>
  <c r="B65" i="23"/>
  <c r="B66" i="28"/>
  <c r="B65" i="28"/>
  <c r="B66" i="29"/>
  <c r="B65" i="29"/>
  <c r="B66" i="22"/>
  <c r="B65" i="22"/>
  <c r="I66" i="21"/>
  <c r="I65" i="21"/>
  <c r="H66" i="24"/>
  <c r="H65" i="24"/>
  <c r="H66" i="27"/>
  <c r="H65" i="27"/>
  <c r="H66" i="28"/>
  <c r="H65" i="28"/>
  <c r="H66" i="29"/>
  <c r="H65" i="29"/>
  <c r="G66" i="23"/>
  <c r="G65" i="23"/>
  <c r="G66" i="21"/>
  <c r="G65" i="21"/>
  <c r="G66" i="24"/>
  <c r="G65" i="24"/>
  <c r="G66" i="29"/>
  <c r="G65" i="29"/>
  <c r="G66" i="27"/>
  <c r="G65" i="27"/>
  <c r="G66" i="22"/>
  <c r="G65" i="22"/>
  <c r="G66" i="28"/>
  <c r="G65" i="28"/>
  <c r="G66" i="26"/>
  <c r="G65" i="26"/>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<sst xmlns="http://schemas.openxmlformats.org/spreadsheetml/2006/main" count="2194" uniqueCount="177">
  <si>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</si>
  <si>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</si>
  <si>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</si>
  <si>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</si>
  <si>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</si>
  <si>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</si>
  <si>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</si>
  <si>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</si>
  <si>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</si>
  <si>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</si>
  <si>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</si>
  <si>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</si>
  <si>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</si>
  <si>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</si>
  <si>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</si>
  <si>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</si>
  <si>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</si>
  <si>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</si>
  <si>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</si>
  <si>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</si>
  <si>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</si>
  <si>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</si>
  <si>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</si>
  <si>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</si>
  <si>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</si>
  <si>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</si>
  <si>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</si>
  <si>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</si>
  <si>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</si>
  <si>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</si>
  <si>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</si>
  <si>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</si>
  <si>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</si>
  <si>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</si>
  <si>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</si>
  <si>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</si>
  <si>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</si>
  <si>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</si>
  <si>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</si>
  <si>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</si>
  <si>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</si>
  <si>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</si>
  <si>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</si>
  <si>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</si>
  <si>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</si>
  <si>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</si>
  <si>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</si>
  <si>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</si>
  <si>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</si>
  <si>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</si>
  <si>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</si>
  <si>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</si>
  <si>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</si>
  <si>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</si>
  <si>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</si>
  <si>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</si>
  <si>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</si>
  <si>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</si>
  <si>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</si>
  <si>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</si>
  <si>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</si>
  <si>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</si>
  <si>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</si>
  <si>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</si>
  <si>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</si>
  <si>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</si>
  <si>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</si>
  <si>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</si>
  <si>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</si>
  <si>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</si>
  <si>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</si>
  <si>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</si>
  <si>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</si>
  <si>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</si>
  <si>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</si>
  <si>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</si>
  <si>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</si>
  <si>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</si>
  <si>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</si>
  <si>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</si>
  <si>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</si>
  <si>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</si>
  <si>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</si>
  <si>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</si>
  <si>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</si>
  <si>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</si>
  <si>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</si>
  <si>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</si>
  <si>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</si>
  <si>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</si>
  <si>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</si>
  <si>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</si>
  <si>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</si>
  <si>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</si>
  <si>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</si>
  <si>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</si>
  <si>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</si>
  <si>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</si>
  <si>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</si>
  <si>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</si>
  <si>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</si>
  <si>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</si>
  <si>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</si>
  <si>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</si>
  <si>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</si>
  <si>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</si>
  <si>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</si>
  <si>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</si>
  <si>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</si>
  <si>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</si>
  <si>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</si>
  <si>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</si>
  <si>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</si>
  <si>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</si>
  <si>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</si>
  <si>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</si>
  <si>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</si>
  <si>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</si>
  <si>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</si>
  <si>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</si>
  <si>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</si>
  <si>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</si>
  <si>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</si>
  <si>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</si>
  <si>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</si>
  <si>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</si>
  <si>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</si>
  <si>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</si>
  <si>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</si>
  <si>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</si>
  <si>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</si>
  <si>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</si>
  <si>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</si>
  <si>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</si>
  <si>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</si>
  <si>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</si>
  <si>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</si>
  <si>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</si>
  <si>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</si>
  <si>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</si>
  <si>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</si>
  <si>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</si>
  <si>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</si>
  <si>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</si>
  <si>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</si>
  <si>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</si>
  <si>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</si>
  <si>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</si>
  <si>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</si>
  <si>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</si>
  <si>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</si>
  <si>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</si>
  <si>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</si>
  <si>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</si>
  <si>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</si>
  <si>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</si>
  <si>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</si>
  <si>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</si>
  <si>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</si>
  <si>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</si>
  <si>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PAN-024209</t>
  </si>
  <si>
    <t>EPR-GP3792SK</t>
  </si>
  <si>
    <t>ByProduct Recovery Limited</t>
  </si>
  <si>
    <t>Robeston Hall, Robeston West, Milford Haven, Pembrokeshire, SA73 3TL</t>
  </si>
  <si>
    <t>Louise Bailey</t>
  </si>
  <si>
    <t>RH 13</t>
  </si>
  <si>
    <t xml:space="preserve">RN 14 </t>
  </si>
  <si>
    <t>RH 15</t>
  </si>
  <si>
    <t xml:space="preserve">Bolton Hill cake </t>
  </si>
  <si>
    <t xml:space="preserve">Bolton hill liquid </t>
  </si>
  <si>
    <t xml:space="preserve">Bontgoch liquid </t>
  </si>
  <si>
    <t xml:space="preserve">Llechryd cake </t>
  </si>
  <si>
    <t xml:space="preserve">Llechryd liquid </t>
  </si>
  <si>
    <t xml:space="preserve">Preseli liquid </t>
  </si>
  <si>
    <t xml:space="preserve">Strata Florida cake </t>
  </si>
  <si>
    <t>Preseli cake</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</si>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</sst>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1B554ED3-7AAF-4192-827C-B071945474B8}" name="Crop" dataDxfId="173"/>
    <tableColumn id="2" xr3:uid="{35F435E0-8D8E-44D1-84BD-C2FF51C3F944}" name="P Offtake" dataDxfId="172"/>
    <tableColumn id="3" xr3:uid="{38465C9D-AA8F-443A-80F5-96D1F6258317}" name="K Offtake" dataDxfId="171"/>
    <tableColumn id="4" xr3:uid="{E0C0E6AF-5628-4BC3-9625-81A87B93D279}" name="Order" dataDxfId="170"/>
    <tableColumn id="5" xr3:uid="{ACDE1D9A-7F94-4404-BDDC-1235C32C758F}" name="Lime pH requirement" dataDxfId="169"/>
    <tableColumn id="6" xr3:uid="{B093C9DF-C4CF-4906-9658-89F446EB9C12}"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D13A12FC-EAE6-4280-A219-C2622262E5F4}" name="Crop" dataDxfId="131"/>
    <tableColumn id="2" xr3:uid="{FD06C4A3-4B75-490D-88CF-232C7DC3EFC6}" name="P Offtake" dataDxfId="130"/>
    <tableColumn id="3" xr3:uid="{B043BEFF-10D4-4840-989B-BB13A502ECDF}" name="K Offtake" dataDxfId="129"/>
    <tableColumn id="4" xr3:uid="{48481FDC-5D20-466C-B554-D45886EA366A}" name="Order" dataDxfId="128"/>
    <tableColumn id="5" xr3:uid="{9E0852D2-9D0D-44AB-98B7-FBA51F331ACF}" name="Lime pH requirement" dataDxfId="127"/>
    <tableColumn id="6" xr3:uid="{29F9C4A5-6854-4F37-8BD1-0DD9B6024A55}"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D35" sqref="D35"/>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19" t="s">
        <v>41</v>
      </c>
      <c r="B1" s="119"/>
      <c r="C1" s="135" t="s">
        <v>160</v>
      </c>
      <c r="D1" s="136"/>
      <c r="E1" s="93" t="s">
        <v>45</v>
      </c>
      <c r="F1" s="96">
        <v>45.05</v>
      </c>
      <c r="G1" s="120" t="s">
        <v>43</v>
      </c>
      <c r="H1" s="121"/>
      <c r="I1" s="96">
        <v>6.6</v>
      </c>
      <c r="J1" s="119" t="s">
        <v>153</v>
      </c>
      <c r="K1" s="119"/>
      <c r="L1" s="96">
        <v>33.799999999999997</v>
      </c>
      <c r="AB1" s="18"/>
      <c r="AC1" s="18"/>
      <c r="AD1" s="30" t="s">
        <v>126</v>
      </c>
      <c r="AE1" s="17"/>
      <c r="AF1" s="17"/>
      <c r="AG1" s="18"/>
      <c r="AH1" s="18"/>
      <c r="AI1" s="40" t="s">
        <v>79</v>
      </c>
      <c r="AJ1" s="41" t="s">
        <v>94</v>
      </c>
      <c r="AK1" s="42" t="s">
        <v>95</v>
      </c>
      <c r="AL1" s="43" t="s">
        <v>125</v>
      </c>
      <c r="AM1" s="43" t="s">
        <v>131</v>
      </c>
      <c r="AN1" s="43" t="s">
        <v>111</v>
      </c>
    </row>
    <row r="2" spans="1:40" x14ac:dyDescent="0.2">
      <c r="A2" s="119" t="s">
        <v>87</v>
      </c>
      <c r="B2" s="119"/>
      <c r="C2" s="133" t="s">
        <v>161</v>
      </c>
      <c r="D2" s="134"/>
      <c r="E2" s="93" t="s">
        <v>109</v>
      </c>
      <c r="F2" s="96">
        <v>190902</v>
      </c>
      <c r="G2" s="138" t="s">
        <v>110</v>
      </c>
      <c r="H2" s="139"/>
      <c r="I2" s="96"/>
      <c r="J2" s="119" t="s">
        <v>158</v>
      </c>
      <c r="K2" s="119"/>
      <c r="L2" s="96">
        <v>1.07</v>
      </c>
      <c r="AB2" s="30" t="s">
        <v>56</v>
      </c>
      <c r="AC2" s="17"/>
      <c r="AD2" s="30" t="s">
        <v>70</v>
      </c>
      <c r="AE2" s="17"/>
      <c r="AF2" s="17"/>
      <c r="AG2" s="44" t="s">
        <v>76</v>
      </c>
      <c r="AH2" s="18"/>
      <c r="AI2" s="45" t="s">
        <v>126</v>
      </c>
      <c r="AJ2" s="46">
        <v>0</v>
      </c>
      <c r="AK2" s="47">
        <v>0</v>
      </c>
      <c r="AL2" s="10">
        <v>0</v>
      </c>
      <c r="AM2" s="11">
        <v>0</v>
      </c>
      <c r="AN2" s="11">
        <v>0</v>
      </c>
    </row>
    <row r="3" spans="1:40" x14ac:dyDescent="0.2">
      <c r="A3" s="120" t="s">
        <v>42</v>
      </c>
      <c r="B3" s="121"/>
      <c r="C3" s="133" t="s">
        <v>162</v>
      </c>
      <c r="D3" s="134"/>
      <c r="E3" s="93" t="s">
        <v>108</v>
      </c>
      <c r="F3" s="31" t="s">
        <v>104</v>
      </c>
      <c r="G3" s="119" t="s">
        <v>159</v>
      </c>
      <c r="H3" s="119"/>
      <c r="I3" s="96"/>
      <c r="J3" s="120" t="s">
        <v>154</v>
      </c>
      <c r="K3" s="121"/>
      <c r="L3" s="96"/>
      <c r="AB3" s="30" t="s">
        <v>57</v>
      </c>
      <c r="AC3" s="17"/>
      <c r="AD3" s="30" t="s">
        <v>71</v>
      </c>
      <c r="AE3" s="17"/>
      <c r="AF3" s="17"/>
      <c r="AG3" s="44" t="s">
        <v>77</v>
      </c>
      <c r="AH3" s="18"/>
      <c r="AI3" s="48" t="s">
        <v>113</v>
      </c>
      <c r="AJ3" s="49">
        <v>1.7</v>
      </c>
      <c r="AK3" s="50">
        <v>6</v>
      </c>
      <c r="AL3" s="51">
        <v>1</v>
      </c>
      <c r="AM3" s="11">
        <v>6.2</v>
      </c>
      <c r="AN3" s="11" t="s">
        <v>112</v>
      </c>
    </row>
    <row r="4" spans="1:40" x14ac:dyDescent="0.2">
      <c r="A4" s="119" t="s">
        <v>0</v>
      </c>
      <c r="B4" s="119"/>
      <c r="C4" s="135" t="s">
        <v>163</v>
      </c>
      <c r="D4" s="136"/>
      <c r="E4" s="94" t="s">
        <v>1</v>
      </c>
      <c r="F4" s="95" t="s">
        <v>168</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x14ac:dyDescent="0.2">
      <c r="A5" s="119" t="s">
        <v>47</v>
      </c>
      <c r="B5" s="119"/>
      <c r="C5" s="137" t="s">
        <v>164</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
      <c r="A8" s="119" t="s">
        <v>2</v>
      </c>
      <c r="B8" s="119"/>
      <c r="C8" s="15" t="s">
        <v>165</v>
      </c>
      <c r="D8" s="15" t="s">
        <v>166</v>
      </c>
      <c r="E8" s="15" t="s">
        <v>167</v>
      </c>
      <c r="F8" s="15"/>
      <c r="G8" s="15"/>
      <c r="H8" s="15"/>
      <c r="I8" s="15"/>
      <c r="J8" s="15"/>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
      <c r="A9" s="119" t="s">
        <v>3</v>
      </c>
      <c r="B9" s="119"/>
      <c r="C9" s="15" t="s">
        <v>176</v>
      </c>
      <c r="D9" s="15" t="s">
        <v>176</v>
      </c>
      <c r="E9" s="15" t="s">
        <v>176</v>
      </c>
      <c r="F9" s="15"/>
      <c r="G9" s="15"/>
      <c r="H9" s="15"/>
      <c r="I9" s="15"/>
      <c r="J9" s="15"/>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
      <c r="A10" s="119" t="s">
        <v>4</v>
      </c>
      <c r="B10" s="119"/>
      <c r="C10" s="15">
        <v>8</v>
      </c>
      <c r="D10" s="15">
        <v>7.5</v>
      </c>
      <c r="E10" s="15">
        <v>8.1</v>
      </c>
      <c r="F10" s="15"/>
      <c r="G10" s="15"/>
      <c r="H10" s="15"/>
      <c r="I10" s="15"/>
      <c r="J10" s="15"/>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
      <c r="A11" s="119" t="s">
        <v>5</v>
      </c>
      <c r="B11" s="119"/>
      <c r="C11" s="15">
        <v>3</v>
      </c>
      <c r="D11" s="15">
        <v>3</v>
      </c>
      <c r="E11" s="15">
        <v>3</v>
      </c>
      <c r="F11" s="15"/>
      <c r="G11" s="15"/>
      <c r="H11" s="15"/>
      <c r="I11" s="15"/>
      <c r="J11" s="15"/>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
      <c r="A12" s="119" t="s">
        <v>6</v>
      </c>
      <c r="B12" s="119"/>
      <c r="C12" s="15">
        <v>4</v>
      </c>
      <c r="D12" s="15">
        <v>4</v>
      </c>
      <c r="E12" s="15">
        <v>4</v>
      </c>
      <c r="F12" s="15"/>
      <c r="G12" s="15"/>
      <c r="H12" s="15"/>
      <c r="I12" s="15"/>
      <c r="J12" s="15"/>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
      <c r="A13" s="119" t="s">
        <v>7</v>
      </c>
      <c r="B13" s="119"/>
      <c r="C13" s="15">
        <v>3</v>
      </c>
      <c r="D13" s="15">
        <v>4</v>
      </c>
      <c r="E13" s="15">
        <v>4</v>
      </c>
      <c r="F13" s="15"/>
      <c r="G13" s="15"/>
      <c r="H13" s="15"/>
      <c r="I13" s="15"/>
      <c r="J13" s="15"/>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
      <c r="A14" s="131" t="s">
        <v>8</v>
      </c>
      <c r="B14" s="131"/>
      <c r="C14" s="100" t="s">
        <v>113</v>
      </c>
      <c r="D14" s="100" t="s">
        <v>113</v>
      </c>
      <c r="E14" s="100" t="s">
        <v>113</v>
      </c>
      <c r="F14" s="100"/>
      <c r="G14" s="100"/>
      <c r="H14" s="100"/>
      <c r="I14" s="100"/>
      <c r="J14" s="100"/>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
      <c r="A15" s="130" t="s">
        <v>9</v>
      </c>
      <c r="B15" s="130"/>
      <c r="C15" s="15">
        <v>38</v>
      </c>
      <c r="D15" s="15">
        <v>38</v>
      </c>
      <c r="E15" s="15">
        <v>38</v>
      </c>
      <c r="F15" s="15"/>
      <c r="G15" s="15"/>
      <c r="H15" s="15"/>
      <c r="I15" s="15"/>
      <c r="J15" s="15"/>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25">
      <c r="A16" s="132" t="s">
        <v>44</v>
      </c>
      <c r="B16" s="132"/>
      <c r="C16" s="101" t="s">
        <v>72</v>
      </c>
      <c r="D16" s="101" t="s">
        <v>72</v>
      </c>
      <c r="E16" s="101" t="s">
        <v>72</v>
      </c>
      <c r="F16" s="101"/>
      <c r="G16" s="101"/>
      <c r="H16" s="101"/>
      <c r="I16" s="101"/>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24.726762999999998</v>
      </c>
      <c r="D18" s="16">
        <f>$D32</f>
        <v>24.726762999999998</v>
      </c>
      <c r="E18" s="16">
        <f>$D33</f>
        <v>24.726762999999998</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-39.873236999999996</v>
      </c>
      <c r="D19" s="16">
        <f t="shared" ref="D19:V19" si="1">D18-D17</f>
        <v>-39.873236999999996</v>
      </c>
      <c r="E19" s="16">
        <f t="shared" si="1"/>
        <v>-39.873236999999996</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3.6322314999999996</v>
      </c>
      <c r="D22" s="16">
        <f>$E32</f>
        <v>3.6322314999999996</v>
      </c>
      <c r="E22" s="16">
        <f>$E33</f>
        <v>3.6322314999999996</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-224.36776850000001</v>
      </c>
      <c r="D23" s="16">
        <f t="shared" ref="D23:V23" si="3">D22-D21</f>
        <v>-224.36776850000001</v>
      </c>
      <c r="E23" s="16">
        <f t="shared" si="3"/>
        <v>-224.36776850000001</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17.2</v>
      </c>
      <c r="C28" s="15">
        <v>1.07</v>
      </c>
      <c r="D28" s="15">
        <v>0.251</v>
      </c>
      <c r="E28" s="15">
        <v>7.0099999999999996E-2</v>
      </c>
      <c r="F28" s="15">
        <v>1620</v>
      </c>
      <c r="G28" s="15">
        <v>53.3</v>
      </c>
      <c r="H28" s="15">
        <v>146</v>
      </c>
      <c r="I28" s="15">
        <v>9.9</v>
      </c>
      <c r="J28" s="15">
        <v>0.55000000000000004</v>
      </c>
      <c r="K28" s="23">
        <v>0.55000000000000004</v>
      </c>
      <c r="L28" s="15">
        <v>32.4</v>
      </c>
      <c r="M28" s="15">
        <v>21.1</v>
      </c>
      <c r="N28" s="15">
        <v>127000</v>
      </c>
      <c r="O28" s="15">
        <v>269000</v>
      </c>
      <c r="P28" s="15"/>
      <c r="Q28" s="15">
        <v>5550</v>
      </c>
      <c r="R28" s="15"/>
      <c r="S28" s="15">
        <v>19</v>
      </c>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RH 13</v>
      </c>
      <c r="B31" s="15">
        <v>25</v>
      </c>
      <c r="C31" s="77">
        <f>IF(C$27="%w/w SAR",((C$28*10)*$B31),IF(C$27="%w/w DM",(((C$28*10)*($B$28/100))*$B31),IF(C$27="kg/t SAR",(C$28*$B31),IF(C$27="kg/t DM",((C$28*($B$28/100))*$B31),IF(C$27="mg/kg SAR",((C$28*0.001)*$B31),IF(C$27="mg/kg DM",(((C$28*0.001)*($B$28/100))*$B31),0))))))</f>
        <v>46.01</v>
      </c>
      <c r="D31" s="77">
        <f>(IF(D$27="%w/w SAR",((D$28*10)*$B31),IF(D$27="%w/w DM",(((D$28*10)*($B$28/100))*$B31),IF(D$27="kg/t SAR",(D$28*$B31),IF(D$27="kg/t DM",((D$28*($B$28/100))*$B31),IF(D$27="mg/kg SAR",((D$28*0.001)*$B31),IF(D$27="mg/kg DM",(((D$28*0.001)*($B$28/100))*$B31),"0")))))))*2.291</f>
        <v>24.726762999999998</v>
      </c>
      <c r="E31" s="77">
        <f>(IF(E$27="%w/w SAR",((E$28*10)*$B31),IF(E$27="%w/w DM",(((E$28*10)*($B$28/100))*$B31),IF(E$27="kg/t SAR",(E$28*$B31),IF(E$27="kg/t DM",((E$28*($B$28/100))*$B31),IF(E$27="mg/kg SAR",((E$28*0.001)*$B31),IF(E$27="mg/kg DM",(((E$28*0.001)*($B$28/100))*$B31),"0")))))))*1.205</f>
        <v>3.6322314999999996</v>
      </c>
      <c r="F31" s="77">
        <f>(IF(F$27="%w/w SAR",((F$28*10)*$B31),IF(F$27="%w/w DM",(((F$28*10)*($B$28/100))*$B31),IF(F$27="kg/t SAR",(F$28*$B31),IF(F$27="kg/t DM",((F$28*($B$28/100))*$B31),IF(F$27="mg/kg SAR",((F$28*0.001)*$B31),IF(F$27="mg/kg DM",(((F$28*0.001)*($B$28/100))*$B31),"0")))))))*1.658</f>
        <v>11.549628</v>
      </c>
      <c r="G31" s="77">
        <f t="shared" ref="G31:P31" si="5">IF(G$27="%w/w SAR",((G$28*10)*$B31),IF(G$27="%w/w DM",(((G$28*10)*($B$28/100))*$B31),IF(G$27="kg/t SAR",(G$28*$B31),IF(G$27="kg/t DM",((G$28*($B$28/100))*$B31),IF(G$27="mg/kg SAR",((G$28*0.001)*$B31),IF(G$27="mg/kg DM",(((G$28*0.001)*($B$28/100))*$B31),0))))))</f>
        <v>0.22919</v>
      </c>
      <c r="H31" s="77">
        <f t="shared" si="5"/>
        <v>0.62779999999999991</v>
      </c>
      <c r="I31" s="77">
        <f t="shared" si="5"/>
        <v>4.2569999999999997E-2</v>
      </c>
      <c r="J31" s="77">
        <f t="shared" si="5"/>
        <v>2.3649999999999999E-3</v>
      </c>
      <c r="K31" s="77">
        <f t="shared" si="5"/>
        <v>2.3649999999999999E-3</v>
      </c>
      <c r="L31" s="77">
        <f t="shared" si="5"/>
        <v>0.13931999999999997</v>
      </c>
      <c r="M31" s="77">
        <f t="shared" si="5"/>
        <v>9.0730000000000005E-2</v>
      </c>
      <c r="N31" s="77">
        <f t="shared" si="5"/>
        <v>546.09999999999991</v>
      </c>
      <c r="O31" s="77">
        <f t="shared" si="5"/>
        <v>1156.6999999999998</v>
      </c>
      <c r="P31" s="77">
        <f t="shared" si="5"/>
        <v>0</v>
      </c>
      <c r="Q31" s="77">
        <f>(IF(Q$27="%w/w SAR",((Q$28*10)*$B31),IF(Q$27="%w/w DM",(((Q$28*10)*($B$28/100))*$B31),IF(Q$27="kg/t SAR",(Q$28*$B31),IF(Q$27="kg/t DM",((Q$28*($B$28/100))*$B31),IF(Q$27="mg/kg SAR",((Q$28*0.001)*$B31),IF(Q$27="mg/kg DM",(((Q$28*0.001)*($B$28/100))*$B31),0)))))))*2.5</f>
        <v>59.662499999999994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8.1699999999999995E-2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 xml:space="preserve">RN 14 </v>
      </c>
      <c r="B32" s="15">
        <v>25</v>
      </c>
      <c r="C32" s="77">
        <f t="shared" ref="C32:C50" si="6">IF(C$27="%w/w SAR",((C$28*10)*$B32),IF(C$27="%w/w DM",(((C$28*10)*($B$28/100))*$B32),IF(C$27="kg/t SAR",(C$28*$B32),IF(C$27="kg/t DM",((C$28*($B$28/100))*$B32),IF(C$27="mg/kg SAR",((C$28*0.001)*$B32),IF(C$27="mg/kg DM",(((C$28*0.001)*($B$28/100))*$B32),0))))))</f>
        <v>46.01</v>
      </c>
      <c r="D32" s="77">
        <f t="shared" ref="D32:D50" si="7">(IF(D$27="%w/w SAR",((D$28*10)*$B32),IF(D$27="%w/w DM",(((D$28*10)*($B$28/100))*$B32),IF(D$27="kg/t SAR",(D$28*$B32),IF(D$27="kg/t DM",((D$28*($B$28/100))*$B32),IF(D$27="mg/kg SAR",((D$28*0.001)*$B32),IF(D$27="mg/kg DM",(((D$28*0.001)*($B$28/100))*$B32),"0")))))))*2.291</f>
        <v>24.726762999999998</v>
      </c>
      <c r="E32" s="77">
        <f t="shared" ref="E32:E50" si="8">(IF(E$27="%w/w SAR",((E$28*10)*$B32),IF(E$27="%w/w DM",(((E$28*10)*($B$28/100))*$B32),IF(E$27="kg/t SAR",(E$28*$B32),IF(E$27="kg/t DM",((E$28*($B$28/100))*$B32),IF(E$27="mg/kg SAR",((E$28*0.001)*$B32),IF(E$27="mg/kg DM",(((E$28*0.001)*($B$28/100))*$B32),"0")))))))*1.205</f>
        <v>3.6322314999999996</v>
      </c>
      <c r="F32" s="77">
        <f t="shared" ref="F32:F50" si="9">(IF(F$27="%w/w SAR",((F$28*10)*$B32),IF(F$27="%w/w DM",(((F$28*10)*($B$28/100))*$B32),IF(F$27="kg/t SAR",(F$28*$B32),IF(F$27="kg/t DM",((F$28*($B$28/100))*$B32),IF(F$27="mg/kg SAR",((F$28*0.001)*$B32),IF(F$27="mg/kg DM",(((F$28*0.001)*($B$28/100))*$B32),"0")))))))*1.658</f>
        <v>11.549628</v>
      </c>
      <c r="G32" s="77">
        <f t="shared" ref="G32:P50" si="10">IF(G$27="%w/w SAR",((G$28*10)*$B32),IF(G$27="%w/w DM",(((G$28*10)*($B$28/100))*$B32),IF(G$27="kg/t SAR",(G$28*$B32),IF(G$27="kg/t DM",((G$28*($B$28/100))*$B32),IF(G$27="mg/kg SAR",((G$28*0.001)*$B32),IF(G$27="mg/kg DM",(((G$28*0.001)*($B$28/100))*$B32),0))))))</f>
        <v>0.22919</v>
      </c>
      <c r="H32" s="77">
        <f t="shared" si="10"/>
        <v>0.62779999999999991</v>
      </c>
      <c r="I32" s="77">
        <f t="shared" si="10"/>
        <v>4.2569999999999997E-2</v>
      </c>
      <c r="J32" s="77">
        <f t="shared" si="10"/>
        <v>2.3649999999999999E-3</v>
      </c>
      <c r="K32" s="77">
        <f t="shared" si="10"/>
        <v>2.3649999999999999E-3</v>
      </c>
      <c r="L32" s="77">
        <f t="shared" si="10"/>
        <v>0.13931999999999997</v>
      </c>
      <c r="M32" s="77">
        <f t="shared" si="10"/>
        <v>9.0730000000000005E-2</v>
      </c>
      <c r="N32" s="77">
        <f t="shared" si="10"/>
        <v>546.09999999999991</v>
      </c>
      <c r="O32" s="77">
        <f t="shared" si="10"/>
        <v>1156.6999999999998</v>
      </c>
      <c r="P32" s="77">
        <f t="shared" si="10"/>
        <v>0</v>
      </c>
      <c r="Q32" s="77">
        <f t="shared" ref="Q32:Q50" si="11">(IF(Q$27="%w/w SAR",((Q$28*10)*$B32),IF(Q$27="%w/w DM",(((Q$28*10)*($B$28/100))*$B32),IF(Q$27="kg/t SAR",(Q$28*$B32),IF(Q$27="kg/t DM",((Q$28*($B$28/100))*$B32),IF(Q$27="mg/kg SAR",((Q$28*0.001)*$B32),IF(Q$27="mg/kg DM",(((Q$28*0.001)*($B$28/100))*$B32),0)))))))*2.5</f>
        <v>59.662499999999994</v>
      </c>
      <c r="R32" s="77">
        <f t="shared" ref="R32:U50" si="12">IF(R$27="%w/w SAR",((R$28*10)*$B32),IF(R$27="%w/w DM",(((R$28*10)*($B$28/100))*$B32),IF(R$27="kg/t SAR",(R$28*$B32),IF(R$27="kg/t DM",((R$28*($B$28/100))*$B32),IF(R$27="mg/kg SAR",((R$28*0.001)*$B32),IF(R$27="mg/kg DM",(((R$28*0.001)*($B$28/100))*$B32),0))))))</f>
        <v>0</v>
      </c>
      <c r="S32" s="77">
        <f t="shared" si="12"/>
        <v>8.1699999999999995E-2</v>
      </c>
      <c r="T32" s="77">
        <f t="shared" si="12"/>
        <v>0</v>
      </c>
      <c r="U32" s="77">
        <f t="shared" si="12"/>
        <v>0</v>
      </c>
      <c r="AB32" s="59"/>
      <c r="AC32" s="59"/>
      <c r="AD32" s="59"/>
      <c r="AE32" s="59"/>
      <c r="AF32" s="59"/>
      <c r="AG32" s="59"/>
      <c r="AH32" s="59"/>
      <c r="AI32" s="59"/>
    </row>
    <row r="33" spans="1:35" s="72" customFormat="1" x14ac:dyDescent="0.25">
      <c r="A33" s="13" t="str">
        <f>E8</f>
        <v>RH 15</v>
      </c>
      <c r="B33" s="15">
        <v>25</v>
      </c>
      <c r="C33" s="77">
        <f t="shared" si="6"/>
        <v>46.01</v>
      </c>
      <c r="D33" s="77">
        <f t="shared" si="7"/>
        <v>24.726762999999998</v>
      </c>
      <c r="E33" s="77">
        <f t="shared" si="8"/>
        <v>3.6322314999999996</v>
      </c>
      <c r="F33" s="77">
        <f t="shared" si="9"/>
        <v>11.549628</v>
      </c>
      <c r="G33" s="77">
        <f t="shared" si="10"/>
        <v>0.22919</v>
      </c>
      <c r="H33" s="77">
        <f t="shared" si="10"/>
        <v>0.62779999999999991</v>
      </c>
      <c r="I33" s="77">
        <f t="shared" si="10"/>
        <v>4.2569999999999997E-2</v>
      </c>
      <c r="J33" s="77">
        <f t="shared" si="10"/>
        <v>2.3649999999999999E-3</v>
      </c>
      <c r="K33" s="77">
        <f t="shared" si="10"/>
        <v>2.3649999999999999E-3</v>
      </c>
      <c r="L33" s="77">
        <f t="shared" si="10"/>
        <v>0.13931999999999997</v>
      </c>
      <c r="M33" s="77">
        <f t="shared" si="10"/>
        <v>9.0730000000000005E-2</v>
      </c>
      <c r="N33" s="77">
        <f t="shared" si="10"/>
        <v>546.09999999999991</v>
      </c>
      <c r="O33" s="77">
        <f t="shared" si="10"/>
        <v>1156.6999999999998</v>
      </c>
      <c r="P33" s="77">
        <f t="shared" si="10"/>
        <v>0</v>
      </c>
      <c r="Q33" s="77">
        <f t="shared" si="11"/>
        <v>59.662499999999994</v>
      </c>
      <c r="R33" s="77">
        <f t="shared" si="12"/>
        <v>0</v>
      </c>
      <c r="S33" s="77">
        <f t="shared" si="12"/>
        <v>8.1699999999999995E-2</v>
      </c>
      <c r="T33" s="77">
        <f t="shared" si="12"/>
        <v>0</v>
      </c>
      <c r="U33" s="77">
        <f t="shared" si="12"/>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10"/>
        <v>0</v>
      </c>
      <c r="H34" s="77">
        <f t="shared" si="10"/>
        <v>0</v>
      </c>
      <c r="I34" s="77">
        <f t="shared" si="10"/>
        <v>0</v>
      </c>
      <c r="J34" s="77">
        <f t="shared" si="10"/>
        <v>0</v>
      </c>
      <c r="K34" s="77">
        <f t="shared" si="10"/>
        <v>0</v>
      </c>
      <c r="L34" s="77">
        <f t="shared" si="10"/>
        <v>0</v>
      </c>
      <c r="M34" s="77">
        <f t="shared" si="10"/>
        <v>0</v>
      </c>
      <c r="N34" s="77">
        <f t="shared" si="10"/>
        <v>0</v>
      </c>
      <c r="O34" s="77">
        <f t="shared" si="10"/>
        <v>0</v>
      </c>
      <c r="P34" s="77">
        <f t="shared" si="10"/>
        <v>0</v>
      </c>
      <c r="Q34" s="77">
        <f t="shared" si="11"/>
        <v>0</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10"/>
        <v>0</v>
      </c>
      <c r="H35" s="77">
        <f t="shared" si="10"/>
        <v>0</v>
      </c>
      <c r="I35" s="77">
        <f t="shared" si="10"/>
        <v>0</v>
      </c>
      <c r="J35" s="77">
        <f t="shared" si="10"/>
        <v>0</v>
      </c>
      <c r="K35" s="77">
        <f t="shared" si="10"/>
        <v>0</v>
      </c>
      <c r="L35" s="77">
        <f t="shared" si="10"/>
        <v>0</v>
      </c>
      <c r="M35" s="77">
        <f t="shared" si="10"/>
        <v>0</v>
      </c>
      <c r="N35" s="77">
        <f t="shared" si="10"/>
        <v>0</v>
      </c>
      <c r="O35" s="77">
        <f t="shared" si="10"/>
        <v>0</v>
      </c>
      <c r="P35" s="77">
        <f t="shared" si="10"/>
        <v>0</v>
      </c>
      <c r="Q35" s="77">
        <f t="shared" si="11"/>
        <v>0</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10"/>
        <v>0</v>
      </c>
      <c r="H36" s="77">
        <f t="shared" si="10"/>
        <v>0</v>
      </c>
      <c r="I36" s="77">
        <f t="shared" si="10"/>
        <v>0</v>
      </c>
      <c r="J36" s="77">
        <f t="shared" si="10"/>
        <v>0</v>
      </c>
      <c r="K36" s="77">
        <f t="shared" si="10"/>
        <v>0</v>
      </c>
      <c r="L36" s="77">
        <f t="shared" si="10"/>
        <v>0</v>
      </c>
      <c r="M36" s="77">
        <f t="shared" si="10"/>
        <v>0</v>
      </c>
      <c r="N36" s="77">
        <f t="shared" si="10"/>
        <v>0</v>
      </c>
      <c r="O36" s="77">
        <f t="shared" si="10"/>
        <v>0</v>
      </c>
      <c r="P36" s="77">
        <f t="shared" si="10"/>
        <v>0</v>
      </c>
      <c r="Q36" s="77">
        <f t="shared" si="11"/>
        <v>0</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10"/>
        <v>0</v>
      </c>
      <c r="H37" s="77">
        <f t="shared" si="10"/>
        <v>0</v>
      </c>
      <c r="I37" s="77">
        <f t="shared" si="10"/>
        <v>0</v>
      </c>
      <c r="J37" s="77">
        <f t="shared" si="10"/>
        <v>0</v>
      </c>
      <c r="K37" s="77">
        <f t="shared" si="10"/>
        <v>0</v>
      </c>
      <c r="L37" s="77">
        <f t="shared" si="10"/>
        <v>0</v>
      </c>
      <c r="M37" s="77">
        <f t="shared" si="10"/>
        <v>0</v>
      </c>
      <c r="N37" s="77">
        <f t="shared" si="10"/>
        <v>0</v>
      </c>
      <c r="O37" s="77">
        <f t="shared" si="10"/>
        <v>0</v>
      </c>
      <c r="P37" s="77">
        <f t="shared" si="10"/>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RH 13</v>
      </c>
      <c r="C57" s="8" t="str">
        <f t="shared" ref="C57:U57" si="13">D8</f>
        <v xml:space="preserve">RN 14 </v>
      </c>
      <c r="D57" s="8" t="str">
        <f t="shared" si="13"/>
        <v>RH 15</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"&amp;(VLOOKUP(C14,Table24[],6,FALSE))</f>
        <v>Medium/Clay I Grass</v>
      </c>
      <c r="C58" s="13" t="str">
        <f>D16&amp;" I "&amp;(VLOOKUP(D14,Table24[],6,FALSE))</f>
        <v>Medium/Clay I Grass</v>
      </c>
      <c r="D58" s="13" t="str">
        <f>E16&amp;" I "&amp;(VLOOKUP(E14,Table24[],6,FALSE))</f>
        <v>Medium/Clay I Grass</v>
      </c>
      <c r="E58" s="13" t="e">
        <f>F16&amp;" I "&amp;(VLOOKUP(F14,Table24[],6,FALSE))</f>
        <v>#N/A</v>
      </c>
      <c r="F58" s="13" t="e">
        <f>G16&amp;" I "&amp;(VLOOKUP(G14,Table24[],6,FALSE))</f>
        <v>#N/A</v>
      </c>
      <c r="G58" s="13" t="e">
        <f>H16&amp;" I "&amp;(VLOOKUP(H14,Table24[],6,FALSE))</f>
        <v>#N/A</v>
      </c>
      <c r="H58" s="13" t="e">
        <f>I16&amp;" I "&amp;(VLOOKUP(I14,Table24[],6,FALSE))</f>
        <v>#N/A</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11" t="s">
        <v>132</v>
      </c>
      <c r="B59" s="76">
        <f>VLOOKUP(C$14,Table24[],5,FALSE)</f>
        <v>6.2</v>
      </c>
      <c r="C59" s="76">
        <f>VLOOKUP(D$14,Table24[],5,FALSE)</f>
        <v>6.2</v>
      </c>
      <c r="D59" s="76">
        <f>VLOOKUP(E$14,Table24[],5,FALSE)</f>
        <v>6.2</v>
      </c>
      <c r="E59" s="76" t="e">
        <f>VLOOKUP(F$14,Table24[],5,FALSE)</f>
        <v>#N/A</v>
      </c>
      <c r="F59" s="76" t="e">
        <f>VLOOKUP(G$14,Table24[],5,FALSE)</f>
        <v>#N/A</v>
      </c>
      <c r="G59" s="76" t="e">
        <f>VLOOKUP(H$14,Table24[],5,FALSE)</f>
        <v>#N/A</v>
      </c>
      <c r="H59" s="76" t="e">
        <f>VLOOKUP(I$14,Table24[],5,FALSE)</f>
        <v>#N/A</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
      <c r="A60" s="111" t="s">
        <v>4</v>
      </c>
      <c r="B60" s="76">
        <f>C10</f>
        <v>8</v>
      </c>
      <c r="C60" s="76">
        <f t="shared" ref="C60:U60" si="14">D10</f>
        <v>7.5</v>
      </c>
      <c r="D60" s="76">
        <f t="shared" si="14"/>
        <v>8.1</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v>
      </c>
      <c r="C62" s="77">
        <f>B32</f>
        <v>25</v>
      </c>
      <c r="D62" s="77">
        <f>B33</f>
        <v>25</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-10.799999999999999</v>
      </c>
      <c r="C64" s="77">
        <f t="shared" ref="C64:U64" si="17">(C59-C60)*C61</f>
        <v>-7.7999999999999989</v>
      </c>
      <c r="D64" s="77">
        <f t="shared" si="17"/>
        <v>-11.399999999999997</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10.799999999999999</v>
      </c>
      <c r="C65" s="77">
        <f t="shared" ref="C65:U65" si="18">C63-C64</f>
        <v>7.7999999999999989</v>
      </c>
      <c r="D65" s="77">
        <f t="shared" si="18"/>
        <v>11.399999999999997</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'Bolton Hill cake '!C1:D1</f>
        <v>PAN-024209</v>
      </c>
      <c r="D1" s="141"/>
      <c r="E1" s="93" t="s">
        <v>45</v>
      </c>
      <c r="F1" s="39">
        <f>'Bolton Hill cake '!F1</f>
        <v>45.05</v>
      </c>
      <c r="G1" s="120" t="s">
        <v>43</v>
      </c>
      <c r="H1" s="121"/>
      <c r="I1" s="118">
        <v>6.5</v>
      </c>
      <c r="J1" s="119" t="s">
        <v>153</v>
      </c>
      <c r="K1" s="119"/>
      <c r="L1" s="97">
        <v>237</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'Bolton Hill cake '!C2:D2</f>
        <v>EPR-GP3792SK</v>
      </c>
      <c r="D2" s="143"/>
      <c r="E2" s="93" t="s">
        <v>109</v>
      </c>
      <c r="F2" s="96">
        <v>190902</v>
      </c>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'Bolton Hill cake '!C3:D3</f>
        <v>ByProduct Recovery Limited</v>
      </c>
      <c r="D3" s="143"/>
      <c r="E3" s="93" t="s">
        <v>108</v>
      </c>
      <c r="F3" s="31" t="s">
        <v>77</v>
      </c>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'Bolton Hill cake '!C4:D4</f>
        <v>Robeston Hall, Robeston West, Milford Haven, Pembrokeshire, SA73 3TL</v>
      </c>
      <c r="D4" s="141"/>
      <c r="E4" s="94" t="s">
        <v>1</v>
      </c>
      <c r="F4" s="96" t="s">
        <v>169</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'Bolton Hill cake '!C5:D5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t="str">
        <f>'Bolton Hill cake '!C8</f>
        <v>RH 13</v>
      </c>
      <c r="D8" s="60" t="str">
        <f>'Bolton Hill cake '!D8</f>
        <v xml:space="preserve">RN 14 </v>
      </c>
      <c r="E8" s="60" t="str">
        <f>'Bolton Hill cake '!E8</f>
        <v>RH 15</v>
      </c>
      <c r="F8" s="60">
        <f>'Bolton Hill cake '!F8</f>
        <v>0</v>
      </c>
      <c r="G8" s="60">
        <f>'Bolton Hill cake '!G8</f>
        <v>0</v>
      </c>
      <c r="H8" s="60">
        <f>'Bolton Hill cake '!H8</f>
        <v>0</v>
      </c>
      <c r="I8" s="60">
        <f>'Bolton Hill cake '!I8</f>
        <v>0</v>
      </c>
      <c r="J8" s="60">
        <f>'Bolton Hill cake '!J8</f>
        <v>0</v>
      </c>
      <c r="K8" s="60">
        <f>'Bolton Hill cake '!K8</f>
        <v>0</v>
      </c>
      <c r="L8" s="60">
        <f>'Bolton Hill cake '!L8</f>
        <v>0</v>
      </c>
      <c r="M8" s="60">
        <f>'Bolton Hill cake '!M8</f>
        <v>0</v>
      </c>
      <c r="N8" s="60">
        <f>'Bolton Hill cake '!N8</f>
        <v>0</v>
      </c>
      <c r="O8" s="60">
        <f>'Bolton Hill cake '!O8</f>
        <v>0</v>
      </c>
      <c r="P8" s="60">
        <f>'Bolton Hill cake '!P8</f>
        <v>0</v>
      </c>
      <c r="Q8" s="60">
        <f>'Bolton Hill cake '!Q8</f>
        <v>0</v>
      </c>
      <c r="R8" s="60">
        <f>'Bolton Hill cake '!R8</f>
        <v>0</v>
      </c>
      <c r="S8" s="60">
        <f>'Bolton Hill cake '!S8</f>
        <v>0</v>
      </c>
      <c r="T8" s="60">
        <f>'Bolton Hill cake '!T8</f>
        <v>0</v>
      </c>
      <c r="U8" s="60">
        <f>'Bolton Hill cake '!U8</f>
        <v>0</v>
      </c>
      <c r="V8" s="60">
        <f>'Bolton Hill cake '!V8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'Bolton Hill cake '!C9</f>
        <v>Mod</v>
      </c>
      <c r="D9" s="60" t="str">
        <f>'Bolton Hill cake '!D9</f>
        <v>Mod</v>
      </c>
      <c r="E9" s="60" t="str">
        <f>'Bolton Hill cake '!E9</f>
        <v>Mod</v>
      </c>
      <c r="F9" s="60">
        <f>'Bolton Hill cake '!F9</f>
        <v>0</v>
      </c>
      <c r="G9" s="60">
        <f>'Bolton Hill cake '!G9</f>
        <v>0</v>
      </c>
      <c r="H9" s="60">
        <f>'Bolton Hill cake '!H9</f>
        <v>0</v>
      </c>
      <c r="I9" s="60">
        <f>'Bolton Hill cake '!I9</f>
        <v>0</v>
      </c>
      <c r="J9" s="60">
        <f>'Bolton Hill cake '!J9</f>
        <v>0</v>
      </c>
      <c r="K9" s="60">
        <f>'Bolton Hill cake '!K9</f>
        <v>0</v>
      </c>
      <c r="L9" s="60">
        <f>'Bolton Hill cake '!L9</f>
        <v>0</v>
      </c>
      <c r="M9" s="60">
        <f>'Bolton Hill cake '!M9</f>
        <v>0</v>
      </c>
      <c r="N9" s="60">
        <f>'Bolton Hill cake '!N9</f>
        <v>0</v>
      </c>
      <c r="O9" s="60">
        <f>'Bolton Hill cake '!O9</f>
        <v>0</v>
      </c>
      <c r="P9" s="60">
        <f>'Bolton Hill cake '!P9</f>
        <v>0</v>
      </c>
      <c r="Q9" s="60">
        <f>'Bolton Hill cake '!Q9</f>
        <v>0</v>
      </c>
      <c r="R9" s="60">
        <f>'Bolton Hill cake '!R9</f>
        <v>0</v>
      </c>
      <c r="S9" s="60">
        <f>'Bolton Hill cake '!S9</f>
        <v>0</v>
      </c>
      <c r="T9" s="60">
        <f>'Bolton Hill cake '!T9</f>
        <v>0</v>
      </c>
      <c r="U9" s="60">
        <f>'Bolton Hill cake '!U9</f>
        <v>0</v>
      </c>
      <c r="V9" s="60">
        <f>'Bolton Hill cake '!V9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'Bolton Hill cake '!C10</f>
        <v>8</v>
      </c>
      <c r="D10" s="60">
        <f>'Bolton Hill cake '!D10</f>
        <v>7.5</v>
      </c>
      <c r="E10" s="60">
        <f>'Bolton Hill cake '!E10</f>
        <v>8.1</v>
      </c>
      <c r="F10" s="60">
        <f>'Bolton Hill cake '!F10</f>
        <v>0</v>
      </c>
      <c r="G10" s="60">
        <f>'Bolton Hill cake '!G10</f>
        <v>0</v>
      </c>
      <c r="H10" s="60">
        <f>'Bolton Hill cake '!H10</f>
        <v>0</v>
      </c>
      <c r="I10" s="60">
        <f>'Bolton Hill cake '!I10</f>
        <v>0</v>
      </c>
      <c r="J10" s="60">
        <f>'Bolton Hill cake '!J10</f>
        <v>0</v>
      </c>
      <c r="K10" s="60">
        <f>'Bolton Hill cake '!K10</f>
        <v>0</v>
      </c>
      <c r="L10" s="60">
        <f>'Bolton Hill cake '!L10</f>
        <v>0</v>
      </c>
      <c r="M10" s="60">
        <f>'Bolton Hill cake '!M10</f>
        <v>0</v>
      </c>
      <c r="N10" s="60">
        <f>'Bolton Hill cake '!N10</f>
        <v>0</v>
      </c>
      <c r="O10" s="60">
        <f>'Bolton Hill cake '!O10</f>
        <v>0</v>
      </c>
      <c r="P10" s="60">
        <f>'Bolton Hill cake '!P10</f>
        <v>0</v>
      </c>
      <c r="Q10" s="60">
        <f>'Bolton Hill cake '!Q10</f>
        <v>0</v>
      </c>
      <c r="R10" s="60">
        <f>'Bolton Hill cake '!R10</f>
        <v>0</v>
      </c>
      <c r="S10" s="60">
        <f>'Bolton Hill cake '!S10</f>
        <v>0</v>
      </c>
      <c r="T10" s="60">
        <f>'Bolton Hill cake '!T10</f>
        <v>0</v>
      </c>
      <c r="U10" s="60">
        <f>'Bolton Hill cake '!U10</f>
        <v>0</v>
      </c>
      <c r="V10" s="60">
        <f>'Bolton Hill cake '!V10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'Bolton Hill cake '!C11</f>
        <v>3</v>
      </c>
      <c r="D11" s="60">
        <f>'Bolton Hill cake '!D11</f>
        <v>3</v>
      </c>
      <c r="E11" s="60">
        <f>'Bolton Hill cake '!E11</f>
        <v>3</v>
      </c>
      <c r="F11" s="60">
        <f>'Bolton Hill cake '!F11</f>
        <v>0</v>
      </c>
      <c r="G11" s="60">
        <f>'Bolton Hill cake '!G11</f>
        <v>0</v>
      </c>
      <c r="H11" s="60">
        <f>'Bolton Hill cake '!H11</f>
        <v>0</v>
      </c>
      <c r="I11" s="60">
        <f>'Bolton Hill cake '!I11</f>
        <v>0</v>
      </c>
      <c r="J11" s="60">
        <f>'Bolton Hill cake '!J11</f>
        <v>0</v>
      </c>
      <c r="K11" s="60">
        <f>'Bolton Hill cake '!K11</f>
        <v>0</v>
      </c>
      <c r="L11" s="60">
        <f>'Bolton Hill cake '!L11</f>
        <v>0</v>
      </c>
      <c r="M11" s="60">
        <f>'Bolton Hill cake '!M11</f>
        <v>0</v>
      </c>
      <c r="N11" s="60">
        <f>'Bolton Hill cake '!N11</f>
        <v>0</v>
      </c>
      <c r="O11" s="60">
        <f>'Bolton Hill cake '!O11</f>
        <v>0</v>
      </c>
      <c r="P11" s="60">
        <f>'Bolton Hill cake '!P11</f>
        <v>0</v>
      </c>
      <c r="Q11" s="60">
        <f>'Bolton Hill cake '!Q11</f>
        <v>0</v>
      </c>
      <c r="R11" s="60">
        <f>'Bolton Hill cake '!R11</f>
        <v>0</v>
      </c>
      <c r="S11" s="60">
        <f>'Bolton Hill cake '!S11</f>
        <v>0</v>
      </c>
      <c r="T11" s="60">
        <f>'Bolton Hill cake '!T11</f>
        <v>0</v>
      </c>
      <c r="U11" s="60">
        <f>'Bolton Hill cake '!U11</f>
        <v>0</v>
      </c>
      <c r="V11" s="60">
        <f>'Bolton Hill cake '!V11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'Bolton Hill cake '!C12</f>
        <v>4</v>
      </c>
      <c r="D12" s="60">
        <f>'Bolton Hill cake '!D12</f>
        <v>4</v>
      </c>
      <c r="E12" s="60">
        <f>'Bolton Hill cake '!E12</f>
        <v>4</v>
      </c>
      <c r="F12" s="60">
        <f>'Bolton Hill cake '!F12</f>
        <v>0</v>
      </c>
      <c r="G12" s="60">
        <f>'Bolton Hill cake '!G12</f>
        <v>0</v>
      </c>
      <c r="H12" s="60">
        <f>'Bolton Hill cake '!H12</f>
        <v>0</v>
      </c>
      <c r="I12" s="60">
        <f>'Bolton Hill cake '!I12</f>
        <v>0</v>
      </c>
      <c r="J12" s="60">
        <f>'Bolton Hill cake '!J12</f>
        <v>0</v>
      </c>
      <c r="K12" s="60">
        <f>'Bolton Hill cake '!K12</f>
        <v>0</v>
      </c>
      <c r="L12" s="60">
        <f>'Bolton Hill cake '!L12</f>
        <v>0</v>
      </c>
      <c r="M12" s="60">
        <f>'Bolton Hill cake '!M12</f>
        <v>0</v>
      </c>
      <c r="N12" s="60">
        <f>'Bolton Hill cake '!N12</f>
        <v>0</v>
      </c>
      <c r="O12" s="60">
        <f>'Bolton Hill cake '!O12</f>
        <v>0</v>
      </c>
      <c r="P12" s="60">
        <f>'Bolton Hill cake '!P12</f>
        <v>0</v>
      </c>
      <c r="Q12" s="60">
        <f>'Bolton Hill cake '!Q12</f>
        <v>0</v>
      </c>
      <c r="R12" s="60">
        <f>'Bolton Hill cake '!R12</f>
        <v>0</v>
      </c>
      <c r="S12" s="60">
        <f>'Bolton Hill cake '!S12</f>
        <v>0</v>
      </c>
      <c r="T12" s="60">
        <f>'Bolton Hill cake '!T12</f>
        <v>0</v>
      </c>
      <c r="U12" s="60">
        <f>'Bolton Hill cake '!U12</f>
        <v>0</v>
      </c>
      <c r="V12" s="60">
        <f>'Bolton Hill cake '!V12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'Bolton Hill cake '!C13</f>
        <v>3</v>
      </c>
      <c r="D13" s="60">
        <f>'Bolton Hill cake '!D13</f>
        <v>4</v>
      </c>
      <c r="E13" s="60">
        <f>'Bolton Hill cake '!E13</f>
        <v>4</v>
      </c>
      <c r="F13" s="60">
        <f>'Bolton Hill cake '!F13</f>
        <v>0</v>
      </c>
      <c r="G13" s="60">
        <f>'Bolton Hill cake '!G13</f>
        <v>0</v>
      </c>
      <c r="H13" s="60">
        <f>'Bolton Hill cake '!H13</f>
        <v>0</v>
      </c>
      <c r="I13" s="60">
        <f>'Bolton Hill cake '!I13</f>
        <v>0</v>
      </c>
      <c r="J13" s="60">
        <f>'Bolton Hill cake '!J13</f>
        <v>0</v>
      </c>
      <c r="K13" s="60">
        <f>'Bolton Hill cake '!K13</f>
        <v>0</v>
      </c>
      <c r="L13" s="60">
        <f>'Bolton Hill cake '!L13</f>
        <v>0</v>
      </c>
      <c r="M13" s="60">
        <f>'Bolton Hill cake '!M13</f>
        <v>0</v>
      </c>
      <c r="N13" s="60">
        <f>'Bolton Hill cake '!N13</f>
        <v>0</v>
      </c>
      <c r="O13" s="60">
        <f>'Bolton Hill cake '!O13</f>
        <v>0</v>
      </c>
      <c r="P13" s="60">
        <f>'Bolton Hill cake '!P13</f>
        <v>0</v>
      </c>
      <c r="Q13" s="60">
        <f>'Bolton Hill cake '!Q13</f>
        <v>0</v>
      </c>
      <c r="R13" s="60">
        <f>'Bolton Hill cake '!R13</f>
        <v>0</v>
      </c>
      <c r="S13" s="60">
        <f>'Bolton Hill cake '!S13</f>
        <v>0</v>
      </c>
      <c r="T13" s="60">
        <f>'Bolton Hill cake '!T13</f>
        <v>0</v>
      </c>
      <c r="U13" s="60">
        <f>'Bolton Hill cake '!U13</f>
        <v>0</v>
      </c>
      <c r="V13" s="60">
        <f>'Bolton Hill cake '!V13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'Bolton Hill cake '!C14</f>
        <v xml:space="preserve">Grass Silage (25% DM) </v>
      </c>
      <c r="D14" s="102" t="str">
        <f>'Bolton Hill cake '!D14</f>
        <v xml:space="preserve">Grass Silage (25% DM) </v>
      </c>
      <c r="E14" s="102" t="str">
        <f>'Bolton Hill cake '!E14</f>
        <v xml:space="preserve">Grass Silage (25% DM) </v>
      </c>
      <c r="F14" s="102">
        <f>'Bolton Hill cake '!F14</f>
        <v>0</v>
      </c>
      <c r="G14" s="102">
        <f>'Bolton Hill cake '!G14</f>
        <v>0</v>
      </c>
      <c r="H14" s="102">
        <f>'Bolton Hill cake '!H14</f>
        <v>0</v>
      </c>
      <c r="I14" s="102">
        <f>'Bolton Hill cake '!I14</f>
        <v>0</v>
      </c>
      <c r="J14" s="102">
        <f>'Bolton Hill cake '!J14</f>
        <v>0</v>
      </c>
      <c r="K14" s="102">
        <f>'Bolton Hill cake '!K14</f>
        <v>0</v>
      </c>
      <c r="L14" s="102">
        <f>'Bolton Hill cake '!L14</f>
        <v>0</v>
      </c>
      <c r="M14" s="102">
        <f>'Bolton Hill cake '!M14</f>
        <v>0</v>
      </c>
      <c r="N14" s="102">
        <f>'Bolton Hill cake '!N14</f>
        <v>0</v>
      </c>
      <c r="O14" s="102">
        <f>'Bolton Hill cake '!O14</f>
        <v>0</v>
      </c>
      <c r="P14" s="102">
        <f>'Bolton Hill cake '!P14</f>
        <v>0</v>
      </c>
      <c r="Q14" s="102">
        <f>'Bolton Hill cake '!Q14</f>
        <v>0</v>
      </c>
      <c r="R14" s="102">
        <f>'Bolton Hill cake '!R14</f>
        <v>0</v>
      </c>
      <c r="S14" s="102">
        <f>'Bolton Hill cake '!S14</f>
        <v>0</v>
      </c>
      <c r="T14" s="102">
        <f>'Bolton Hill cake '!T14</f>
        <v>0</v>
      </c>
      <c r="U14" s="102">
        <f>'Bolton Hill cake '!U14</f>
        <v>0</v>
      </c>
      <c r="V14" s="102">
        <f>'Bolton Hill cake '!V14</f>
        <v>0</v>
      </c>
      <c r="AD14" s="30" t="s">
        <v>138</v>
      </c>
      <c r="AE14" s="30">
        <v>6</v>
      </c>
      <c r="AI14" s="53" t="s">
        <v>119</v>
      </c>
      <c r="AJ14" s="54">
        <v>0.8</v>
      </c>
      <c r="AK14" s="55">
        <v>1.7</v>
      </c>
      <c r="AL14" s="11">
        <v>12</v>
      </c>
      <c r="AM14" s="11">
        <v>6.7</v>
      </c>
      <c r="AN14" s="11" t="s">
        <v>135</v>
      </c>
    </row>
    <row r="15" spans="1:41" x14ac:dyDescent="0.2">
      <c r="A15" s="130" t="s">
        <v>9</v>
      </c>
      <c r="B15" s="130"/>
      <c r="C15" s="60">
        <f>'Bolton Hill cake '!C15</f>
        <v>38</v>
      </c>
      <c r="D15" s="60">
        <f>'Bolton Hill cake '!D15</f>
        <v>38</v>
      </c>
      <c r="E15" s="60">
        <f>'Bolton Hill cake '!E15</f>
        <v>38</v>
      </c>
      <c r="F15" s="60">
        <f>'Bolton Hill cake '!F15</f>
        <v>0</v>
      </c>
      <c r="G15" s="60">
        <f>'Bolton Hill cake '!G15</f>
        <v>0</v>
      </c>
      <c r="H15" s="60">
        <f>'Bolton Hill cake '!H15</f>
        <v>0</v>
      </c>
      <c r="I15" s="60">
        <f>'Bolton Hill cake '!I15</f>
        <v>0</v>
      </c>
      <c r="J15" s="60">
        <f>'Bolton Hill cake '!J15</f>
        <v>0</v>
      </c>
      <c r="K15" s="60">
        <f>'Bolton Hill cake '!K15</f>
        <v>0</v>
      </c>
      <c r="L15" s="60">
        <f>'Bolton Hill cake '!L15</f>
        <v>0</v>
      </c>
      <c r="M15" s="60">
        <f>'Bolton Hill cake '!M15</f>
        <v>0</v>
      </c>
      <c r="N15" s="60">
        <f>'Bolton Hill cake '!N15</f>
        <v>0</v>
      </c>
      <c r="O15" s="60">
        <f>'Bolton Hill cake '!O15</f>
        <v>0</v>
      </c>
      <c r="P15" s="60">
        <f>'Bolton Hill cake '!P15</f>
        <v>0</v>
      </c>
      <c r="Q15" s="60">
        <f>'Bolton Hill cake '!Q15</f>
        <v>0</v>
      </c>
      <c r="R15" s="60">
        <f>'Bolton Hill cake '!R15</f>
        <v>0</v>
      </c>
      <c r="S15" s="60">
        <f>'Bolton Hill cake '!S15</f>
        <v>0</v>
      </c>
      <c r="T15" s="60">
        <f>'Bolton Hill cake '!T15</f>
        <v>0</v>
      </c>
      <c r="U15" s="60">
        <f>'Bolton Hill cake '!U15</f>
        <v>0</v>
      </c>
      <c r="V15" s="60">
        <f>'Bolton Hill cake '!V15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'Bolton Hill cake '!C16</f>
        <v>Medium/Clay</v>
      </c>
      <c r="D16" s="103" t="str">
        <f>'Bolton Hill cake '!D16</f>
        <v>Medium/Clay</v>
      </c>
      <c r="E16" s="103" t="str">
        <f>'Bolton Hill cake '!E16</f>
        <v>Medium/Clay</v>
      </c>
      <c r="F16" s="103">
        <f>'Bolton Hill cake '!F16</f>
        <v>0</v>
      </c>
      <c r="G16" s="103">
        <f>'Bolton Hill cake '!G16</f>
        <v>0</v>
      </c>
      <c r="H16" s="103">
        <f>'Bolton Hill cake '!H16</f>
        <v>0</v>
      </c>
      <c r="I16" s="103">
        <f>'Bolton Hill cake '!I16</f>
        <v>0</v>
      </c>
      <c r="J16" s="103">
        <f>'Bolton Hill cake '!J16</f>
        <v>0</v>
      </c>
      <c r="K16" s="103">
        <f>'Bolton Hill cake '!K16</f>
        <v>0</v>
      </c>
      <c r="L16" s="103">
        <f>'Bolton Hill cake '!L16</f>
        <v>0</v>
      </c>
      <c r="M16" s="103">
        <f>'Bolton Hill cake '!M16</f>
        <v>0</v>
      </c>
      <c r="N16" s="103">
        <f>'Bolton Hill cake '!N16</f>
        <v>0</v>
      </c>
      <c r="O16" s="103">
        <f>'Bolton Hill cake '!O16</f>
        <v>0</v>
      </c>
      <c r="P16" s="103">
        <f>'Bolton Hill cake '!P16</f>
        <v>0</v>
      </c>
      <c r="Q16" s="103">
        <f>'Bolton Hill cake '!Q16</f>
        <v>0</v>
      </c>
      <c r="R16" s="103">
        <f>'Bolton Hill cake '!R16</f>
        <v>0</v>
      </c>
      <c r="S16" s="103">
        <f>'Bolton Hill cake '!S16</f>
        <v>0</v>
      </c>
      <c r="T16" s="103">
        <f>'Bolton Hill cake '!T16</f>
        <v>0</v>
      </c>
      <c r="U16" s="103">
        <f>'Bolton Hill cake '!U16</f>
        <v>0</v>
      </c>
      <c r="V16" s="103">
        <f>'Bolton Hill cake '!V16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19.235877480000006</v>
      </c>
      <c r="D18" s="16">
        <f>$D32</f>
        <v>19.235877480000006</v>
      </c>
      <c r="E18" s="16">
        <f>$D33</f>
        <v>19.235877480000006</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-45.364122519999988</v>
      </c>
      <c r="D19" s="16">
        <f t="shared" ref="D19:V19" si="1">D18-D17</f>
        <v>-45.364122519999988</v>
      </c>
      <c r="E19" s="16">
        <f t="shared" si="1"/>
        <v>-45.364122519999988</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1.8722808000000002</v>
      </c>
      <c r="D22" s="16">
        <f>$E32</f>
        <v>1.8722808000000002</v>
      </c>
      <c r="E22" s="16">
        <f>$E33</f>
        <v>1.8722808000000002</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-226.1277192</v>
      </c>
      <c r="D23" s="16">
        <f t="shared" ref="D23:V23" si="3">D22-D21</f>
        <v>-226.1277192</v>
      </c>
      <c r="E23" s="16">
        <f t="shared" si="3"/>
        <v>-226.1277192</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4.9800000000000004</v>
      </c>
      <c r="C28" s="15">
        <v>1.39</v>
      </c>
      <c r="D28" s="15">
        <v>0.28100000000000003</v>
      </c>
      <c r="E28" s="15">
        <v>5.1999999999999998E-2</v>
      </c>
      <c r="F28" s="15">
        <v>809</v>
      </c>
      <c r="G28" s="15">
        <v>59.2</v>
      </c>
      <c r="H28" s="15">
        <v>109</v>
      </c>
      <c r="I28" s="15">
        <v>6.2</v>
      </c>
      <c r="J28" s="15">
        <v>0.39</v>
      </c>
      <c r="K28" s="23">
        <v>0.4</v>
      </c>
      <c r="L28" s="15">
        <v>28</v>
      </c>
      <c r="M28" s="15">
        <v>9.9700000000000006</v>
      </c>
      <c r="N28" s="15">
        <v>167000</v>
      </c>
      <c r="O28" s="15">
        <v>16700</v>
      </c>
      <c r="P28" s="15"/>
      <c r="Q28" s="15">
        <v>6320</v>
      </c>
      <c r="R28" s="15"/>
      <c r="S28" s="15">
        <v>21.3</v>
      </c>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RH 13</v>
      </c>
      <c r="B31" s="15">
        <v>60</v>
      </c>
      <c r="C31" s="77">
        <f>IF(C$27="%w/w SAR",((C$28*10)*$B31),IF(C$27="%w/w DM",(((C$28*10)*($B$28/100))*$B31),IF(C$27="kg/t SAR",(C$28*$B31),IF(C$27="kg/t DM",((C$28*($B$28/100))*$B31),IF(C$27="mg/kg SAR",((C$28*0.001)*$B31),IF(C$27="mg/kg DM",(((C$28*0.001)*($B$28/100))*$B31),0))))))</f>
        <v>41.533199999999994</v>
      </c>
      <c r="D31" s="77">
        <f>(IF(D$27="%w/w SAR",((D$28*10)*$B31),IF(D$27="%w/w DM",(((D$28*10)*($B$28/100))*$B31),IF(D$27="kg/t SAR",(D$28*$B31),IF(D$27="kg/t DM",((D$28*($B$28/100))*$B31),IF(D$27="mg/kg SAR",((D$28*0.001)*$B31),IF(D$27="mg/kg DM",(((D$28*0.001)*($B$28/100))*$B31),"0")))))))*2.291</f>
        <v>19.235877480000006</v>
      </c>
      <c r="E31" s="77">
        <f>(IF(E$27="%w/w SAR",((E$28*10)*$B31),IF(E$27="%w/w DM",(((E$28*10)*($B$28/100))*$B31),IF(E$27="kg/t SAR",(E$28*$B31),IF(E$27="kg/t DM",((E$28*($B$28/100))*$B31),IF(E$27="mg/kg SAR",((E$28*0.001)*$B31),IF(E$27="mg/kg DM",(((E$28*0.001)*($B$28/100))*$B31),"0")))))))*1.205</f>
        <v>1.8722808000000002</v>
      </c>
      <c r="F31" s="77">
        <f>(IF(F$27="%w/w SAR",((F$28*10)*$B31),IF(F$27="%w/w DM",(((F$28*10)*($B$28/100))*$B31),IF(F$27="kg/t SAR",(F$28*$B31),IF(F$27="kg/t DM",((F$28*($B$28/100))*$B31),IF(F$27="mg/kg SAR",((F$28*0.001)*$B31),IF(F$27="mg/kg DM",(((F$28*0.001)*($B$28/100))*$B31),"0")))))))*1.658</f>
        <v>4.0078701360000002</v>
      </c>
      <c r="G31" s="77">
        <f t="shared" ref="G31:P46" si="5">IF(G$27="%w/w SAR",((G$28*10)*$B31),IF(G$27="%w/w DM",(((G$28*10)*($B$28/100))*$B31),IF(G$27="kg/t SAR",(G$28*$B31),IF(G$27="kg/t DM",((G$28*($B$28/100))*$B31),IF(G$27="mg/kg SAR",((G$28*0.001)*$B31),IF(G$27="mg/kg DM",(((G$28*0.001)*($B$28/100))*$B31),0))))))</f>
        <v>0.17688960000000004</v>
      </c>
      <c r="H31" s="77">
        <f t="shared" si="5"/>
        <v>0.32569200000000004</v>
      </c>
      <c r="I31" s="77">
        <f t="shared" si="5"/>
        <v>1.8525600000000003E-2</v>
      </c>
      <c r="J31" s="77">
        <f t="shared" si="5"/>
        <v>1.1653200000000003E-3</v>
      </c>
      <c r="K31" s="77">
        <f t="shared" si="5"/>
        <v>1.1952000000000002E-3</v>
      </c>
      <c r="L31" s="77">
        <f t="shared" si="5"/>
        <v>8.3664000000000002E-2</v>
      </c>
      <c r="M31" s="77">
        <f t="shared" si="5"/>
        <v>2.9790360000000005E-2</v>
      </c>
      <c r="N31" s="77">
        <f t="shared" si="5"/>
        <v>498.99600000000009</v>
      </c>
      <c r="O31" s="77">
        <f t="shared" si="5"/>
        <v>49.899600000000007</v>
      </c>
      <c r="P31" s="77">
        <f t="shared" si="5"/>
        <v>0</v>
      </c>
      <c r="Q31" s="77">
        <f>(IF(Q$27="%w/w SAR",((Q$28*10)*$B31),IF(Q$27="%w/w DM",(((Q$28*10)*($B$28/100))*$B31),IF(Q$27="kg/t SAR",(Q$28*$B31),IF(Q$27="kg/t DM",((Q$28*($B$28/100))*$B31),IF(Q$27="mg/kg SAR",((Q$28*0.001)*$B31),IF(Q$27="mg/kg DM",(((Q$28*0.001)*($B$28/100))*$B31),0)))))))*2.5</f>
        <v>47.210400000000007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6.3644400000000004E-2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 xml:space="preserve">RN 14 </v>
      </c>
      <c r="B32" s="15">
        <v>60</v>
      </c>
      <c r="C32" s="77">
        <f t="shared" ref="C32:C50" si="6">IF(C$27="%w/w SAR",((C$28*10)*$B32),IF(C$27="%w/w DM",(((C$28*10)*($B$28/100))*$B32),IF(C$27="kg/t SAR",(C$28*$B32),IF(C$27="kg/t DM",((C$28*($B$28/100))*$B32),IF(C$27="mg/kg SAR",((C$28*0.001)*$B32),IF(C$27="mg/kg DM",(((C$28*0.001)*($B$28/100))*$B32),0))))))</f>
        <v>41.533199999999994</v>
      </c>
      <c r="D32" s="77">
        <f t="shared" ref="D32:D50" si="7">(IF(D$27="%w/w SAR",((D$28*10)*$B32),IF(D$27="%w/w DM",(((D$28*10)*($B$28/100))*$B32),IF(D$27="kg/t SAR",(D$28*$B32),IF(D$27="kg/t DM",((D$28*($B$28/100))*$B32),IF(D$27="mg/kg SAR",((D$28*0.001)*$B32),IF(D$27="mg/kg DM",(((D$28*0.001)*($B$28/100))*$B32),"0")))))))*2.291</f>
        <v>19.235877480000006</v>
      </c>
      <c r="E32" s="77">
        <f t="shared" ref="E32:E50" si="8">(IF(E$27="%w/w SAR",((E$28*10)*$B32),IF(E$27="%w/w DM",(((E$28*10)*($B$28/100))*$B32),IF(E$27="kg/t SAR",(E$28*$B32),IF(E$27="kg/t DM",((E$28*($B$28/100))*$B32),IF(E$27="mg/kg SAR",((E$28*0.001)*$B32),IF(E$27="mg/kg DM",(((E$28*0.001)*($B$28/100))*$B32),"0")))))))*1.205</f>
        <v>1.8722808000000002</v>
      </c>
      <c r="F32" s="77">
        <f t="shared" ref="F32:F50" si="9">(IF(F$27="%w/w SAR",((F$28*10)*$B32),IF(F$27="%w/w DM",(((F$28*10)*($B$28/100))*$B32),IF(F$27="kg/t SAR",(F$28*$B32),IF(F$27="kg/t DM",((F$28*($B$28/100))*$B32),IF(F$27="mg/kg SAR",((F$28*0.001)*$B32),IF(F$27="mg/kg DM",(((F$28*0.001)*($B$28/100))*$B32),"0")))))))*1.658</f>
        <v>4.0078701360000002</v>
      </c>
      <c r="G32" s="77">
        <f t="shared" si="5"/>
        <v>0.17688960000000004</v>
      </c>
      <c r="H32" s="77">
        <f t="shared" si="5"/>
        <v>0.32569200000000004</v>
      </c>
      <c r="I32" s="77">
        <f t="shared" si="5"/>
        <v>1.8525600000000003E-2</v>
      </c>
      <c r="J32" s="77">
        <f t="shared" si="5"/>
        <v>1.1653200000000003E-3</v>
      </c>
      <c r="K32" s="77">
        <f t="shared" si="5"/>
        <v>1.1952000000000002E-3</v>
      </c>
      <c r="L32" s="77">
        <f t="shared" si="5"/>
        <v>8.3664000000000002E-2</v>
      </c>
      <c r="M32" s="77">
        <f t="shared" si="5"/>
        <v>2.9790360000000005E-2</v>
      </c>
      <c r="N32" s="77">
        <f t="shared" si="5"/>
        <v>498.99600000000009</v>
      </c>
      <c r="O32" s="77">
        <f t="shared" si="5"/>
        <v>49.899600000000007</v>
      </c>
      <c r="P32" s="77">
        <f t="shared" si="5"/>
        <v>0</v>
      </c>
      <c r="Q32" s="77">
        <f t="shared" ref="Q32:Q50" si="10">(IF(Q$27="%w/w SAR",((Q$28*10)*$B32),IF(Q$27="%w/w DM",(((Q$28*10)*($B$28/100))*$B32),IF(Q$27="kg/t SAR",(Q$28*$B32),IF(Q$27="kg/t DM",((Q$28*($B$28/100))*$B32),IF(Q$27="mg/kg SAR",((Q$28*0.001)*$B32),IF(Q$27="mg/kg DM",(((Q$28*0.001)*($B$28/100))*$B32),0)))))))*2.5</f>
        <v>47.210400000000007</v>
      </c>
      <c r="R32" s="77">
        <f t="shared" ref="R32:U50" si="11">IF(R$27="%w/w SAR",((R$28*10)*$B32),IF(R$27="%w/w DM",(((R$28*10)*($B$28/100))*$B32),IF(R$27="kg/t SAR",(R$28*$B32),IF(R$27="kg/t DM",((R$28*($B$28/100))*$B32),IF(R$27="mg/kg SAR",((R$28*0.001)*$B32),IF(R$27="mg/kg DM",(((R$28*0.001)*($B$28/100))*$B32),0))))))</f>
        <v>0</v>
      </c>
      <c r="S32" s="77">
        <f t="shared" si="11"/>
        <v>6.3644400000000004E-2</v>
      </c>
      <c r="T32" s="77">
        <f t="shared" si="11"/>
        <v>0</v>
      </c>
      <c r="U32" s="77">
        <f t="shared" si="11"/>
        <v>0</v>
      </c>
      <c r="AB32" s="59"/>
      <c r="AC32" s="59"/>
      <c r="AD32" s="59"/>
      <c r="AE32" s="59"/>
      <c r="AF32" s="59"/>
      <c r="AG32" s="59"/>
      <c r="AH32" s="59"/>
      <c r="AI32" s="59"/>
    </row>
    <row r="33" spans="1:35" s="72" customFormat="1" x14ac:dyDescent="0.25">
      <c r="A33" s="13" t="str">
        <f>E8</f>
        <v>RH 15</v>
      </c>
      <c r="B33" s="15">
        <v>60</v>
      </c>
      <c r="C33" s="77">
        <f t="shared" si="6"/>
        <v>41.533199999999994</v>
      </c>
      <c r="D33" s="77">
        <f t="shared" si="7"/>
        <v>19.235877480000006</v>
      </c>
      <c r="E33" s="77">
        <f t="shared" si="8"/>
        <v>1.8722808000000002</v>
      </c>
      <c r="F33" s="77">
        <f t="shared" si="9"/>
        <v>4.0078701360000002</v>
      </c>
      <c r="G33" s="77">
        <f t="shared" si="5"/>
        <v>0.17688960000000004</v>
      </c>
      <c r="H33" s="77">
        <f t="shared" si="5"/>
        <v>0.32569200000000004</v>
      </c>
      <c r="I33" s="77">
        <f t="shared" si="5"/>
        <v>1.8525600000000003E-2</v>
      </c>
      <c r="J33" s="77">
        <f t="shared" si="5"/>
        <v>1.1653200000000003E-3</v>
      </c>
      <c r="K33" s="77">
        <f t="shared" si="5"/>
        <v>1.1952000000000002E-3</v>
      </c>
      <c r="L33" s="77">
        <f t="shared" si="5"/>
        <v>8.3664000000000002E-2</v>
      </c>
      <c r="M33" s="77">
        <f t="shared" si="5"/>
        <v>2.9790360000000005E-2</v>
      </c>
      <c r="N33" s="77">
        <f t="shared" si="5"/>
        <v>498.99600000000009</v>
      </c>
      <c r="O33" s="77">
        <f t="shared" si="5"/>
        <v>49.899600000000007</v>
      </c>
      <c r="P33" s="77">
        <f t="shared" si="5"/>
        <v>0</v>
      </c>
      <c r="Q33" s="77">
        <f t="shared" si="10"/>
        <v>47.210400000000007</v>
      </c>
      <c r="R33" s="77">
        <f t="shared" si="11"/>
        <v>0</v>
      </c>
      <c r="S33" s="77">
        <f t="shared" si="11"/>
        <v>6.3644400000000004E-2</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RH 13</v>
      </c>
      <c r="C57" s="8" t="str">
        <f t="shared" ref="C57:U57" si="13">D8</f>
        <v xml:space="preserve">RN 14 </v>
      </c>
      <c r="D57" s="8" t="str">
        <f t="shared" si="13"/>
        <v>RH 15</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"&amp;(VLOOKUP(C14,Table245[],6,FALSE))</f>
        <v>Medium/Clay I Grass</v>
      </c>
      <c r="C58" s="13" t="str">
        <f>D16&amp;" I "&amp;(VLOOKUP(D14,Table245[],6,FALSE))</f>
        <v>Medium/Clay I Grass</v>
      </c>
      <c r="D58" s="13" t="str">
        <f>E16&amp;" I "&amp;(VLOOKUP(E14,Table245[],6,FALSE))</f>
        <v>Medium/Clay I Grass</v>
      </c>
      <c r="E58" s="13" t="e">
        <f>F16&amp;" I "&amp;(VLOOKUP(F14,Table245[],6,FALSE))</f>
        <v>#N/A</v>
      </c>
      <c r="F58" s="13" t="e">
        <f>G16&amp;" I "&amp;(VLOOKUP(G14,Table245[],6,FALSE))</f>
        <v>#N/A</v>
      </c>
      <c r="G58" s="13" t="e">
        <f>H16&amp;" I "&amp;(VLOOKUP(H14,Table245[],6,FALSE))</f>
        <v>#N/A</v>
      </c>
      <c r="H58" s="13" t="e">
        <f>I16&amp;" I "&amp;(VLOOKUP(I14,Table245[],6,FALSE))</f>
        <v>#N/A</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11" t="s">
        <v>132</v>
      </c>
      <c r="B59" s="76">
        <f>VLOOKUP(C$14,Table245[],5,FALSE)</f>
        <v>6.2</v>
      </c>
      <c r="C59" s="76">
        <f>VLOOKUP(D$14,Table245[],5,FALSE)</f>
        <v>6.2</v>
      </c>
      <c r="D59" s="76">
        <f>VLOOKUP(E$14,Table245[],5,FALSE)</f>
        <v>6.2</v>
      </c>
      <c r="E59" s="76" t="e">
        <f>VLOOKUP(F$14,Table245[],5,FALSE)</f>
        <v>#N/A</v>
      </c>
      <c r="F59" s="76" t="e">
        <f>VLOOKUP(G$14,Table245[],5,FALSE)</f>
        <v>#N/A</v>
      </c>
      <c r="G59" s="76" t="e">
        <f>VLOOKUP(H$14,Table245[],5,FALSE)</f>
        <v>#N/A</v>
      </c>
      <c r="H59" s="76" t="e">
        <f>VLOOKUP(I$14,Table245[],5,FALSE)</f>
        <v>#N/A</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
      <c r="A60" s="111" t="s">
        <v>4</v>
      </c>
      <c r="B60" s="76">
        <f>C10</f>
        <v>8</v>
      </c>
      <c r="C60" s="76">
        <f t="shared" ref="C60:U60" si="14">D10</f>
        <v>7.5</v>
      </c>
      <c r="D60" s="76">
        <f t="shared" si="14"/>
        <v>8.1</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60</v>
      </c>
      <c r="C62" s="77">
        <f>B32</f>
        <v>60</v>
      </c>
      <c r="D62" s="77">
        <f>B33</f>
        <v>60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-10.799999999999999</v>
      </c>
      <c r="C64" s="77">
        <f t="shared" ref="C64:U64" si="17">(C59-C60)*C61</f>
        <v>-7.7999999999999989</v>
      </c>
      <c r="D64" s="77">
        <f t="shared" si="17"/>
        <v>-11.399999999999997</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10.799999999999999</v>
      </c>
      <c r="C65" s="77">
        <f t="shared" ref="C65:U65" si="18">C63-C64</f>
        <v>7.7999999999999989</v>
      </c>
      <c r="D65" s="77">
        <f t="shared" si="18"/>
        <v>11.399999999999997</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'Bolton Hill cake '!C1:D1</f>
        <v>PAN-024209</v>
      </c>
      <c r="D1" s="141"/>
      <c r="E1" s="93" t="s">
        <v>45</v>
      </c>
      <c r="F1" s="39">
        <f>'Bolton Hill cake '!F1</f>
        <v>45.05</v>
      </c>
      <c r="G1" s="120" t="s">
        <v>43</v>
      </c>
      <c r="H1" s="121"/>
      <c r="I1" s="118">
        <v>6.2</v>
      </c>
      <c r="J1" s="119" t="s">
        <v>153</v>
      </c>
      <c r="K1" s="119"/>
      <c r="L1" s="97">
        <v>354</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'Bolton Hill cake '!C2:D2</f>
        <v>EPR-GP3792SK</v>
      </c>
      <c r="D2" s="143"/>
      <c r="E2" s="93" t="s">
        <v>109</v>
      </c>
      <c r="F2" s="96">
        <v>190902</v>
      </c>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'Bolton Hill cake '!C3:D3</f>
        <v>ByProduct Recovery Limited</v>
      </c>
      <c r="D3" s="143"/>
      <c r="E3" s="93" t="s">
        <v>108</v>
      </c>
      <c r="F3" s="31" t="s">
        <v>77</v>
      </c>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'Bolton Hill cake '!C4:D4</f>
        <v>Robeston Hall, Robeston West, Milford Haven, Pembrokeshire, SA73 3TL</v>
      </c>
      <c r="D4" s="141"/>
      <c r="E4" s="94" t="s">
        <v>1</v>
      </c>
      <c r="F4" s="96" t="s">
        <v>170</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'Bolton Hill cake '!C5:D5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t="str">
        <f>'Bolton Hill cake '!C8</f>
        <v>RH 13</v>
      </c>
      <c r="D8" s="60" t="str">
        <f>'Bolton Hill cake '!D8</f>
        <v xml:space="preserve">RN 14 </v>
      </c>
      <c r="E8" s="60" t="str">
        <f>'Bolton Hill cake '!E8</f>
        <v>RH 15</v>
      </c>
      <c r="F8" s="60">
        <f>'Bolton Hill cake '!F8</f>
        <v>0</v>
      </c>
      <c r="G8" s="60">
        <f>'Bolton Hill cake '!G8</f>
        <v>0</v>
      </c>
      <c r="H8" s="60">
        <f>'Bolton Hill cake '!H8</f>
        <v>0</v>
      </c>
      <c r="I8" s="60">
        <f>'Bolton Hill cake '!I8</f>
        <v>0</v>
      </c>
      <c r="J8" s="60">
        <f>'Bolton Hill cake '!J8</f>
        <v>0</v>
      </c>
      <c r="K8" s="60">
        <f>'Bolton Hill cake '!K8</f>
        <v>0</v>
      </c>
      <c r="L8" s="60">
        <f>'Bolton Hill cake '!L8</f>
        <v>0</v>
      </c>
      <c r="M8" s="60">
        <f>'Bolton Hill cake '!M8</f>
        <v>0</v>
      </c>
      <c r="N8" s="60">
        <f>'Bolton Hill cake '!N8</f>
        <v>0</v>
      </c>
      <c r="O8" s="60">
        <f>'Bolton Hill cake '!O8</f>
        <v>0</v>
      </c>
      <c r="P8" s="60">
        <f>'Bolton Hill cake '!P8</f>
        <v>0</v>
      </c>
      <c r="Q8" s="60">
        <f>'Bolton Hill cake '!Q8</f>
        <v>0</v>
      </c>
      <c r="R8" s="60">
        <f>'Bolton Hill cake '!R8</f>
        <v>0</v>
      </c>
      <c r="S8" s="60">
        <f>'Bolton Hill cake '!S8</f>
        <v>0</v>
      </c>
      <c r="T8" s="60">
        <f>'Bolton Hill cake '!T8</f>
        <v>0</v>
      </c>
      <c r="U8" s="60">
        <f>'Bolton Hill cake '!U8</f>
        <v>0</v>
      </c>
      <c r="V8" s="60">
        <f>'Bolton Hill cake '!V8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'Bolton Hill cake '!C9</f>
        <v>Mod</v>
      </c>
      <c r="D9" s="60" t="str">
        <f>'Bolton Hill cake '!D9</f>
        <v>Mod</v>
      </c>
      <c r="E9" s="60" t="str">
        <f>'Bolton Hill cake '!E9</f>
        <v>Mod</v>
      </c>
      <c r="F9" s="60">
        <f>'Bolton Hill cake '!F9</f>
        <v>0</v>
      </c>
      <c r="G9" s="60">
        <f>'Bolton Hill cake '!G9</f>
        <v>0</v>
      </c>
      <c r="H9" s="60">
        <f>'Bolton Hill cake '!H9</f>
        <v>0</v>
      </c>
      <c r="I9" s="60">
        <f>'Bolton Hill cake '!I9</f>
        <v>0</v>
      </c>
      <c r="J9" s="60">
        <f>'Bolton Hill cake '!J9</f>
        <v>0</v>
      </c>
      <c r="K9" s="60">
        <f>'Bolton Hill cake '!K9</f>
        <v>0</v>
      </c>
      <c r="L9" s="60">
        <f>'Bolton Hill cake '!L9</f>
        <v>0</v>
      </c>
      <c r="M9" s="60">
        <f>'Bolton Hill cake '!M9</f>
        <v>0</v>
      </c>
      <c r="N9" s="60">
        <f>'Bolton Hill cake '!N9</f>
        <v>0</v>
      </c>
      <c r="O9" s="60">
        <f>'Bolton Hill cake '!O9</f>
        <v>0</v>
      </c>
      <c r="P9" s="60">
        <f>'Bolton Hill cake '!P9</f>
        <v>0</v>
      </c>
      <c r="Q9" s="60">
        <f>'Bolton Hill cake '!Q9</f>
        <v>0</v>
      </c>
      <c r="R9" s="60">
        <f>'Bolton Hill cake '!R9</f>
        <v>0</v>
      </c>
      <c r="S9" s="60">
        <f>'Bolton Hill cake '!S9</f>
        <v>0</v>
      </c>
      <c r="T9" s="60">
        <f>'Bolton Hill cake '!T9</f>
        <v>0</v>
      </c>
      <c r="U9" s="60">
        <f>'Bolton Hill cake '!U9</f>
        <v>0</v>
      </c>
      <c r="V9" s="60">
        <f>'Bolton Hill cake '!V9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'Bolton Hill cake '!C10</f>
        <v>8</v>
      </c>
      <c r="D10" s="60">
        <f>'Bolton Hill cake '!D10</f>
        <v>7.5</v>
      </c>
      <c r="E10" s="60">
        <f>'Bolton Hill cake '!E10</f>
        <v>8.1</v>
      </c>
      <c r="F10" s="60">
        <f>'Bolton Hill cake '!F10</f>
        <v>0</v>
      </c>
      <c r="G10" s="60">
        <f>'Bolton Hill cake '!G10</f>
        <v>0</v>
      </c>
      <c r="H10" s="60">
        <f>'Bolton Hill cake '!H10</f>
        <v>0</v>
      </c>
      <c r="I10" s="60">
        <f>'Bolton Hill cake '!I10</f>
        <v>0</v>
      </c>
      <c r="J10" s="60">
        <f>'Bolton Hill cake '!J10</f>
        <v>0</v>
      </c>
      <c r="K10" s="60">
        <f>'Bolton Hill cake '!K10</f>
        <v>0</v>
      </c>
      <c r="L10" s="60">
        <f>'Bolton Hill cake '!L10</f>
        <v>0</v>
      </c>
      <c r="M10" s="60">
        <f>'Bolton Hill cake '!M10</f>
        <v>0</v>
      </c>
      <c r="N10" s="60">
        <f>'Bolton Hill cake '!N10</f>
        <v>0</v>
      </c>
      <c r="O10" s="60">
        <f>'Bolton Hill cake '!O10</f>
        <v>0</v>
      </c>
      <c r="P10" s="60">
        <f>'Bolton Hill cake '!P10</f>
        <v>0</v>
      </c>
      <c r="Q10" s="60">
        <f>'Bolton Hill cake '!Q10</f>
        <v>0</v>
      </c>
      <c r="R10" s="60">
        <f>'Bolton Hill cake '!R10</f>
        <v>0</v>
      </c>
      <c r="S10" s="60">
        <f>'Bolton Hill cake '!S10</f>
        <v>0</v>
      </c>
      <c r="T10" s="60">
        <f>'Bolton Hill cake '!T10</f>
        <v>0</v>
      </c>
      <c r="U10" s="60">
        <f>'Bolton Hill cake '!U10</f>
        <v>0</v>
      </c>
      <c r="V10" s="60">
        <f>'Bolton Hill cake '!V10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'Bolton Hill cake '!C11</f>
        <v>3</v>
      </c>
      <c r="D11" s="60">
        <f>'Bolton Hill cake '!D11</f>
        <v>3</v>
      </c>
      <c r="E11" s="60">
        <f>'Bolton Hill cake '!E11</f>
        <v>3</v>
      </c>
      <c r="F11" s="60">
        <f>'Bolton Hill cake '!F11</f>
        <v>0</v>
      </c>
      <c r="G11" s="60">
        <f>'Bolton Hill cake '!G11</f>
        <v>0</v>
      </c>
      <c r="H11" s="60">
        <f>'Bolton Hill cake '!H11</f>
        <v>0</v>
      </c>
      <c r="I11" s="60">
        <f>'Bolton Hill cake '!I11</f>
        <v>0</v>
      </c>
      <c r="J11" s="60">
        <f>'Bolton Hill cake '!J11</f>
        <v>0</v>
      </c>
      <c r="K11" s="60">
        <f>'Bolton Hill cake '!K11</f>
        <v>0</v>
      </c>
      <c r="L11" s="60">
        <f>'Bolton Hill cake '!L11</f>
        <v>0</v>
      </c>
      <c r="M11" s="60">
        <f>'Bolton Hill cake '!M11</f>
        <v>0</v>
      </c>
      <c r="N11" s="60">
        <f>'Bolton Hill cake '!N11</f>
        <v>0</v>
      </c>
      <c r="O11" s="60">
        <f>'Bolton Hill cake '!O11</f>
        <v>0</v>
      </c>
      <c r="P11" s="60">
        <f>'Bolton Hill cake '!P11</f>
        <v>0</v>
      </c>
      <c r="Q11" s="60">
        <f>'Bolton Hill cake '!Q11</f>
        <v>0</v>
      </c>
      <c r="R11" s="60">
        <f>'Bolton Hill cake '!R11</f>
        <v>0</v>
      </c>
      <c r="S11" s="60">
        <f>'Bolton Hill cake '!S11</f>
        <v>0</v>
      </c>
      <c r="T11" s="60">
        <f>'Bolton Hill cake '!T11</f>
        <v>0</v>
      </c>
      <c r="U11" s="60">
        <f>'Bolton Hill cake '!U11</f>
        <v>0</v>
      </c>
      <c r="V11" s="60">
        <f>'Bolton Hill cake '!V11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'Bolton Hill cake '!C12</f>
        <v>4</v>
      </c>
      <c r="D12" s="60">
        <f>'Bolton Hill cake '!D12</f>
        <v>4</v>
      </c>
      <c r="E12" s="60">
        <f>'Bolton Hill cake '!E12</f>
        <v>4</v>
      </c>
      <c r="F12" s="60">
        <f>'Bolton Hill cake '!F12</f>
        <v>0</v>
      </c>
      <c r="G12" s="60">
        <f>'Bolton Hill cake '!G12</f>
        <v>0</v>
      </c>
      <c r="H12" s="60">
        <f>'Bolton Hill cake '!H12</f>
        <v>0</v>
      </c>
      <c r="I12" s="60">
        <f>'Bolton Hill cake '!I12</f>
        <v>0</v>
      </c>
      <c r="J12" s="60">
        <f>'Bolton Hill cake '!J12</f>
        <v>0</v>
      </c>
      <c r="K12" s="60">
        <f>'Bolton Hill cake '!K12</f>
        <v>0</v>
      </c>
      <c r="L12" s="60">
        <f>'Bolton Hill cake '!L12</f>
        <v>0</v>
      </c>
      <c r="M12" s="60">
        <f>'Bolton Hill cake '!M12</f>
        <v>0</v>
      </c>
      <c r="N12" s="60">
        <f>'Bolton Hill cake '!N12</f>
        <v>0</v>
      </c>
      <c r="O12" s="60">
        <f>'Bolton Hill cake '!O12</f>
        <v>0</v>
      </c>
      <c r="P12" s="60">
        <f>'Bolton Hill cake '!P12</f>
        <v>0</v>
      </c>
      <c r="Q12" s="60">
        <f>'Bolton Hill cake '!Q12</f>
        <v>0</v>
      </c>
      <c r="R12" s="60">
        <f>'Bolton Hill cake '!R12</f>
        <v>0</v>
      </c>
      <c r="S12" s="60">
        <f>'Bolton Hill cake '!S12</f>
        <v>0</v>
      </c>
      <c r="T12" s="60">
        <f>'Bolton Hill cake '!T12</f>
        <v>0</v>
      </c>
      <c r="U12" s="60">
        <f>'Bolton Hill cake '!U12</f>
        <v>0</v>
      </c>
      <c r="V12" s="60">
        <f>'Bolton Hill cake '!V12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'Bolton Hill cake '!C13</f>
        <v>3</v>
      </c>
      <c r="D13" s="60">
        <f>'Bolton Hill cake '!D13</f>
        <v>4</v>
      </c>
      <c r="E13" s="60">
        <f>'Bolton Hill cake '!E13</f>
        <v>4</v>
      </c>
      <c r="F13" s="60">
        <f>'Bolton Hill cake '!F13</f>
        <v>0</v>
      </c>
      <c r="G13" s="60">
        <f>'Bolton Hill cake '!G13</f>
        <v>0</v>
      </c>
      <c r="H13" s="60">
        <f>'Bolton Hill cake '!H13</f>
        <v>0</v>
      </c>
      <c r="I13" s="60">
        <f>'Bolton Hill cake '!I13</f>
        <v>0</v>
      </c>
      <c r="J13" s="60">
        <f>'Bolton Hill cake '!J13</f>
        <v>0</v>
      </c>
      <c r="K13" s="60">
        <f>'Bolton Hill cake '!K13</f>
        <v>0</v>
      </c>
      <c r="L13" s="60">
        <f>'Bolton Hill cake '!L13</f>
        <v>0</v>
      </c>
      <c r="M13" s="60">
        <f>'Bolton Hill cake '!M13</f>
        <v>0</v>
      </c>
      <c r="N13" s="60">
        <f>'Bolton Hill cake '!N13</f>
        <v>0</v>
      </c>
      <c r="O13" s="60">
        <f>'Bolton Hill cake '!O13</f>
        <v>0</v>
      </c>
      <c r="P13" s="60">
        <f>'Bolton Hill cake '!P13</f>
        <v>0</v>
      </c>
      <c r="Q13" s="60">
        <f>'Bolton Hill cake '!Q13</f>
        <v>0</v>
      </c>
      <c r="R13" s="60">
        <f>'Bolton Hill cake '!R13</f>
        <v>0</v>
      </c>
      <c r="S13" s="60">
        <f>'Bolton Hill cake '!S13</f>
        <v>0</v>
      </c>
      <c r="T13" s="60">
        <f>'Bolton Hill cake '!T13</f>
        <v>0</v>
      </c>
      <c r="U13" s="60">
        <f>'Bolton Hill cake '!U13</f>
        <v>0</v>
      </c>
      <c r="V13" s="60">
        <f>'Bolton Hill cake '!V13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'Bolton Hill cake '!C14</f>
        <v xml:space="preserve">Grass Silage (25% DM) </v>
      </c>
      <c r="D14" s="102" t="str">
        <f>'Bolton Hill cake '!D14</f>
        <v xml:space="preserve">Grass Silage (25% DM) </v>
      </c>
      <c r="E14" s="102" t="str">
        <f>'Bolton Hill cake '!E14</f>
        <v xml:space="preserve">Grass Silage (25% DM) </v>
      </c>
      <c r="F14" s="102">
        <f>'Bolton Hill cake '!F14</f>
        <v>0</v>
      </c>
      <c r="G14" s="102">
        <f>'Bolton Hill cake '!G14</f>
        <v>0</v>
      </c>
      <c r="H14" s="102">
        <f>'Bolton Hill cake '!H14</f>
        <v>0</v>
      </c>
      <c r="I14" s="102">
        <f>'Bolton Hill cake '!I14</f>
        <v>0</v>
      </c>
      <c r="J14" s="102">
        <f>'Bolton Hill cake '!J14</f>
        <v>0</v>
      </c>
      <c r="K14" s="102">
        <f>'Bolton Hill cake '!K14</f>
        <v>0</v>
      </c>
      <c r="L14" s="102">
        <f>'Bolton Hill cake '!L14</f>
        <v>0</v>
      </c>
      <c r="M14" s="102">
        <f>'Bolton Hill cake '!M14</f>
        <v>0</v>
      </c>
      <c r="N14" s="102">
        <f>'Bolton Hill cake '!N14</f>
        <v>0</v>
      </c>
      <c r="O14" s="102">
        <f>'Bolton Hill cake '!O14</f>
        <v>0</v>
      </c>
      <c r="P14" s="102">
        <f>'Bolton Hill cake '!P14</f>
        <v>0</v>
      </c>
      <c r="Q14" s="102">
        <f>'Bolton Hill cake '!Q14</f>
        <v>0</v>
      </c>
      <c r="R14" s="102">
        <f>'Bolton Hill cake '!R14</f>
        <v>0</v>
      </c>
      <c r="S14" s="102">
        <f>'Bolton Hill cake '!S14</f>
        <v>0</v>
      </c>
      <c r="T14" s="102">
        <f>'Bolton Hill cake '!T14</f>
        <v>0</v>
      </c>
      <c r="U14" s="102">
        <f>'Bolton Hill cake '!U14</f>
        <v>0</v>
      </c>
      <c r="V14" s="102">
        <f>'Bolton Hill cake '!V14</f>
        <v>0</v>
      </c>
      <c r="AD14" s="30" t="s">
        <v>138</v>
      </c>
      <c r="AE14" s="30">
        <v>6</v>
      </c>
      <c r="AI14" s="53" t="s">
        <v>119</v>
      </c>
      <c r="AJ14" s="54">
        <v>0.8</v>
      </c>
      <c r="AK14" s="55">
        <v>1.7</v>
      </c>
      <c r="AL14" s="11">
        <v>12</v>
      </c>
      <c r="AM14" s="11">
        <v>6.7</v>
      </c>
      <c r="AN14" s="11" t="s">
        <v>135</v>
      </c>
    </row>
    <row r="15" spans="1:41" x14ac:dyDescent="0.2">
      <c r="A15" s="130" t="s">
        <v>9</v>
      </c>
      <c r="B15" s="130"/>
      <c r="C15" s="60">
        <f>'Bolton Hill cake '!C15</f>
        <v>38</v>
      </c>
      <c r="D15" s="60">
        <f>'Bolton Hill cake '!D15</f>
        <v>38</v>
      </c>
      <c r="E15" s="60">
        <f>'Bolton Hill cake '!E15</f>
        <v>38</v>
      </c>
      <c r="F15" s="60">
        <f>'Bolton Hill cake '!F15</f>
        <v>0</v>
      </c>
      <c r="G15" s="60">
        <f>'Bolton Hill cake '!G15</f>
        <v>0</v>
      </c>
      <c r="H15" s="60">
        <f>'Bolton Hill cake '!H15</f>
        <v>0</v>
      </c>
      <c r="I15" s="60">
        <f>'Bolton Hill cake '!I15</f>
        <v>0</v>
      </c>
      <c r="J15" s="60">
        <f>'Bolton Hill cake '!J15</f>
        <v>0</v>
      </c>
      <c r="K15" s="60">
        <f>'Bolton Hill cake '!K15</f>
        <v>0</v>
      </c>
      <c r="L15" s="60">
        <f>'Bolton Hill cake '!L15</f>
        <v>0</v>
      </c>
      <c r="M15" s="60">
        <f>'Bolton Hill cake '!M15</f>
        <v>0</v>
      </c>
      <c r="N15" s="60">
        <f>'Bolton Hill cake '!N15</f>
        <v>0</v>
      </c>
      <c r="O15" s="60">
        <f>'Bolton Hill cake '!O15</f>
        <v>0</v>
      </c>
      <c r="P15" s="60">
        <f>'Bolton Hill cake '!P15</f>
        <v>0</v>
      </c>
      <c r="Q15" s="60">
        <f>'Bolton Hill cake '!Q15</f>
        <v>0</v>
      </c>
      <c r="R15" s="60">
        <f>'Bolton Hill cake '!R15</f>
        <v>0</v>
      </c>
      <c r="S15" s="60">
        <f>'Bolton Hill cake '!S15</f>
        <v>0</v>
      </c>
      <c r="T15" s="60">
        <f>'Bolton Hill cake '!T15</f>
        <v>0</v>
      </c>
      <c r="U15" s="60">
        <f>'Bolton Hill cake '!U15</f>
        <v>0</v>
      </c>
      <c r="V15" s="60">
        <f>'Bolton Hill cake '!V15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'Bolton Hill cake '!C16</f>
        <v>Medium/Clay</v>
      </c>
      <c r="D16" s="103" t="str">
        <f>'Bolton Hill cake '!D16</f>
        <v>Medium/Clay</v>
      </c>
      <c r="E16" s="103" t="str">
        <f>'Bolton Hill cake '!E16</f>
        <v>Medium/Clay</v>
      </c>
      <c r="F16" s="103">
        <f>'Bolton Hill cake '!F16</f>
        <v>0</v>
      </c>
      <c r="G16" s="103">
        <f>'Bolton Hill cake '!G16</f>
        <v>0</v>
      </c>
      <c r="H16" s="103">
        <f>'Bolton Hill cake '!H16</f>
        <v>0</v>
      </c>
      <c r="I16" s="103">
        <f>'Bolton Hill cake '!I16</f>
        <v>0</v>
      </c>
      <c r="J16" s="103">
        <f>'Bolton Hill cake '!J16</f>
        <v>0</v>
      </c>
      <c r="K16" s="103">
        <f>'Bolton Hill cake '!K16</f>
        <v>0</v>
      </c>
      <c r="L16" s="103">
        <f>'Bolton Hill cake '!L16</f>
        <v>0</v>
      </c>
      <c r="M16" s="103">
        <f>'Bolton Hill cake '!M16</f>
        <v>0</v>
      </c>
      <c r="N16" s="103">
        <f>'Bolton Hill cake '!N16</f>
        <v>0</v>
      </c>
      <c r="O16" s="103">
        <f>'Bolton Hill cake '!O16</f>
        <v>0</v>
      </c>
      <c r="P16" s="103">
        <f>'Bolton Hill cake '!P16</f>
        <v>0</v>
      </c>
      <c r="Q16" s="103">
        <f>'Bolton Hill cake '!Q16</f>
        <v>0</v>
      </c>
      <c r="R16" s="103">
        <f>'Bolton Hill cake '!R16</f>
        <v>0</v>
      </c>
      <c r="S16" s="103">
        <f>'Bolton Hill cake '!S16</f>
        <v>0</v>
      </c>
      <c r="T16" s="103">
        <f>'Bolton Hill cake '!T16</f>
        <v>0</v>
      </c>
      <c r="U16" s="103">
        <f>'Bolton Hill cake '!U16</f>
        <v>0</v>
      </c>
      <c r="V16" s="103">
        <f>'Bolton Hill cake '!V16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18.569471400000001</v>
      </c>
      <c r="D18" s="16">
        <f>$D32</f>
        <v>18.569471400000001</v>
      </c>
      <c r="E18" s="16">
        <f>$D33</f>
        <v>18.569471400000001</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-46.030528599999997</v>
      </c>
      <c r="D19" s="16">
        <f t="shared" ref="D19:V19" si="1">D18-D17</f>
        <v>-46.030528599999997</v>
      </c>
      <c r="E19" s="16">
        <f t="shared" si="1"/>
        <v>-46.030528599999997</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(VLOOKUP(D$14,$AI2:$AK24,3,FALSE))*D$15</f>
        <v>228</v>
      </c>
      <c r="E21" s="28">
        <f t="shared" si="2"/>
        <v>228</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0.19876716000000003</v>
      </c>
      <c r="D22" s="16">
        <f>$E32</f>
        <v>0.19876716000000003</v>
      </c>
      <c r="E22" s="16">
        <f>$E33</f>
        <v>0.19876716000000003</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-227.80123284000001</v>
      </c>
      <c r="D23" s="16">
        <f t="shared" ref="D23:V23" si="3">D22-D21</f>
        <v>-227.80123284000001</v>
      </c>
      <c r="E23" s="16">
        <f t="shared" si="3"/>
        <v>-227.80123284000001</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c r="T27" s="107"/>
      <c r="U27" s="107"/>
    </row>
    <row r="28" spans="1:40" s="57" customFormat="1" x14ac:dyDescent="0.25">
      <c r="A28" s="108"/>
      <c r="B28" s="24">
        <v>3.16</v>
      </c>
      <c r="C28" s="15">
        <v>1.1499999999999999</v>
      </c>
      <c r="D28" s="15">
        <v>0.85499999999999998</v>
      </c>
      <c r="E28" s="15">
        <v>1.7399999999999999E-2</v>
      </c>
      <c r="F28" s="15">
        <v>1580</v>
      </c>
      <c r="G28" s="15">
        <v>7.8</v>
      </c>
      <c r="H28" s="15">
        <v>740</v>
      </c>
      <c r="I28" s="15">
        <v>63.9</v>
      </c>
      <c r="J28" s="15">
        <v>2.0499999999999998</v>
      </c>
      <c r="K28" s="23">
        <v>0.63</v>
      </c>
      <c r="L28" s="15">
        <v>48.8</v>
      </c>
      <c r="M28" s="15">
        <v>12.1</v>
      </c>
      <c r="N28" s="15">
        <v>6920</v>
      </c>
      <c r="O28" s="15">
        <v>343000</v>
      </c>
      <c r="P28" s="15"/>
      <c r="Q28" s="15">
        <v>2640</v>
      </c>
      <c r="R28" s="15">
        <v>14.8</v>
      </c>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RH 13</v>
      </c>
      <c r="B31" s="15">
        <v>30</v>
      </c>
      <c r="C31" s="77">
        <f>IF(C$27="%w/w SAR",((C$28*10)*$B31),IF(C$27="%w/w DM",(((C$28*10)*($B$28/100))*$B31),IF(C$27="kg/t SAR",(C$28*$B31),IF(C$27="kg/t DM",((C$28*($B$28/100))*$B31),IF(C$27="mg/kg SAR",((C$28*0.001)*$B31),IF(C$27="mg/kg DM",(((C$28*0.001)*($B$28/100))*$B31),0))))))</f>
        <v>10.902000000000001</v>
      </c>
      <c r="D31" s="77">
        <f>(IF(D$27="%w/w SAR",((D$28*10)*$B31),IF(D$27="%w/w DM",(((D$28*10)*($B$28/100))*$B31),IF(D$27="kg/t SAR",(D$28*$B31),IF(D$27="kg/t DM",((D$28*($B$28/100))*$B31),IF(D$27="mg/kg SAR",((D$28*0.001)*$B31),IF(D$27="mg/kg DM",(((D$28*0.001)*($B$28/100))*$B31),"0")))))))*2.291</f>
        <v>18.569471400000001</v>
      </c>
      <c r="E31" s="77">
        <f>(IF(E$27="%w/w SAR",((E$28*10)*$B31),IF(E$27="%w/w DM",(((E$28*10)*($B$28/100))*$B31),IF(E$27="kg/t SAR",(E$28*$B31),IF(E$27="kg/t DM",((E$28*($B$28/100))*$B31),IF(E$27="mg/kg SAR",((E$28*0.001)*$B31),IF(E$27="mg/kg DM",(((E$28*0.001)*($B$28/100))*$B31),"0")))))))*1.205</f>
        <v>0.19876716000000003</v>
      </c>
      <c r="F31" s="77">
        <f>(IF(F$27="%w/w SAR",((F$28*10)*$B31),IF(F$27="%w/w DM",(((F$28*10)*($B$28/100))*$B31),IF(F$27="kg/t SAR",(F$28*$B31),IF(F$27="kg/t DM",((F$28*($B$28/100))*$B31),IF(F$27="mg/kg SAR",((F$28*0.001)*$B31),IF(F$27="mg/kg DM",(((F$28*0.001)*($B$28/100))*$B31),"0")))))))*1.658</f>
        <v>2.4834187200000004</v>
      </c>
      <c r="G31" s="77">
        <f t="shared" ref="G31:P46" si="5">IF(G$27="%w/w SAR",((G$28*10)*$B31),IF(G$27="%w/w DM",(((G$28*10)*($B$28/100))*$B31),IF(G$27="kg/t SAR",(G$28*$B31),IF(G$27="kg/t DM",((G$28*($B$28/100))*$B31),IF(G$27="mg/kg SAR",((G$28*0.001)*$B31),IF(G$27="mg/kg DM",(((G$28*0.001)*($B$28/100))*$B31),0))))))</f>
        <v>7.3944000000000015E-3</v>
      </c>
      <c r="H31" s="77">
        <f t="shared" si="5"/>
        <v>0.70152000000000003</v>
      </c>
      <c r="I31" s="77">
        <f t="shared" si="5"/>
        <v>6.0577200000000012E-2</v>
      </c>
      <c r="J31" s="77">
        <f t="shared" si="5"/>
        <v>1.9434000000000001E-3</v>
      </c>
      <c r="K31" s="77">
        <f t="shared" si="5"/>
        <v>5.9724000000000008E-4</v>
      </c>
      <c r="L31" s="77">
        <f t="shared" si="5"/>
        <v>4.6262399999999995E-2</v>
      </c>
      <c r="M31" s="77">
        <f t="shared" si="5"/>
        <v>1.1470800000000001E-2</v>
      </c>
      <c r="N31" s="77">
        <f t="shared" si="5"/>
        <v>6.5601599999999998</v>
      </c>
      <c r="O31" s="77">
        <f t="shared" si="5"/>
        <v>325.16400000000004</v>
      </c>
      <c r="P31" s="77">
        <f t="shared" si="5"/>
        <v>0</v>
      </c>
      <c r="Q31" s="77">
        <f>(IF(Q$27="%w/w SAR",((Q$28*10)*$B31),IF(Q$27="%w/w DM",(((Q$28*10)*($B$28/100))*$B31),IF(Q$27="kg/t SAR",(Q$28*$B31),IF(Q$27="kg/t DM",((Q$28*($B$28/100))*$B31),IF(Q$27="mg/kg SAR",((Q$28*0.001)*$B31),IF(Q$27="mg/kg DM",(((Q$28*0.001)*($B$28/100))*$B31),0)))))))*2.5</f>
        <v>6.256800000000001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 xml:space="preserve">RN 14 </v>
      </c>
      <c r="B32" s="15">
        <v>30</v>
      </c>
      <c r="C32" s="77">
        <f t="shared" ref="C32:C50" si="6">IF(C$27="%w/w SAR",((C$28*10)*$B32),IF(C$27="%w/w DM",(((C$28*10)*($B$28/100))*$B32),IF(C$27="kg/t SAR",(C$28*$B32),IF(C$27="kg/t DM",((C$28*($B$28/100))*$B32),IF(C$27="mg/kg SAR",((C$28*0.001)*$B32),IF(C$27="mg/kg DM",(((C$28*0.001)*($B$28/100))*$B32),0))))))</f>
        <v>10.902000000000001</v>
      </c>
      <c r="D32" s="77">
        <f t="shared" ref="D32:D50" si="7">(IF(D$27="%w/w SAR",((D$28*10)*$B32),IF(D$27="%w/w DM",(((D$28*10)*($B$28/100))*$B32),IF(D$27="kg/t SAR",(D$28*$B32),IF(D$27="kg/t DM",((D$28*($B$28/100))*$B32),IF(D$27="mg/kg SAR",((D$28*0.001)*$B32),IF(D$27="mg/kg DM",(((D$28*0.001)*($B$28/100))*$B32),"0")))))))*2.291</f>
        <v>18.569471400000001</v>
      </c>
      <c r="E32" s="77">
        <f t="shared" ref="E32:E50" si="8">(IF(E$27="%w/w SAR",((E$28*10)*$B32),IF(E$27="%w/w DM",(((E$28*10)*($B$28/100))*$B32),IF(E$27="kg/t SAR",(E$28*$B32),IF(E$27="kg/t DM",((E$28*($B$28/100))*$B32),IF(E$27="mg/kg SAR",((E$28*0.001)*$B32),IF(E$27="mg/kg DM",(((E$28*0.001)*($B$28/100))*$B32),"0")))))))*1.205</f>
        <v>0.19876716000000003</v>
      </c>
      <c r="F32" s="77">
        <f t="shared" ref="F32:F50" si="9">(IF(F$27="%w/w SAR",((F$28*10)*$B32),IF(F$27="%w/w DM",(((F$28*10)*($B$28/100))*$B32),IF(F$27="kg/t SAR",(F$28*$B32),IF(F$27="kg/t DM",((F$28*($B$28/100))*$B32),IF(F$27="mg/kg SAR",((F$28*0.001)*$B32),IF(F$27="mg/kg DM",(((F$28*0.001)*($B$28/100))*$B32),"0")))))))*1.658</f>
        <v>2.4834187200000004</v>
      </c>
      <c r="G32" s="77">
        <f t="shared" si="5"/>
        <v>7.3944000000000015E-3</v>
      </c>
      <c r="H32" s="77">
        <f t="shared" si="5"/>
        <v>0.70152000000000003</v>
      </c>
      <c r="I32" s="77">
        <f t="shared" si="5"/>
        <v>6.0577200000000012E-2</v>
      </c>
      <c r="J32" s="77">
        <f t="shared" si="5"/>
        <v>1.9434000000000001E-3</v>
      </c>
      <c r="K32" s="77">
        <f t="shared" si="5"/>
        <v>5.9724000000000008E-4</v>
      </c>
      <c r="L32" s="77">
        <f t="shared" si="5"/>
        <v>4.6262399999999995E-2</v>
      </c>
      <c r="M32" s="77">
        <f t="shared" si="5"/>
        <v>1.1470800000000001E-2</v>
      </c>
      <c r="N32" s="77">
        <f t="shared" si="5"/>
        <v>6.5601599999999998</v>
      </c>
      <c r="O32" s="77">
        <f t="shared" si="5"/>
        <v>325.16400000000004</v>
      </c>
      <c r="P32" s="77">
        <f t="shared" si="5"/>
        <v>0</v>
      </c>
      <c r="Q32" s="77">
        <f t="shared" ref="Q32:Q50" si="10">(IF(Q$27="%w/w SAR",((Q$28*10)*$B32),IF(Q$27="%w/w DM",(((Q$28*10)*($B$28/100))*$B32),IF(Q$27="kg/t SAR",(Q$28*$B32),IF(Q$27="kg/t DM",((Q$28*($B$28/100))*$B32),IF(Q$27="mg/kg SAR",((Q$28*0.001)*$B32),IF(Q$27="mg/kg DM",(((Q$28*0.001)*($B$28/100))*$B32),0)))))))*2.5</f>
        <v>6.256800000000001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RH 15</v>
      </c>
      <c r="B33" s="15">
        <v>30</v>
      </c>
      <c r="C33" s="77">
        <f t="shared" si="6"/>
        <v>10.902000000000001</v>
      </c>
      <c r="D33" s="77">
        <f t="shared" si="7"/>
        <v>18.569471400000001</v>
      </c>
      <c r="E33" s="77">
        <f t="shared" si="8"/>
        <v>0.19876716000000003</v>
      </c>
      <c r="F33" s="77">
        <f t="shared" si="9"/>
        <v>2.4834187200000004</v>
      </c>
      <c r="G33" s="77">
        <f t="shared" si="5"/>
        <v>7.3944000000000015E-3</v>
      </c>
      <c r="H33" s="77">
        <f t="shared" si="5"/>
        <v>0.70152000000000003</v>
      </c>
      <c r="I33" s="77">
        <f t="shared" si="5"/>
        <v>6.0577200000000012E-2</v>
      </c>
      <c r="J33" s="77">
        <f t="shared" si="5"/>
        <v>1.9434000000000001E-3</v>
      </c>
      <c r="K33" s="77">
        <f t="shared" si="5"/>
        <v>5.9724000000000008E-4</v>
      </c>
      <c r="L33" s="77">
        <f t="shared" si="5"/>
        <v>4.6262399999999995E-2</v>
      </c>
      <c r="M33" s="77">
        <f t="shared" si="5"/>
        <v>1.1470800000000001E-2</v>
      </c>
      <c r="N33" s="77">
        <f t="shared" si="5"/>
        <v>6.5601599999999998</v>
      </c>
      <c r="O33" s="77">
        <f t="shared" si="5"/>
        <v>325.16400000000004</v>
      </c>
      <c r="P33" s="77">
        <f t="shared" si="5"/>
        <v>0</v>
      </c>
      <c r="Q33" s="77">
        <f t="shared" si="10"/>
        <v>6.256800000000001</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RH 13</v>
      </c>
      <c r="C57" s="8" t="str">
        <f t="shared" ref="C57:U57" si="13">D8</f>
        <v xml:space="preserve">RN 14 </v>
      </c>
      <c r="D57" s="8" t="str">
        <f t="shared" si="13"/>
        <v>RH 15</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"&amp;(VLOOKUP(C14,Table245811[],6,FALSE))</f>
        <v>Medium/Clay I Grass</v>
      </c>
      <c r="C58" s="13" t="str">
        <f>D16&amp;" I "&amp;(VLOOKUP(D14,Table245811[],6,FALSE))</f>
        <v>Medium/Clay I Grass</v>
      </c>
      <c r="D58" s="13" t="str">
        <f>E16&amp;" I "&amp;(VLOOKUP(E14,Table245811[],6,FALSE))</f>
        <v>Medium/Clay I Grass</v>
      </c>
      <c r="E58" s="13" t="e">
        <f>F16&amp;" I "&amp;(VLOOKUP(F14,Table245811[],6,FALSE))</f>
        <v>#N/A</v>
      </c>
      <c r="F58" s="13" t="e">
        <f>G16&amp;" I "&amp;(VLOOKUP(G14,Table245811[],6,FALSE))</f>
        <v>#N/A</v>
      </c>
      <c r="G58" s="13" t="e">
        <f>H16&amp;" I "&amp;(VLOOKUP(H14,Table245811[],6,FALSE))</f>
        <v>#N/A</v>
      </c>
      <c r="H58" s="13" t="e">
        <f>I16&amp;" I "&amp;(VLOOKUP(I14,Table245811[],6,FALSE))</f>
        <v>#N/A</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11" t="s">
        <v>132</v>
      </c>
      <c r="B59" s="76">
        <f>VLOOKUP(C$14,Table245811[],5,FALSE)</f>
        <v>6.2</v>
      </c>
      <c r="C59" s="76">
        <f>VLOOKUP(D$14,Table245811[],5,FALSE)</f>
        <v>6.2</v>
      </c>
      <c r="D59" s="76">
        <f>VLOOKUP(E$14,Table245811[],5,FALSE)</f>
        <v>6.2</v>
      </c>
      <c r="E59" s="76" t="e">
        <f>VLOOKUP(F$14,Table245811[],5,FALSE)</f>
        <v>#N/A</v>
      </c>
      <c r="F59" s="76" t="e">
        <f>VLOOKUP(G$14,Table245811[],5,FALSE)</f>
        <v>#N/A</v>
      </c>
      <c r="G59" s="76" t="e">
        <f>VLOOKUP(H$14,Table245811[],5,FALSE)</f>
        <v>#N/A</v>
      </c>
      <c r="H59" s="76" t="e">
        <f>VLOOKUP(I$14,Table245811[],5,FALSE)</f>
        <v>#N/A</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
      <c r="A60" s="111" t="s">
        <v>4</v>
      </c>
      <c r="B60" s="76">
        <f>C10</f>
        <v>8</v>
      </c>
      <c r="C60" s="76">
        <f t="shared" ref="C60:U60" si="14">D10</f>
        <v>7.5</v>
      </c>
      <c r="D60" s="76">
        <f t="shared" si="14"/>
        <v>8.1</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30</v>
      </c>
      <c r="C62" s="77">
        <f>B32</f>
        <v>30</v>
      </c>
      <c r="D62" s="77">
        <f>B33</f>
        <v>30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-10.799999999999999</v>
      </c>
      <c r="C64" s="77">
        <f t="shared" ref="C64:U64" si="17">(C59-C60)*C61</f>
        <v>-7.7999999999999989</v>
      </c>
      <c r="D64" s="77">
        <f t="shared" si="17"/>
        <v>-11.399999999999997</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10.799999999999999</v>
      </c>
      <c r="C65" s="77">
        <f t="shared" ref="C65:U65" si="18">C63-C64</f>
        <v>7.7999999999999989</v>
      </c>
      <c r="D65" s="77">
        <f t="shared" si="18"/>
        <v>11.399999999999997</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'Bolton Hill cake '!C1:D1</f>
        <v>PAN-024209</v>
      </c>
      <c r="D1" s="141"/>
      <c r="E1" s="93" t="s">
        <v>45</v>
      </c>
      <c r="F1" s="39">
        <f>'Bolton Hill cake '!F1</f>
        <v>45.05</v>
      </c>
      <c r="G1" s="120" t="s">
        <v>43</v>
      </c>
      <c r="H1" s="121"/>
      <c r="I1" s="118">
        <v>6.9</v>
      </c>
      <c r="J1" s="119" t="s">
        <v>153</v>
      </c>
      <c r="K1" s="119"/>
      <c r="L1" s="97">
        <v>857</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'Bolton Hill cake '!C2:D2</f>
        <v>EPR-GP3792SK</v>
      </c>
      <c r="D2" s="143"/>
      <c r="E2" s="93" t="s">
        <v>109</v>
      </c>
      <c r="F2" s="96">
        <v>190902</v>
      </c>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'Bolton Hill cake '!C3:D3</f>
        <v>ByProduct Recovery Limited</v>
      </c>
      <c r="D3" s="143"/>
      <c r="E3" s="93" t="s">
        <v>108</v>
      </c>
      <c r="F3" s="31" t="s">
        <v>104</v>
      </c>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'Bolton Hill cake '!C4:D4</f>
        <v>Robeston Hall, Robeston West, Milford Haven, Pembrokeshire, SA73 3TL</v>
      </c>
      <c r="D4" s="141"/>
      <c r="E4" s="94" t="s">
        <v>1</v>
      </c>
      <c r="F4" s="96" t="s">
        <v>171</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'Bolton Hill cake '!C5:D5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t="str">
        <f>'Bolton Hill cake '!C8</f>
        <v>RH 13</v>
      </c>
      <c r="D8" s="60" t="str">
        <f>'Bolton Hill cake '!D8</f>
        <v xml:space="preserve">RN 14 </v>
      </c>
      <c r="E8" s="60" t="str">
        <f>'Bolton Hill cake '!E8</f>
        <v>RH 15</v>
      </c>
      <c r="F8" s="60">
        <f>'Bolton Hill cake '!F8</f>
        <v>0</v>
      </c>
      <c r="G8" s="60">
        <f>'Bolton Hill cake '!G8</f>
        <v>0</v>
      </c>
      <c r="H8" s="60">
        <f>'Bolton Hill cake '!H8</f>
        <v>0</v>
      </c>
      <c r="I8" s="60">
        <f>'Bolton Hill cake '!I8</f>
        <v>0</v>
      </c>
      <c r="J8" s="60">
        <f>'Bolton Hill cake '!J8</f>
        <v>0</v>
      </c>
      <c r="K8" s="60">
        <f>'Bolton Hill cake '!K8</f>
        <v>0</v>
      </c>
      <c r="L8" s="60">
        <f>'Bolton Hill cake '!L8</f>
        <v>0</v>
      </c>
      <c r="M8" s="60">
        <f>'Bolton Hill cake '!M8</f>
        <v>0</v>
      </c>
      <c r="N8" s="60">
        <f>'Bolton Hill cake '!N8</f>
        <v>0</v>
      </c>
      <c r="O8" s="60">
        <f>'Bolton Hill cake '!O8</f>
        <v>0</v>
      </c>
      <c r="P8" s="60">
        <f>'Bolton Hill cake '!P8</f>
        <v>0</v>
      </c>
      <c r="Q8" s="60">
        <f>'Bolton Hill cake '!Q8</f>
        <v>0</v>
      </c>
      <c r="R8" s="60">
        <f>'Bolton Hill cake '!R8</f>
        <v>0</v>
      </c>
      <c r="S8" s="60">
        <f>'Bolton Hill cake '!S8</f>
        <v>0</v>
      </c>
      <c r="T8" s="60">
        <f>'Bolton Hill cake '!T8</f>
        <v>0</v>
      </c>
      <c r="U8" s="60">
        <f>'Bolton Hill cake '!U8</f>
        <v>0</v>
      </c>
      <c r="V8" s="60">
        <f>'Bolton Hill cake '!V8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'Bolton Hill cake '!C9</f>
        <v>Mod</v>
      </c>
      <c r="D9" s="60" t="str">
        <f>'Bolton Hill cake '!D9</f>
        <v>Mod</v>
      </c>
      <c r="E9" s="60" t="str">
        <f>'Bolton Hill cake '!E9</f>
        <v>Mod</v>
      </c>
      <c r="F9" s="60">
        <f>'Bolton Hill cake '!F9</f>
        <v>0</v>
      </c>
      <c r="G9" s="60">
        <f>'Bolton Hill cake '!G9</f>
        <v>0</v>
      </c>
      <c r="H9" s="60">
        <f>'Bolton Hill cake '!H9</f>
        <v>0</v>
      </c>
      <c r="I9" s="60">
        <f>'Bolton Hill cake '!I9</f>
        <v>0</v>
      </c>
      <c r="J9" s="60">
        <f>'Bolton Hill cake '!J9</f>
        <v>0</v>
      </c>
      <c r="K9" s="60">
        <f>'Bolton Hill cake '!K9</f>
        <v>0</v>
      </c>
      <c r="L9" s="60">
        <f>'Bolton Hill cake '!L9</f>
        <v>0</v>
      </c>
      <c r="M9" s="60">
        <f>'Bolton Hill cake '!M9</f>
        <v>0</v>
      </c>
      <c r="N9" s="60">
        <f>'Bolton Hill cake '!N9</f>
        <v>0</v>
      </c>
      <c r="O9" s="60">
        <f>'Bolton Hill cake '!O9</f>
        <v>0</v>
      </c>
      <c r="P9" s="60">
        <f>'Bolton Hill cake '!P9</f>
        <v>0</v>
      </c>
      <c r="Q9" s="60">
        <f>'Bolton Hill cake '!Q9</f>
        <v>0</v>
      </c>
      <c r="R9" s="60">
        <f>'Bolton Hill cake '!R9</f>
        <v>0</v>
      </c>
      <c r="S9" s="60">
        <f>'Bolton Hill cake '!S9</f>
        <v>0</v>
      </c>
      <c r="T9" s="60">
        <f>'Bolton Hill cake '!T9</f>
        <v>0</v>
      </c>
      <c r="U9" s="60">
        <f>'Bolton Hill cake '!U9</f>
        <v>0</v>
      </c>
      <c r="V9" s="60">
        <f>'Bolton Hill cake '!V9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'Bolton Hill cake '!C10</f>
        <v>8</v>
      </c>
      <c r="D10" s="60">
        <f>'Bolton Hill cake '!D10</f>
        <v>7.5</v>
      </c>
      <c r="E10" s="60">
        <f>'Bolton Hill cake '!E10</f>
        <v>8.1</v>
      </c>
      <c r="F10" s="60">
        <f>'Bolton Hill cake '!F10</f>
        <v>0</v>
      </c>
      <c r="G10" s="60">
        <f>'Bolton Hill cake '!G10</f>
        <v>0</v>
      </c>
      <c r="H10" s="60">
        <f>'Bolton Hill cake '!H10</f>
        <v>0</v>
      </c>
      <c r="I10" s="60">
        <f>'Bolton Hill cake '!I10</f>
        <v>0</v>
      </c>
      <c r="J10" s="60">
        <f>'Bolton Hill cake '!J10</f>
        <v>0</v>
      </c>
      <c r="K10" s="60">
        <f>'Bolton Hill cake '!K10</f>
        <v>0</v>
      </c>
      <c r="L10" s="60">
        <f>'Bolton Hill cake '!L10</f>
        <v>0</v>
      </c>
      <c r="M10" s="60">
        <f>'Bolton Hill cake '!M10</f>
        <v>0</v>
      </c>
      <c r="N10" s="60">
        <f>'Bolton Hill cake '!N10</f>
        <v>0</v>
      </c>
      <c r="O10" s="60">
        <f>'Bolton Hill cake '!O10</f>
        <v>0</v>
      </c>
      <c r="P10" s="60">
        <f>'Bolton Hill cake '!P10</f>
        <v>0</v>
      </c>
      <c r="Q10" s="60">
        <f>'Bolton Hill cake '!Q10</f>
        <v>0</v>
      </c>
      <c r="R10" s="60">
        <f>'Bolton Hill cake '!R10</f>
        <v>0</v>
      </c>
      <c r="S10" s="60">
        <f>'Bolton Hill cake '!S10</f>
        <v>0</v>
      </c>
      <c r="T10" s="60">
        <f>'Bolton Hill cake '!T10</f>
        <v>0</v>
      </c>
      <c r="U10" s="60">
        <f>'Bolton Hill cake '!U10</f>
        <v>0</v>
      </c>
      <c r="V10" s="60">
        <f>'Bolton Hill cake '!V10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'Bolton Hill cake '!C11</f>
        <v>3</v>
      </c>
      <c r="D11" s="60">
        <f>'Bolton Hill cake '!D11</f>
        <v>3</v>
      </c>
      <c r="E11" s="60">
        <f>'Bolton Hill cake '!E11</f>
        <v>3</v>
      </c>
      <c r="F11" s="60">
        <f>'Bolton Hill cake '!F11</f>
        <v>0</v>
      </c>
      <c r="G11" s="60">
        <f>'Bolton Hill cake '!G11</f>
        <v>0</v>
      </c>
      <c r="H11" s="60">
        <f>'Bolton Hill cake '!H11</f>
        <v>0</v>
      </c>
      <c r="I11" s="60">
        <f>'Bolton Hill cake '!I11</f>
        <v>0</v>
      </c>
      <c r="J11" s="60">
        <f>'Bolton Hill cake '!J11</f>
        <v>0</v>
      </c>
      <c r="K11" s="60">
        <f>'Bolton Hill cake '!K11</f>
        <v>0</v>
      </c>
      <c r="L11" s="60">
        <f>'Bolton Hill cake '!L11</f>
        <v>0</v>
      </c>
      <c r="M11" s="60">
        <f>'Bolton Hill cake '!M11</f>
        <v>0</v>
      </c>
      <c r="N11" s="60">
        <f>'Bolton Hill cake '!N11</f>
        <v>0</v>
      </c>
      <c r="O11" s="60">
        <f>'Bolton Hill cake '!O11</f>
        <v>0</v>
      </c>
      <c r="P11" s="60">
        <f>'Bolton Hill cake '!P11</f>
        <v>0</v>
      </c>
      <c r="Q11" s="60">
        <f>'Bolton Hill cake '!Q11</f>
        <v>0</v>
      </c>
      <c r="R11" s="60">
        <f>'Bolton Hill cake '!R11</f>
        <v>0</v>
      </c>
      <c r="S11" s="60">
        <f>'Bolton Hill cake '!S11</f>
        <v>0</v>
      </c>
      <c r="T11" s="60">
        <f>'Bolton Hill cake '!T11</f>
        <v>0</v>
      </c>
      <c r="U11" s="60">
        <f>'Bolton Hill cake '!U11</f>
        <v>0</v>
      </c>
      <c r="V11" s="60">
        <f>'Bolton Hill cake '!V11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'Bolton Hill cake '!C12</f>
        <v>4</v>
      </c>
      <c r="D12" s="60">
        <f>'Bolton Hill cake '!D12</f>
        <v>4</v>
      </c>
      <c r="E12" s="60">
        <f>'Bolton Hill cake '!E12</f>
        <v>4</v>
      </c>
      <c r="F12" s="60">
        <f>'Bolton Hill cake '!F12</f>
        <v>0</v>
      </c>
      <c r="G12" s="60">
        <f>'Bolton Hill cake '!G12</f>
        <v>0</v>
      </c>
      <c r="H12" s="60">
        <f>'Bolton Hill cake '!H12</f>
        <v>0</v>
      </c>
      <c r="I12" s="60">
        <f>'Bolton Hill cake '!I12</f>
        <v>0</v>
      </c>
      <c r="J12" s="60">
        <f>'Bolton Hill cake '!J12</f>
        <v>0</v>
      </c>
      <c r="K12" s="60">
        <f>'Bolton Hill cake '!K12</f>
        <v>0</v>
      </c>
      <c r="L12" s="60">
        <f>'Bolton Hill cake '!L12</f>
        <v>0</v>
      </c>
      <c r="M12" s="60">
        <f>'Bolton Hill cake '!M12</f>
        <v>0</v>
      </c>
      <c r="N12" s="60">
        <f>'Bolton Hill cake '!N12</f>
        <v>0</v>
      </c>
      <c r="O12" s="60">
        <f>'Bolton Hill cake '!O12</f>
        <v>0</v>
      </c>
      <c r="P12" s="60">
        <f>'Bolton Hill cake '!P12</f>
        <v>0</v>
      </c>
      <c r="Q12" s="60">
        <f>'Bolton Hill cake '!Q12</f>
        <v>0</v>
      </c>
      <c r="R12" s="60">
        <f>'Bolton Hill cake '!R12</f>
        <v>0</v>
      </c>
      <c r="S12" s="60">
        <f>'Bolton Hill cake '!S12</f>
        <v>0</v>
      </c>
      <c r="T12" s="60">
        <f>'Bolton Hill cake '!T12</f>
        <v>0</v>
      </c>
      <c r="U12" s="60">
        <f>'Bolton Hill cake '!U12</f>
        <v>0</v>
      </c>
      <c r="V12" s="60">
        <f>'Bolton Hill cake '!V12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'Bolton Hill cake '!C13</f>
        <v>3</v>
      </c>
      <c r="D13" s="60">
        <f>'Bolton Hill cake '!D13</f>
        <v>4</v>
      </c>
      <c r="E13" s="60">
        <f>'Bolton Hill cake '!E13</f>
        <v>4</v>
      </c>
      <c r="F13" s="60">
        <f>'Bolton Hill cake '!F13</f>
        <v>0</v>
      </c>
      <c r="G13" s="60">
        <f>'Bolton Hill cake '!G13</f>
        <v>0</v>
      </c>
      <c r="H13" s="60">
        <f>'Bolton Hill cake '!H13</f>
        <v>0</v>
      </c>
      <c r="I13" s="60">
        <f>'Bolton Hill cake '!I13</f>
        <v>0</v>
      </c>
      <c r="J13" s="60">
        <f>'Bolton Hill cake '!J13</f>
        <v>0</v>
      </c>
      <c r="K13" s="60">
        <f>'Bolton Hill cake '!K13</f>
        <v>0</v>
      </c>
      <c r="L13" s="60">
        <f>'Bolton Hill cake '!L13</f>
        <v>0</v>
      </c>
      <c r="M13" s="60">
        <f>'Bolton Hill cake '!M13</f>
        <v>0</v>
      </c>
      <c r="N13" s="60">
        <f>'Bolton Hill cake '!N13</f>
        <v>0</v>
      </c>
      <c r="O13" s="60">
        <f>'Bolton Hill cake '!O13</f>
        <v>0</v>
      </c>
      <c r="P13" s="60">
        <f>'Bolton Hill cake '!P13</f>
        <v>0</v>
      </c>
      <c r="Q13" s="60">
        <f>'Bolton Hill cake '!Q13</f>
        <v>0</v>
      </c>
      <c r="R13" s="60">
        <f>'Bolton Hill cake '!R13</f>
        <v>0</v>
      </c>
      <c r="S13" s="60">
        <f>'Bolton Hill cake '!S13</f>
        <v>0</v>
      </c>
      <c r="T13" s="60">
        <f>'Bolton Hill cake '!T13</f>
        <v>0</v>
      </c>
      <c r="U13" s="60">
        <f>'Bolton Hill cake '!U13</f>
        <v>0</v>
      </c>
      <c r="V13" s="60">
        <f>'Bolton Hill cake '!V13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'Bolton Hill cake '!C14</f>
        <v xml:space="preserve">Grass Silage (25% DM) </v>
      </c>
      <c r="D14" s="102" t="str">
        <f>'Bolton Hill cake '!D14</f>
        <v xml:space="preserve">Grass Silage (25% DM) </v>
      </c>
      <c r="E14" s="102" t="str">
        <f>'Bolton Hill cake '!E14</f>
        <v xml:space="preserve">Grass Silage (25% DM) </v>
      </c>
      <c r="F14" s="102">
        <f>'Bolton Hill cake '!F14</f>
        <v>0</v>
      </c>
      <c r="G14" s="102">
        <f>'Bolton Hill cake '!G14</f>
        <v>0</v>
      </c>
      <c r="H14" s="102">
        <f>'Bolton Hill cake '!H14</f>
        <v>0</v>
      </c>
      <c r="I14" s="102">
        <f>'Bolton Hill cake '!I14</f>
        <v>0</v>
      </c>
      <c r="J14" s="102">
        <f>'Bolton Hill cake '!J14</f>
        <v>0</v>
      </c>
      <c r="K14" s="102">
        <f>'Bolton Hill cake '!K14</f>
        <v>0</v>
      </c>
      <c r="L14" s="102">
        <f>'Bolton Hill cake '!L14</f>
        <v>0</v>
      </c>
      <c r="M14" s="102">
        <f>'Bolton Hill cake '!M14</f>
        <v>0</v>
      </c>
      <c r="N14" s="102">
        <f>'Bolton Hill cake '!N14</f>
        <v>0</v>
      </c>
      <c r="O14" s="102">
        <f>'Bolton Hill cake '!O14</f>
        <v>0</v>
      </c>
      <c r="P14" s="102">
        <f>'Bolton Hill cake '!P14</f>
        <v>0</v>
      </c>
      <c r="Q14" s="102">
        <f>'Bolton Hill cake '!Q14</f>
        <v>0</v>
      </c>
      <c r="R14" s="102">
        <f>'Bolton Hill cake '!R14</f>
        <v>0</v>
      </c>
      <c r="S14" s="102">
        <f>'Bolton Hill cake '!S14</f>
        <v>0</v>
      </c>
      <c r="T14" s="102">
        <f>'Bolton Hill cake '!T14</f>
        <v>0</v>
      </c>
      <c r="U14" s="102">
        <f>'Bolton Hill cake '!U14</f>
        <v>0</v>
      </c>
      <c r="V14" s="102">
        <f>'Bolton Hill cake '!V14</f>
        <v>0</v>
      </c>
      <c r="AD14" s="30" t="s">
        <v>138</v>
      </c>
      <c r="AE14" s="30">
        <v>6</v>
      </c>
      <c r="AI14" s="53" t="s">
        <v>119</v>
      </c>
      <c r="AJ14" s="54">
        <v>0.8</v>
      </c>
      <c r="AK14" s="55">
        <v>1.7</v>
      </c>
      <c r="AL14" s="11">
        <v>12</v>
      </c>
      <c r="AM14" s="11">
        <v>6.7</v>
      </c>
      <c r="AN14" s="11" t="s">
        <v>135</v>
      </c>
    </row>
    <row r="15" spans="1:41" x14ac:dyDescent="0.2">
      <c r="A15" s="130" t="s">
        <v>9</v>
      </c>
      <c r="B15" s="130"/>
      <c r="C15" s="60">
        <f>'Bolton Hill cake '!C15</f>
        <v>38</v>
      </c>
      <c r="D15" s="60">
        <f>'Bolton Hill cake '!D15</f>
        <v>38</v>
      </c>
      <c r="E15" s="60">
        <f>'Bolton Hill cake '!E15</f>
        <v>38</v>
      </c>
      <c r="F15" s="60">
        <f>'Bolton Hill cake '!F15</f>
        <v>0</v>
      </c>
      <c r="G15" s="60">
        <f>'Bolton Hill cake '!G15</f>
        <v>0</v>
      </c>
      <c r="H15" s="60">
        <f>'Bolton Hill cake '!H15</f>
        <v>0</v>
      </c>
      <c r="I15" s="60">
        <f>'Bolton Hill cake '!I15</f>
        <v>0</v>
      </c>
      <c r="J15" s="60">
        <f>'Bolton Hill cake '!J15</f>
        <v>0</v>
      </c>
      <c r="K15" s="60">
        <f>'Bolton Hill cake '!K15</f>
        <v>0</v>
      </c>
      <c r="L15" s="60">
        <f>'Bolton Hill cake '!L15</f>
        <v>0</v>
      </c>
      <c r="M15" s="60">
        <f>'Bolton Hill cake '!M15</f>
        <v>0</v>
      </c>
      <c r="N15" s="60">
        <f>'Bolton Hill cake '!N15</f>
        <v>0</v>
      </c>
      <c r="O15" s="60">
        <f>'Bolton Hill cake '!O15</f>
        <v>0</v>
      </c>
      <c r="P15" s="60">
        <f>'Bolton Hill cake '!P15</f>
        <v>0</v>
      </c>
      <c r="Q15" s="60">
        <f>'Bolton Hill cake '!Q15</f>
        <v>0</v>
      </c>
      <c r="R15" s="60">
        <f>'Bolton Hill cake '!R15</f>
        <v>0</v>
      </c>
      <c r="S15" s="60">
        <f>'Bolton Hill cake '!S15</f>
        <v>0</v>
      </c>
      <c r="T15" s="60">
        <f>'Bolton Hill cake '!T15</f>
        <v>0</v>
      </c>
      <c r="U15" s="60">
        <f>'Bolton Hill cake '!U15</f>
        <v>0</v>
      </c>
      <c r="V15" s="60">
        <f>'Bolton Hill cake '!V15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'Bolton Hill cake '!C16</f>
        <v>Medium/Clay</v>
      </c>
      <c r="D16" s="103" t="str">
        <f>'Bolton Hill cake '!D16</f>
        <v>Medium/Clay</v>
      </c>
      <c r="E16" s="103" t="str">
        <f>'Bolton Hill cake '!E16</f>
        <v>Medium/Clay</v>
      </c>
      <c r="F16" s="103">
        <f>'Bolton Hill cake '!F16</f>
        <v>0</v>
      </c>
      <c r="G16" s="103">
        <f>'Bolton Hill cake '!G16</f>
        <v>0</v>
      </c>
      <c r="H16" s="103">
        <f>'Bolton Hill cake '!H16</f>
        <v>0</v>
      </c>
      <c r="I16" s="103">
        <f>'Bolton Hill cake '!I16</f>
        <v>0</v>
      </c>
      <c r="J16" s="103">
        <f>'Bolton Hill cake '!J16</f>
        <v>0</v>
      </c>
      <c r="K16" s="103">
        <f>'Bolton Hill cake '!K16</f>
        <v>0</v>
      </c>
      <c r="L16" s="103">
        <f>'Bolton Hill cake '!L16</f>
        <v>0</v>
      </c>
      <c r="M16" s="103">
        <f>'Bolton Hill cake '!M16</f>
        <v>0</v>
      </c>
      <c r="N16" s="103">
        <f>'Bolton Hill cake '!N16</f>
        <v>0</v>
      </c>
      <c r="O16" s="103">
        <f>'Bolton Hill cake '!O16</f>
        <v>0</v>
      </c>
      <c r="P16" s="103">
        <f>'Bolton Hill cake '!P16</f>
        <v>0</v>
      </c>
      <c r="Q16" s="103">
        <f>'Bolton Hill cake '!Q16</f>
        <v>0</v>
      </c>
      <c r="R16" s="103">
        <f>'Bolton Hill cake '!R16</f>
        <v>0</v>
      </c>
      <c r="S16" s="103">
        <f>'Bolton Hill cake '!S16</f>
        <v>0</v>
      </c>
      <c r="T16" s="103">
        <f>'Bolton Hill cake '!T16</f>
        <v>0</v>
      </c>
      <c r="U16" s="103">
        <f>'Bolton Hill cake '!U16</f>
        <v>0</v>
      </c>
      <c r="V16" s="103">
        <f>'Bolton Hill cake '!V16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45.724694400000004</v>
      </c>
      <c r="D18" s="16">
        <f>$D32</f>
        <v>45.724694400000004</v>
      </c>
      <c r="E18" s="16">
        <f>$D33</f>
        <v>45.724694400000004</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-18.87530559999999</v>
      </c>
      <c r="D19" s="16">
        <f t="shared" ref="D19:V19" si="1">D18-D17</f>
        <v>-18.87530559999999</v>
      </c>
      <c r="E19" s="16">
        <f t="shared" si="1"/>
        <v>-18.87530559999999</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8.016624000000002</v>
      </c>
      <c r="D22" s="16">
        <f>$E32</f>
        <v>8.016624000000002</v>
      </c>
      <c r="E22" s="16">
        <f>$E33</f>
        <v>8.016624000000002</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-219.98337599999999</v>
      </c>
      <c r="D23" s="16">
        <f t="shared" ref="D23:V23" si="3">D22-D21</f>
        <v>-219.98337599999999</v>
      </c>
      <c r="E23" s="16">
        <f t="shared" si="3"/>
        <v>-219.98337599999999</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28.8</v>
      </c>
      <c r="C28" s="15">
        <v>0.93</v>
      </c>
      <c r="D28" s="15">
        <v>0.315</v>
      </c>
      <c r="E28" s="15">
        <v>0.105</v>
      </c>
      <c r="F28" s="15">
        <v>2820</v>
      </c>
      <c r="G28" s="15">
        <v>34.9</v>
      </c>
      <c r="H28" s="15">
        <v>217</v>
      </c>
      <c r="I28" s="15">
        <v>49.6</v>
      </c>
      <c r="J28" s="15">
        <v>0.19</v>
      </c>
      <c r="K28" s="23">
        <v>0.18</v>
      </c>
      <c r="L28" s="15">
        <v>23.4</v>
      </c>
      <c r="M28" s="15">
        <v>24.9</v>
      </c>
      <c r="N28" s="15">
        <v>13100</v>
      </c>
      <c r="O28" s="15">
        <v>220000</v>
      </c>
      <c r="P28" s="15"/>
      <c r="Q28" s="15">
        <v>2820</v>
      </c>
      <c r="R28" s="15"/>
      <c r="S28" s="15">
        <v>19.600000000000001</v>
      </c>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RH 13</v>
      </c>
      <c r="B31" s="15">
        <v>22</v>
      </c>
      <c r="C31" s="77">
        <f>IF(C$27="%w/w SAR",((C$28*10)*$B31),IF(C$27="%w/w DM",(((C$28*10)*($B$28/100))*$B31),IF(C$27="kg/t SAR",(C$28*$B31),IF(C$27="kg/t DM",((C$28*($B$28/100))*$B31),IF(C$27="mg/kg SAR",((C$28*0.001)*$B31),IF(C$27="mg/kg DM",(((C$28*0.001)*($B$28/100))*$B31),0))))))</f>
        <v>58.924800000000005</v>
      </c>
      <c r="D31" s="77">
        <f>(IF(D$27="%w/w SAR",((D$28*10)*$B31),IF(D$27="%w/w DM",(((D$28*10)*($B$28/100))*$B31),IF(D$27="kg/t SAR",(D$28*$B31),IF(D$27="kg/t DM",((D$28*($B$28/100))*$B31),IF(D$27="mg/kg SAR",((D$28*0.001)*$B31),IF(D$27="mg/kg DM",(((D$28*0.001)*($B$28/100))*$B31),"0")))))))*2.291</f>
        <v>45.724694400000004</v>
      </c>
      <c r="E31" s="77">
        <f>(IF(E$27="%w/w SAR",((E$28*10)*$B31),IF(E$27="%w/w DM",(((E$28*10)*($B$28/100))*$B31),IF(E$27="kg/t SAR",(E$28*$B31),IF(E$27="kg/t DM",((E$28*($B$28/100))*$B31),IF(E$27="mg/kg SAR",((E$28*0.001)*$B31),IF(E$27="mg/kg DM",(((E$28*0.001)*($B$28/100))*$B31),"0")))))))*1.205</f>
        <v>8.016624000000002</v>
      </c>
      <c r="F31" s="77">
        <f>(IF(F$27="%w/w SAR",((F$28*10)*$B31),IF(F$27="%w/w DM",(((F$28*10)*($B$28/100))*$B31),IF(F$27="kg/t SAR",(F$28*$B31),IF(F$27="kg/t DM",((F$28*($B$28/100))*$B31),IF(F$27="mg/kg SAR",((F$28*0.001)*$B31),IF(F$27="mg/kg DM",(((F$28*0.001)*($B$28/100))*$B31),"0")))))))*1.658</f>
        <v>29.624348160000004</v>
      </c>
      <c r="G31" s="77">
        <f t="shared" ref="G31:P46" si="5">IF(G$27="%w/w SAR",((G$28*10)*$B31),IF(G$27="%w/w DM",(((G$28*10)*($B$28/100))*$B31),IF(G$27="kg/t SAR",(G$28*$B31),IF(G$27="kg/t DM",((G$28*($B$28/100))*$B31),IF(G$27="mg/kg SAR",((G$28*0.001)*$B31),IF(G$27="mg/kg DM",(((G$28*0.001)*($B$28/100))*$B31),0))))))</f>
        <v>0.22112640000000003</v>
      </c>
      <c r="H31" s="77">
        <f t="shared" si="5"/>
        <v>1.3749120000000001</v>
      </c>
      <c r="I31" s="77">
        <f t="shared" si="5"/>
        <v>0.31426560000000009</v>
      </c>
      <c r="J31" s="77">
        <f t="shared" si="5"/>
        <v>1.2038400000000003E-3</v>
      </c>
      <c r="K31" s="77">
        <f t="shared" si="5"/>
        <v>1.1404799999999999E-3</v>
      </c>
      <c r="L31" s="77">
        <f t="shared" si="5"/>
        <v>0.14826240000000002</v>
      </c>
      <c r="M31" s="77">
        <f t="shared" si="5"/>
        <v>0.15776640000000003</v>
      </c>
      <c r="N31" s="77">
        <f t="shared" si="5"/>
        <v>83.001599999999996</v>
      </c>
      <c r="O31" s="77">
        <f t="shared" si="5"/>
        <v>1393.92</v>
      </c>
      <c r="P31" s="77">
        <f t="shared" si="5"/>
        <v>0</v>
      </c>
      <c r="Q31" s="77">
        <f>(IF(Q$27="%w/w SAR",((Q$28*10)*$B31),IF(Q$27="%w/w DM",(((Q$28*10)*($B$28/100))*$B31),IF(Q$27="kg/t SAR",(Q$28*$B31),IF(Q$27="kg/t DM",((Q$28*($B$28/100))*$B31),IF(Q$27="mg/kg SAR",((Q$28*0.001)*$B31),IF(Q$27="mg/kg DM",(((Q$28*0.001)*($B$28/100))*$B31),0)))))))*2.5</f>
        <v>44.668800000000005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0.12418560000000003</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 xml:space="preserve">RN 14 </v>
      </c>
      <c r="B32" s="15">
        <v>22</v>
      </c>
      <c r="C32" s="77">
        <f t="shared" ref="C32:C50" si="6">IF(C$27="%w/w SAR",((C$28*10)*$B32),IF(C$27="%w/w DM",(((C$28*10)*($B$28/100))*$B32),IF(C$27="kg/t SAR",(C$28*$B32),IF(C$27="kg/t DM",((C$28*($B$28/100))*$B32),IF(C$27="mg/kg SAR",((C$28*0.001)*$B32),IF(C$27="mg/kg DM",(((C$28*0.001)*($B$28/100))*$B32),0))))))</f>
        <v>58.924800000000005</v>
      </c>
      <c r="D32" s="77">
        <f t="shared" ref="D32:D50" si="7">(IF(D$27="%w/w SAR",((D$28*10)*$B32),IF(D$27="%w/w DM",(((D$28*10)*($B$28/100))*$B32),IF(D$27="kg/t SAR",(D$28*$B32),IF(D$27="kg/t DM",((D$28*($B$28/100))*$B32),IF(D$27="mg/kg SAR",((D$28*0.001)*$B32),IF(D$27="mg/kg DM",(((D$28*0.001)*($B$28/100))*$B32),"0")))))))*2.291</f>
        <v>45.724694400000004</v>
      </c>
      <c r="E32" s="77">
        <f t="shared" ref="E32:E50" si="8">(IF(E$27="%w/w SAR",((E$28*10)*$B32),IF(E$27="%w/w DM",(((E$28*10)*($B$28/100))*$B32),IF(E$27="kg/t SAR",(E$28*$B32),IF(E$27="kg/t DM",((E$28*($B$28/100))*$B32),IF(E$27="mg/kg SAR",((E$28*0.001)*$B32),IF(E$27="mg/kg DM",(((E$28*0.001)*($B$28/100))*$B32),"0")))))))*1.205</f>
        <v>8.016624000000002</v>
      </c>
      <c r="F32" s="77">
        <f t="shared" ref="F32:F50" si="9">(IF(F$27="%w/w SAR",((F$28*10)*$B32),IF(F$27="%w/w DM",(((F$28*10)*($B$28/100))*$B32),IF(F$27="kg/t SAR",(F$28*$B32),IF(F$27="kg/t DM",((F$28*($B$28/100))*$B32),IF(F$27="mg/kg SAR",((F$28*0.001)*$B32),IF(F$27="mg/kg DM",(((F$28*0.001)*($B$28/100))*$B32),"0")))))))*1.658</f>
        <v>29.624348160000004</v>
      </c>
      <c r="G32" s="77">
        <f t="shared" si="5"/>
        <v>0.22112640000000003</v>
      </c>
      <c r="H32" s="77">
        <f t="shared" si="5"/>
        <v>1.3749120000000001</v>
      </c>
      <c r="I32" s="77">
        <f t="shared" si="5"/>
        <v>0.31426560000000009</v>
      </c>
      <c r="J32" s="77">
        <f t="shared" si="5"/>
        <v>1.2038400000000003E-3</v>
      </c>
      <c r="K32" s="77">
        <f t="shared" si="5"/>
        <v>1.1404799999999999E-3</v>
      </c>
      <c r="L32" s="77">
        <f t="shared" si="5"/>
        <v>0.14826240000000002</v>
      </c>
      <c r="M32" s="77">
        <f t="shared" si="5"/>
        <v>0.15776640000000003</v>
      </c>
      <c r="N32" s="77">
        <f t="shared" si="5"/>
        <v>83.001599999999996</v>
      </c>
      <c r="O32" s="77">
        <f t="shared" si="5"/>
        <v>1393.92</v>
      </c>
      <c r="P32" s="77">
        <f t="shared" si="5"/>
        <v>0</v>
      </c>
      <c r="Q32" s="77">
        <f t="shared" ref="Q32:Q50" si="10">(IF(Q$27="%w/w SAR",((Q$28*10)*$B32),IF(Q$27="%w/w DM",(((Q$28*10)*($B$28/100))*$B32),IF(Q$27="kg/t SAR",(Q$28*$B32),IF(Q$27="kg/t DM",((Q$28*($B$28/100))*$B32),IF(Q$27="mg/kg SAR",((Q$28*0.001)*$B32),IF(Q$27="mg/kg DM",(((Q$28*0.001)*($B$28/100))*$B32),0)))))))*2.5</f>
        <v>44.668800000000005</v>
      </c>
      <c r="R32" s="77">
        <f t="shared" ref="R32:U50" si="11">IF(R$27="%w/w SAR",((R$28*10)*$B32),IF(R$27="%w/w DM",(((R$28*10)*($B$28/100))*$B32),IF(R$27="kg/t SAR",(R$28*$B32),IF(R$27="kg/t DM",((R$28*($B$28/100))*$B32),IF(R$27="mg/kg SAR",((R$28*0.001)*$B32),IF(R$27="mg/kg DM",(((R$28*0.001)*($B$28/100))*$B32),0))))))</f>
        <v>0</v>
      </c>
      <c r="S32" s="77">
        <f t="shared" si="11"/>
        <v>0.12418560000000003</v>
      </c>
      <c r="T32" s="77">
        <f t="shared" si="11"/>
        <v>0</v>
      </c>
      <c r="U32" s="77">
        <f t="shared" si="11"/>
        <v>0</v>
      </c>
      <c r="AB32" s="59"/>
      <c r="AC32" s="59"/>
      <c r="AD32" s="59"/>
      <c r="AE32" s="59"/>
      <c r="AF32" s="59"/>
      <c r="AG32" s="59"/>
      <c r="AH32" s="59"/>
      <c r="AI32" s="59"/>
    </row>
    <row r="33" spans="1:35" s="72" customFormat="1" x14ac:dyDescent="0.25">
      <c r="A33" s="13" t="str">
        <f>E8</f>
        <v>RH 15</v>
      </c>
      <c r="B33" s="15">
        <v>22</v>
      </c>
      <c r="C33" s="77">
        <f t="shared" si="6"/>
        <v>58.924800000000005</v>
      </c>
      <c r="D33" s="77">
        <f t="shared" si="7"/>
        <v>45.724694400000004</v>
      </c>
      <c r="E33" s="77">
        <f t="shared" si="8"/>
        <v>8.016624000000002</v>
      </c>
      <c r="F33" s="77">
        <f t="shared" si="9"/>
        <v>29.624348160000004</v>
      </c>
      <c r="G33" s="77">
        <f t="shared" si="5"/>
        <v>0.22112640000000003</v>
      </c>
      <c r="H33" s="77">
        <f t="shared" si="5"/>
        <v>1.3749120000000001</v>
      </c>
      <c r="I33" s="77">
        <f t="shared" si="5"/>
        <v>0.31426560000000009</v>
      </c>
      <c r="J33" s="77">
        <f t="shared" si="5"/>
        <v>1.2038400000000003E-3</v>
      </c>
      <c r="K33" s="77">
        <f t="shared" si="5"/>
        <v>1.1404799999999999E-3</v>
      </c>
      <c r="L33" s="77">
        <f t="shared" si="5"/>
        <v>0.14826240000000002</v>
      </c>
      <c r="M33" s="77">
        <f t="shared" si="5"/>
        <v>0.15776640000000003</v>
      </c>
      <c r="N33" s="77">
        <f t="shared" si="5"/>
        <v>83.001599999999996</v>
      </c>
      <c r="O33" s="77">
        <f t="shared" si="5"/>
        <v>1393.92</v>
      </c>
      <c r="P33" s="77">
        <f t="shared" si="5"/>
        <v>0</v>
      </c>
      <c r="Q33" s="77">
        <f t="shared" si="10"/>
        <v>44.668800000000005</v>
      </c>
      <c r="R33" s="77">
        <f t="shared" si="11"/>
        <v>0</v>
      </c>
      <c r="S33" s="77">
        <f t="shared" si="11"/>
        <v>0.12418560000000003</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RH 13</v>
      </c>
      <c r="C57" s="8" t="str">
        <f t="shared" ref="C57:U57" si="13">D8</f>
        <v xml:space="preserve">RN 14 </v>
      </c>
      <c r="D57" s="8" t="str">
        <f t="shared" si="13"/>
        <v>RH 15</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e">
        <f>F16&amp;" I "&amp;(VLOOKUP(F14,Table24581112[],6,FALSE))</f>
        <v>#N/A</v>
      </c>
      <c r="F58" s="13" t="e">
        <f>G16&amp;" I "&amp;(VLOOKUP(G14,Table24581112[],6,FALSE))</f>
        <v>#N/A</v>
      </c>
      <c r="G58" s="13" t="e">
        <f>H16&amp;" I "&amp;(VLOOKUP(H14,Table24581112[],6,FALSE))</f>
        <v>#N/A</v>
      </c>
      <c r="H58" s="13" t="e">
        <f>I16&amp;" I "&amp;(VLOOKUP(I14,Table24581112[],6,FALSE))</f>
        <v>#N/A</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11" t="s">
        <v>132</v>
      </c>
      <c r="B59" s="76">
        <f>VLOOKUP(C$14,Table24581112[],5,FALSE)</f>
        <v>6.2</v>
      </c>
      <c r="C59" s="76">
        <f>VLOOKUP(D$14,Table24581112[],5,FALSE)</f>
        <v>6.2</v>
      </c>
      <c r="D59" s="76">
        <f>VLOOKUP(E$14,Table24581112[],5,FALSE)</f>
        <v>6.2</v>
      </c>
      <c r="E59" s="76" t="e">
        <f>VLOOKUP(F$14,Table24581112[],5,FALSE)</f>
        <v>#N/A</v>
      </c>
      <c r="F59" s="76" t="e">
        <f>VLOOKUP(G$14,Table24581112[],5,FALSE)</f>
        <v>#N/A</v>
      </c>
      <c r="G59" s="76" t="e">
        <f>VLOOKUP(H$14,Table24581112[],5,FALSE)</f>
        <v>#N/A</v>
      </c>
      <c r="H59" s="76" t="e">
        <f>VLOOKUP(I$14,Table24581112[],5,FALSE)</f>
        <v>#N/A</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
      <c r="A60" s="111" t="s">
        <v>4</v>
      </c>
      <c r="B60" s="76">
        <f>C10</f>
        <v>8</v>
      </c>
      <c r="C60" s="76">
        <f t="shared" ref="C60:U60" si="14">D10</f>
        <v>7.5</v>
      </c>
      <c r="D60" s="76">
        <f t="shared" si="14"/>
        <v>8.1</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22</v>
      </c>
      <c r="C62" s="77">
        <f>B32</f>
        <v>22</v>
      </c>
      <c r="D62" s="77">
        <f>B33</f>
        <v>22</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-10.799999999999999</v>
      </c>
      <c r="C64" s="77">
        <f t="shared" ref="C64:U64" si="17">(C59-C60)*C61</f>
        <v>-7.7999999999999989</v>
      </c>
      <c r="D64" s="77">
        <f t="shared" si="17"/>
        <v>-11.399999999999997</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10.799999999999999</v>
      </c>
      <c r="C65" s="77">
        <f t="shared" ref="C65:U65" si="18">C63-C64</f>
        <v>7.7999999999999989</v>
      </c>
      <c r="D65" s="77">
        <f t="shared" si="18"/>
        <v>11.399999999999997</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19" t="s">
        <v>41</v>
      </c>
      <c r="B1" s="119"/>
      <c r="C1" s="140" t="str">
        <f>'Bolton Hill cake '!C1:D1</f>
        <v>PAN-024209</v>
      </c>
      <c r="D1" s="141"/>
      <c r="E1" s="93" t="s">
        <v>45</v>
      </c>
      <c r="F1" s="39">
        <f>'Bolton Hill cake '!F1</f>
        <v>45.05</v>
      </c>
      <c r="G1" s="120" t="s">
        <v>43</v>
      </c>
      <c r="H1" s="121"/>
      <c r="I1" s="118">
        <v>6.1</v>
      </c>
      <c r="J1" s="119" t="s">
        <v>153</v>
      </c>
      <c r="K1" s="119"/>
      <c r="L1" s="97">
        <v>906</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'Bolton Hill cake '!C2:D2</f>
        <v>EPR-GP3792SK</v>
      </c>
      <c r="D2" s="143"/>
      <c r="E2" s="93" t="s">
        <v>109</v>
      </c>
      <c r="F2" s="96">
        <v>190902</v>
      </c>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'Bolton Hill cake '!C3:D3</f>
        <v>ByProduct Recovery Limited</v>
      </c>
      <c r="D3" s="143"/>
      <c r="E3" s="93" t="s">
        <v>108</v>
      </c>
      <c r="F3" s="31" t="s">
        <v>77</v>
      </c>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'Bolton Hill cake '!C4:D4</f>
        <v>Robeston Hall, Robeston West, Milford Haven, Pembrokeshire, SA73 3TL</v>
      </c>
      <c r="D4" s="141"/>
      <c r="E4" s="94" t="s">
        <v>1</v>
      </c>
      <c r="F4" s="96" t="s">
        <v>172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'Bolton Hill cake '!C5:D5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t="str">
        <f>'Bolton Hill cake '!C8</f>
        <v>RH 13</v>
      </c>
      <c r="D8" s="60" t="str">
        <f>'Bolton Hill cake '!D8</f>
        <v xml:space="preserve">RN 14 </v>
      </c>
      <c r="E8" s="60" t="str">
        <f>'Bolton Hill cake '!E8</f>
        <v>RH 15</v>
      </c>
      <c r="F8" s="60">
        <f>'Bolton Hill cake '!F8</f>
        <v>0</v>
      </c>
      <c r="G8" s="60">
        <f>'Bolton Hill cake '!G8</f>
        <v>0</v>
      </c>
      <c r="H8" s="60">
        <f>'Bolton Hill cake '!H8</f>
        <v>0</v>
      </c>
      <c r="I8" s="60">
        <f>'Bolton Hill cake '!I8</f>
        <v>0</v>
      </c>
      <c r="J8" s="60">
        <f>'Bolton Hill cake '!J8</f>
        <v>0</v>
      </c>
      <c r="K8" s="60">
        <f>'Bolton Hill cake '!K8</f>
        <v>0</v>
      </c>
      <c r="L8" s="60">
        <f>'Bolton Hill cake '!L8</f>
        <v>0</v>
      </c>
      <c r="M8" s="60">
        <f>'Bolton Hill cake '!M8</f>
        <v>0</v>
      </c>
      <c r="N8" s="60">
        <f>'Bolton Hill cake '!N8</f>
        <v>0</v>
      </c>
      <c r="O8" s="60">
        <f>'Bolton Hill cake '!O8</f>
        <v>0</v>
      </c>
      <c r="P8" s="60">
        <f>'Bolton Hill cake '!P8</f>
        <v>0</v>
      </c>
      <c r="Q8" s="60">
        <f>'Bolton Hill cake '!Q8</f>
        <v>0</v>
      </c>
      <c r="R8" s="60">
        <f>'Bolton Hill cake '!R8</f>
        <v>0</v>
      </c>
      <c r="S8" s="60">
        <f>'Bolton Hill cake '!S8</f>
        <v>0</v>
      </c>
      <c r="T8" s="60">
        <f>'Bolton Hill cake '!T8</f>
        <v>0</v>
      </c>
      <c r="U8" s="60">
        <f>'Bolton Hill cake '!U8</f>
        <v>0</v>
      </c>
      <c r="V8" s="60">
        <f>'Bolton Hill cake '!V8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'Bolton Hill cake '!C9</f>
        <v>Mod</v>
      </c>
      <c r="D9" s="60" t="str">
        <f>'Bolton Hill cake '!D9</f>
        <v>Mod</v>
      </c>
      <c r="E9" s="60" t="str">
        <f>'Bolton Hill cake '!E9</f>
        <v>Mod</v>
      </c>
      <c r="F9" s="60">
        <f>'Bolton Hill cake '!F9</f>
        <v>0</v>
      </c>
      <c r="G9" s="60">
        <f>'Bolton Hill cake '!G9</f>
        <v>0</v>
      </c>
      <c r="H9" s="60">
        <f>'Bolton Hill cake '!H9</f>
        <v>0</v>
      </c>
      <c r="I9" s="60">
        <f>'Bolton Hill cake '!I9</f>
        <v>0</v>
      </c>
      <c r="J9" s="60">
        <f>'Bolton Hill cake '!J9</f>
        <v>0</v>
      </c>
      <c r="K9" s="60">
        <f>'Bolton Hill cake '!K9</f>
        <v>0</v>
      </c>
      <c r="L9" s="60">
        <f>'Bolton Hill cake '!L9</f>
        <v>0</v>
      </c>
      <c r="M9" s="60">
        <f>'Bolton Hill cake '!M9</f>
        <v>0</v>
      </c>
      <c r="N9" s="60">
        <f>'Bolton Hill cake '!N9</f>
        <v>0</v>
      </c>
      <c r="O9" s="60">
        <f>'Bolton Hill cake '!O9</f>
        <v>0</v>
      </c>
      <c r="P9" s="60">
        <f>'Bolton Hill cake '!P9</f>
        <v>0</v>
      </c>
      <c r="Q9" s="60">
        <f>'Bolton Hill cake '!Q9</f>
        <v>0</v>
      </c>
      <c r="R9" s="60">
        <f>'Bolton Hill cake '!R9</f>
        <v>0</v>
      </c>
      <c r="S9" s="60">
        <f>'Bolton Hill cake '!S9</f>
        <v>0</v>
      </c>
      <c r="T9" s="60">
        <f>'Bolton Hill cake '!T9</f>
        <v>0</v>
      </c>
      <c r="U9" s="60">
        <f>'Bolton Hill cake '!U9</f>
        <v>0</v>
      </c>
      <c r="V9" s="60">
        <f>'Bolton Hill cake '!V9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'Bolton Hill cake '!C10</f>
        <v>8</v>
      </c>
      <c r="D10" s="60">
        <f>'Bolton Hill cake '!D10</f>
        <v>7.5</v>
      </c>
      <c r="E10" s="60">
        <f>'Bolton Hill cake '!E10</f>
        <v>8.1</v>
      </c>
      <c r="F10" s="60">
        <f>'Bolton Hill cake '!F10</f>
        <v>0</v>
      </c>
      <c r="G10" s="60">
        <f>'Bolton Hill cake '!G10</f>
        <v>0</v>
      </c>
      <c r="H10" s="60">
        <f>'Bolton Hill cake '!H10</f>
        <v>0</v>
      </c>
      <c r="I10" s="60">
        <f>'Bolton Hill cake '!I10</f>
        <v>0</v>
      </c>
      <c r="J10" s="60">
        <f>'Bolton Hill cake '!J10</f>
        <v>0</v>
      </c>
      <c r="K10" s="60">
        <f>'Bolton Hill cake '!K10</f>
        <v>0</v>
      </c>
      <c r="L10" s="60">
        <f>'Bolton Hill cake '!L10</f>
        <v>0</v>
      </c>
      <c r="M10" s="60">
        <f>'Bolton Hill cake '!M10</f>
        <v>0</v>
      </c>
      <c r="N10" s="60">
        <f>'Bolton Hill cake '!N10</f>
        <v>0</v>
      </c>
      <c r="O10" s="60">
        <f>'Bolton Hill cake '!O10</f>
        <v>0</v>
      </c>
      <c r="P10" s="60">
        <f>'Bolton Hill cake '!P10</f>
        <v>0</v>
      </c>
      <c r="Q10" s="60">
        <f>'Bolton Hill cake '!Q10</f>
        <v>0</v>
      </c>
      <c r="R10" s="60">
        <f>'Bolton Hill cake '!R10</f>
        <v>0</v>
      </c>
      <c r="S10" s="60">
        <f>'Bolton Hill cake '!S10</f>
        <v>0</v>
      </c>
      <c r="T10" s="60">
        <f>'Bolton Hill cake '!T10</f>
        <v>0</v>
      </c>
      <c r="U10" s="60">
        <f>'Bolton Hill cake '!U10</f>
        <v>0</v>
      </c>
      <c r="V10" s="60">
        <f>'Bolton Hill cake '!V10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'Bolton Hill cake '!C11</f>
        <v>3</v>
      </c>
      <c r="D11" s="60">
        <f>'Bolton Hill cake '!D11</f>
        <v>3</v>
      </c>
      <c r="E11" s="60">
        <f>'Bolton Hill cake '!E11</f>
        <v>3</v>
      </c>
      <c r="F11" s="60">
        <f>'Bolton Hill cake '!F11</f>
        <v>0</v>
      </c>
      <c r="G11" s="60">
        <f>'Bolton Hill cake '!G11</f>
        <v>0</v>
      </c>
      <c r="H11" s="60">
        <f>'Bolton Hill cake '!H11</f>
        <v>0</v>
      </c>
      <c r="I11" s="60">
        <f>'Bolton Hill cake '!I11</f>
        <v>0</v>
      </c>
      <c r="J11" s="60">
        <f>'Bolton Hill cake '!J11</f>
        <v>0</v>
      </c>
      <c r="K11" s="60">
        <f>'Bolton Hill cake '!K11</f>
        <v>0</v>
      </c>
      <c r="L11" s="60">
        <f>'Bolton Hill cake '!L11</f>
        <v>0</v>
      </c>
      <c r="M11" s="60">
        <f>'Bolton Hill cake '!M11</f>
        <v>0</v>
      </c>
      <c r="N11" s="60">
        <f>'Bolton Hill cake '!N11</f>
        <v>0</v>
      </c>
      <c r="O11" s="60">
        <f>'Bolton Hill cake '!O11</f>
        <v>0</v>
      </c>
      <c r="P11" s="60">
        <f>'Bolton Hill cake '!P11</f>
        <v>0</v>
      </c>
      <c r="Q11" s="60">
        <f>'Bolton Hill cake '!Q11</f>
        <v>0</v>
      </c>
      <c r="R11" s="60">
        <f>'Bolton Hill cake '!R11</f>
        <v>0</v>
      </c>
      <c r="S11" s="60">
        <f>'Bolton Hill cake '!S11</f>
        <v>0</v>
      </c>
      <c r="T11" s="60">
        <f>'Bolton Hill cake '!T11</f>
        <v>0</v>
      </c>
      <c r="U11" s="60">
        <f>'Bolton Hill cake '!U11</f>
        <v>0</v>
      </c>
      <c r="V11" s="60">
        <f>'Bolton Hill cake '!V11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'Bolton Hill cake '!C12</f>
        <v>4</v>
      </c>
      <c r="D12" s="60">
        <f>'Bolton Hill cake '!D12</f>
        <v>4</v>
      </c>
      <c r="E12" s="60">
        <f>'Bolton Hill cake '!E12</f>
        <v>4</v>
      </c>
      <c r="F12" s="60">
        <f>'Bolton Hill cake '!F12</f>
        <v>0</v>
      </c>
      <c r="G12" s="60">
        <f>'Bolton Hill cake '!G12</f>
        <v>0</v>
      </c>
      <c r="H12" s="60">
        <f>'Bolton Hill cake '!H12</f>
        <v>0</v>
      </c>
      <c r="I12" s="60">
        <f>'Bolton Hill cake '!I12</f>
        <v>0</v>
      </c>
      <c r="J12" s="60">
        <f>'Bolton Hill cake '!J12</f>
        <v>0</v>
      </c>
      <c r="K12" s="60">
        <f>'Bolton Hill cake '!K12</f>
        <v>0</v>
      </c>
      <c r="L12" s="60">
        <f>'Bolton Hill cake '!L12</f>
        <v>0</v>
      </c>
      <c r="M12" s="60">
        <f>'Bolton Hill cake '!M12</f>
        <v>0</v>
      </c>
      <c r="N12" s="60">
        <f>'Bolton Hill cake '!N12</f>
        <v>0</v>
      </c>
      <c r="O12" s="60">
        <f>'Bolton Hill cake '!O12</f>
        <v>0</v>
      </c>
      <c r="P12" s="60">
        <f>'Bolton Hill cake '!P12</f>
        <v>0</v>
      </c>
      <c r="Q12" s="60">
        <f>'Bolton Hill cake '!Q12</f>
        <v>0</v>
      </c>
      <c r="R12" s="60">
        <f>'Bolton Hill cake '!R12</f>
        <v>0</v>
      </c>
      <c r="S12" s="60">
        <f>'Bolton Hill cake '!S12</f>
        <v>0</v>
      </c>
      <c r="T12" s="60">
        <f>'Bolton Hill cake '!T12</f>
        <v>0</v>
      </c>
      <c r="U12" s="60">
        <f>'Bolton Hill cake '!U12</f>
        <v>0</v>
      </c>
      <c r="V12" s="60">
        <f>'Bolton Hill cake '!V12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'Bolton Hill cake '!C13</f>
        <v>3</v>
      </c>
      <c r="D13" s="60">
        <f>'Bolton Hill cake '!D13</f>
        <v>4</v>
      </c>
      <c r="E13" s="60">
        <f>'Bolton Hill cake '!E13</f>
        <v>4</v>
      </c>
      <c r="F13" s="60">
        <f>'Bolton Hill cake '!F13</f>
        <v>0</v>
      </c>
      <c r="G13" s="60">
        <f>'Bolton Hill cake '!G13</f>
        <v>0</v>
      </c>
      <c r="H13" s="60">
        <f>'Bolton Hill cake '!H13</f>
        <v>0</v>
      </c>
      <c r="I13" s="60">
        <f>'Bolton Hill cake '!I13</f>
        <v>0</v>
      </c>
      <c r="J13" s="60">
        <f>'Bolton Hill cake '!J13</f>
        <v>0</v>
      </c>
      <c r="K13" s="60">
        <f>'Bolton Hill cake '!K13</f>
        <v>0</v>
      </c>
      <c r="L13" s="60">
        <f>'Bolton Hill cake '!L13</f>
        <v>0</v>
      </c>
      <c r="M13" s="60">
        <f>'Bolton Hill cake '!M13</f>
        <v>0</v>
      </c>
      <c r="N13" s="60">
        <f>'Bolton Hill cake '!N13</f>
        <v>0</v>
      </c>
      <c r="O13" s="60">
        <f>'Bolton Hill cake '!O13</f>
        <v>0</v>
      </c>
      <c r="P13" s="60">
        <f>'Bolton Hill cake '!P13</f>
        <v>0</v>
      </c>
      <c r="Q13" s="60">
        <f>'Bolton Hill cake '!Q13</f>
        <v>0</v>
      </c>
      <c r="R13" s="60">
        <f>'Bolton Hill cake '!R13</f>
        <v>0</v>
      </c>
      <c r="S13" s="60">
        <f>'Bolton Hill cake '!S13</f>
        <v>0</v>
      </c>
      <c r="T13" s="60">
        <f>'Bolton Hill cake '!T13</f>
        <v>0</v>
      </c>
      <c r="U13" s="60">
        <f>'Bolton Hill cake '!U13</f>
        <v>0</v>
      </c>
      <c r="V13" s="60">
        <f>'Bolton Hill cake '!V13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'Bolton Hill cake '!C14</f>
        <v xml:space="preserve">Grass Silage (25% DM) </v>
      </c>
      <c r="D14" s="102" t="str">
        <f>'Bolton Hill cake '!D14</f>
        <v xml:space="preserve">Grass Silage (25% DM) </v>
      </c>
      <c r="E14" s="102" t="str">
        <f>'Bolton Hill cake '!E14</f>
        <v xml:space="preserve">Grass Silage (25% DM) </v>
      </c>
      <c r="F14" s="102">
        <f>'Bolton Hill cake '!F14</f>
        <v>0</v>
      </c>
      <c r="G14" s="102">
        <f>'Bolton Hill cake '!G14</f>
        <v>0</v>
      </c>
      <c r="H14" s="102">
        <f>'Bolton Hill cake '!H14</f>
        <v>0</v>
      </c>
      <c r="I14" s="102">
        <f>'Bolton Hill cake '!I14</f>
        <v>0</v>
      </c>
      <c r="J14" s="102">
        <f>'Bolton Hill cake '!J14</f>
        <v>0</v>
      </c>
      <c r="K14" s="102">
        <f>'Bolton Hill cake '!K14</f>
        <v>0</v>
      </c>
      <c r="L14" s="102">
        <f>'Bolton Hill cake '!L14</f>
        <v>0</v>
      </c>
      <c r="M14" s="102">
        <f>'Bolton Hill cake '!M14</f>
        <v>0</v>
      </c>
      <c r="N14" s="102">
        <f>'Bolton Hill cake '!N14</f>
        <v>0</v>
      </c>
      <c r="O14" s="102">
        <f>'Bolton Hill cake '!O14</f>
        <v>0</v>
      </c>
      <c r="P14" s="102">
        <f>'Bolton Hill cake '!P14</f>
        <v>0</v>
      </c>
      <c r="Q14" s="102">
        <f>'Bolton Hill cake '!Q14</f>
        <v>0</v>
      </c>
      <c r="R14" s="102">
        <f>'Bolton Hill cake '!R14</f>
        <v>0</v>
      </c>
      <c r="S14" s="102">
        <f>'Bolton Hill cake '!S14</f>
        <v>0</v>
      </c>
      <c r="T14" s="102">
        <f>'Bolton Hill cake '!T14</f>
        <v>0</v>
      </c>
      <c r="U14" s="102">
        <f>'Bolton Hill cake '!U14</f>
        <v>0</v>
      </c>
      <c r="V14" s="102">
        <f>'Bolton Hill cake '!V14</f>
        <v>0</v>
      </c>
      <c r="AD14" s="30" t="s">
        <v>138</v>
      </c>
      <c r="AE14" s="30">
        <v>6</v>
      </c>
      <c r="AI14" s="53" t="s">
        <v>119</v>
      </c>
      <c r="AJ14" s="54">
        <v>0.8</v>
      </c>
      <c r="AK14" s="55">
        <v>1.7</v>
      </c>
      <c r="AL14" s="11">
        <v>12</v>
      </c>
      <c r="AM14" s="11">
        <v>6.7</v>
      </c>
      <c r="AN14" s="11" t="s">
        <v>135</v>
      </c>
    </row>
    <row r="15" spans="1:41" x14ac:dyDescent="0.2">
      <c r="A15" s="130" t="s">
        <v>9</v>
      </c>
      <c r="B15" s="130"/>
      <c r="C15" s="60">
        <f>'Bolton Hill cake '!C15</f>
        <v>38</v>
      </c>
      <c r="D15" s="60">
        <f>'Bolton Hill cake '!D15</f>
        <v>38</v>
      </c>
      <c r="E15" s="60">
        <f>'Bolton Hill cake '!E15</f>
        <v>38</v>
      </c>
      <c r="F15" s="60">
        <f>'Bolton Hill cake '!F15</f>
        <v>0</v>
      </c>
      <c r="G15" s="60">
        <f>'Bolton Hill cake '!G15</f>
        <v>0</v>
      </c>
      <c r="H15" s="60">
        <f>'Bolton Hill cake '!H15</f>
        <v>0</v>
      </c>
      <c r="I15" s="60">
        <f>'Bolton Hill cake '!I15</f>
        <v>0</v>
      </c>
      <c r="J15" s="60">
        <f>'Bolton Hill cake '!J15</f>
        <v>0</v>
      </c>
      <c r="K15" s="60">
        <f>'Bolton Hill cake '!K15</f>
        <v>0</v>
      </c>
      <c r="L15" s="60">
        <f>'Bolton Hill cake '!L15</f>
        <v>0</v>
      </c>
      <c r="M15" s="60">
        <f>'Bolton Hill cake '!M15</f>
        <v>0</v>
      </c>
      <c r="N15" s="60">
        <f>'Bolton Hill cake '!N15</f>
        <v>0</v>
      </c>
      <c r="O15" s="60">
        <f>'Bolton Hill cake '!O15</f>
        <v>0</v>
      </c>
      <c r="P15" s="60">
        <f>'Bolton Hill cake '!P15</f>
        <v>0</v>
      </c>
      <c r="Q15" s="60">
        <f>'Bolton Hill cake '!Q15</f>
        <v>0</v>
      </c>
      <c r="R15" s="60">
        <f>'Bolton Hill cake '!R15</f>
        <v>0</v>
      </c>
      <c r="S15" s="60">
        <f>'Bolton Hill cake '!S15</f>
        <v>0</v>
      </c>
      <c r="T15" s="60">
        <f>'Bolton Hill cake '!T15</f>
        <v>0</v>
      </c>
      <c r="U15" s="60">
        <f>'Bolton Hill cake '!U15</f>
        <v>0</v>
      </c>
      <c r="V15" s="60">
        <f>'Bolton Hill cake '!V15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'Bolton Hill cake '!C16</f>
        <v>Medium/Clay</v>
      </c>
      <c r="D16" s="103" t="str">
        <f>'Bolton Hill cake '!D16</f>
        <v>Medium/Clay</v>
      </c>
      <c r="E16" s="103" t="str">
        <f>'Bolton Hill cake '!E16</f>
        <v>Medium/Clay</v>
      </c>
      <c r="F16" s="103">
        <f>'Bolton Hill cake '!F16</f>
        <v>0</v>
      </c>
      <c r="G16" s="103">
        <f>'Bolton Hill cake '!G16</f>
        <v>0</v>
      </c>
      <c r="H16" s="103">
        <f>'Bolton Hill cake '!H16</f>
        <v>0</v>
      </c>
      <c r="I16" s="103">
        <f>'Bolton Hill cake '!I16</f>
        <v>0</v>
      </c>
      <c r="J16" s="103">
        <f>'Bolton Hill cake '!J16</f>
        <v>0</v>
      </c>
      <c r="K16" s="103">
        <f>'Bolton Hill cake '!K16</f>
        <v>0</v>
      </c>
      <c r="L16" s="103">
        <f>'Bolton Hill cake '!L16</f>
        <v>0</v>
      </c>
      <c r="M16" s="103">
        <f>'Bolton Hill cake '!M16</f>
        <v>0</v>
      </c>
      <c r="N16" s="103">
        <f>'Bolton Hill cake '!N16</f>
        <v>0</v>
      </c>
      <c r="O16" s="103">
        <f>'Bolton Hill cake '!O16</f>
        <v>0</v>
      </c>
      <c r="P16" s="103">
        <f>'Bolton Hill cake '!P16</f>
        <v>0</v>
      </c>
      <c r="Q16" s="103">
        <f>'Bolton Hill cake '!Q16</f>
        <v>0</v>
      </c>
      <c r="R16" s="103">
        <f>'Bolton Hill cake '!R16</f>
        <v>0</v>
      </c>
      <c r="S16" s="103">
        <f>'Bolton Hill cake '!S16</f>
        <v>0</v>
      </c>
      <c r="T16" s="103">
        <f>'Bolton Hill cake '!T16</f>
        <v>0</v>
      </c>
      <c r="U16" s="103">
        <f>'Bolton Hill cake '!U16</f>
        <v>0</v>
      </c>
      <c r="V16" s="103">
        <f>'Bolton Hill cake '!V16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19.9516317</v>
      </c>
      <c r="D18" s="16">
        <f>$D32</f>
        <v>19.9516317</v>
      </c>
      <c r="E18" s="16">
        <f>$D33</f>
        <v>19.9516317</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-44.648368299999994</v>
      </c>
      <c r="D19" s="16">
        <f t="shared" ref="D19:V19" si="1">D18-D17</f>
        <v>-44.648368299999994</v>
      </c>
      <c r="E19" s="16">
        <f t="shared" si="1"/>
        <v>-44.648368299999994</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3.4480231500000014</v>
      </c>
      <c r="D22" s="16">
        <f>$E32</f>
        <v>3.4480231500000014</v>
      </c>
      <c r="E22" s="16">
        <f>$E33</f>
        <v>3.4480231500000014</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-224.55197684999999</v>
      </c>
      <c r="D23" s="16">
        <f t="shared" ref="D23:V23" si="3">D22-D21</f>
        <v>-224.55197684999999</v>
      </c>
      <c r="E23" s="16">
        <f t="shared" si="3"/>
        <v>-224.55197684999999</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9.57</v>
      </c>
      <c r="C28" s="15">
        <v>1.01</v>
      </c>
      <c r="D28" s="15">
        <v>0.35</v>
      </c>
      <c r="E28" s="15">
        <v>0.115</v>
      </c>
      <c r="F28" s="15">
        <v>3190</v>
      </c>
      <c r="G28" s="15">
        <v>38.1</v>
      </c>
      <c r="H28" s="15">
        <v>232</v>
      </c>
      <c r="I28" s="15">
        <v>58.6</v>
      </c>
      <c r="J28" s="15">
        <v>0.1</v>
      </c>
      <c r="K28" s="23">
        <v>0.22</v>
      </c>
      <c r="L28" s="15">
        <v>24.8</v>
      </c>
      <c r="M28" s="15">
        <v>24.5</v>
      </c>
      <c r="N28" s="15">
        <v>14300</v>
      </c>
      <c r="O28" s="15">
        <v>193000</v>
      </c>
      <c r="P28" s="15"/>
      <c r="Q28" s="15">
        <v>2820</v>
      </c>
      <c r="R28" s="15"/>
      <c r="S28" s="15">
        <v>18.5</v>
      </c>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RH 13</v>
      </c>
      <c r="B31" s="15">
        <v>26</v>
      </c>
      <c r="C31" s="77">
        <f>IF(C$27="%w/w SAR",((C$28*10)*$B31),IF(C$27="%w/w DM",(((C$28*10)*($B$28/100))*$B31),IF(C$27="kg/t SAR",(C$28*$B31),IF(C$27="kg/t DM",((C$28*($B$28/100))*$B31),IF(C$27="mg/kg SAR",((C$28*0.001)*$B31),IF(C$27="mg/kg DM",(((C$28*0.001)*($B$28/100))*$B31),0))))))</f>
        <v>25.13082</v>
      </c>
      <c r="D31" s="77">
        <f>(IF(D$27="%w/w SAR",((D$28*10)*$B31),IF(D$27="%w/w DM",(((D$28*10)*($B$28/100))*$B31),IF(D$27="kg/t SAR",(D$28*$B31),IF(D$27="kg/t DM",((D$28*($B$28/100))*$B31),IF(D$27="mg/kg SAR",((D$28*0.001)*$B31),IF(D$27="mg/kg DM",(((D$28*0.001)*($B$28/100))*$B31),"0")))))))*2.291</f>
        <v>19.9516317</v>
      </c>
      <c r="E31" s="77">
        <f>(IF(E$27="%w/w SAR",((E$28*10)*$B31),IF(E$27="%w/w DM",(((E$28*10)*($B$28/100))*$B31),IF(E$27="kg/t SAR",(E$28*$B31),IF(E$27="kg/t DM",((E$28*($B$28/100))*$B31),IF(E$27="mg/kg SAR",((E$28*0.001)*$B31),IF(E$27="mg/kg DM",(((E$28*0.001)*($B$28/100))*$B31),"0")))))))*1.205</f>
        <v>3.4480231500000014</v>
      </c>
      <c r="F31" s="77">
        <f>(IF(F$27="%w/w SAR",((F$28*10)*$B31),IF(F$27="%w/w DM",(((F$28*10)*($B$28/100))*$B31),IF(F$27="kg/t SAR",(F$28*$B31),IF(F$27="kg/t DM",((F$28*($B$28/100))*$B31),IF(F$27="mg/kg SAR",((F$28*0.001)*$B31),IF(F$27="mg/kg DM",(((F$28*0.001)*($B$28/100))*$B31),"0")))))))*1.658</f>
        <v>13.160139564</v>
      </c>
      <c r="G31" s="77">
        <f t="shared" ref="G31:P46" si="5">IF(G$27="%w/w SAR",((G$28*10)*$B31),IF(G$27="%w/w DM",(((G$28*10)*($B$28/100))*$B31),IF(G$27="kg/t SAR",(G$28*$B31),IF(G$27="kg/t DM",((G$28*($B$28/100))*$B31),IF(G$27="mg/kg SAR",((G$28*0.001)*$B31),IF(G$27="mg/kg DM",(((G$28*0.001)*($B$28/100))*$B31),0))))))</f>
        <v>9.4800420000000024E-2</v>
      </c>
      <c r="H31" s="77">
        <f t="shared" si="5"/>
        <v>0.57726240000000006</v>
      </c>
      <c r="I31" s="77">
        <f t="shared" si="5"/>
        <v>0.14580852</v>
      </c>
      <c r="J31" s="77">
        <f t="shared" si="5"/>
        <v>2.4882000000000002E-4</v>
      </c>
      <c r="K31" s="77">
        <f t="shared" si="5"/>
        <v>5.4740400000000003E-4</v>
      </c>
      <c r="L31" s="77">
        <f t="shared" si="5"/>
        <v>6.1707360000000017E-2</v>
      </c>
      <c r="M31" s="77">
        <f t="shared" si="5"/>
        <v>6.0960900000000005E-2</v>
      </c>
      <c r="N31" s="77">
        <f t="shared" si="5"/>
        <v>35.58126</v>
      </c>
      <c r="O31" s="77">
        <f t="shared" si="5"/>
        <v>480.22260000000006</v>
      </c>
      <c r="P31" s="77">
        <f t="shared" si="5"/>
        <v>0</v>
      </c>
      <c r="Q31" s="77">
        <f>(IF(Q$27="%w/w SAR",((Q$28*10)*$B31),IF(Q$27="%w/w DM",(((Q$28*10)*($B$28/100))*$B31),IF(Q$27="kg/t SAR",(Q$28*$B31),IF(Q$27="kg/t DM",((Q$28*($B$28/100))*$B31),IF(Q$27="mg/kg SAR",((Q$28*0.001)*$B31),IF(Q$27="mg/kg DM",(((Q$28*0.001)*($B$28/100))*$B31),0)))))))*2.5</f>
        <v>17.541809999999998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4.6031700000000002E-2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 xml:space="preserve">RN 14 </v>
      </c>
      <c r="B32" s="15">
        <v>26</v>
      </c>
      <c r="C32" s="77">
        <f t="shared" ref="C32:C50" si="6">IF(C$27="%w/w SAR",((C$28*10)*$B32),IF(C$27="%w/w DM",(((C$28*10)*($B$28/100))*$B32),IF(C$27="kg/t SAR",(C$28*$B32),IF(C$27="kg/t DM",((C$28*($B$28/100))*$B32),IF(C$27="mg/kg SAR",((C$28*0.001)*$B32),IF(C$27="mg/kg DM",(((C$28*0.001)*($B$28/100))*$B32),0))))))</f>
        <v>25.13082</v>
      </c>
      <c r="D32" s="77">
        <f t="shared" ref="D32:D50" si="7">(IF(D$27="%w/w SAR",((D$28*10)*$B32),IF(D$27="%w/w DM",(((D$28*10)*($B$28/100))*$B32),IF(D$27="kg/t SAR",(D$28*$B32),IF(D$27="kg/t DM",((D$28*($B$28/100))*$B32),IF(D$27="mg/kg SAR",((D$28*0.001)*$B32),IF(D$27="mg/kg DM",(((D$28*0.001)*($B$28/100))*$B32),"0")))))))*2.291</f>
        <v>19.9516317</v>
      </c>
      <c r="E32" s="77">
        <f t="shared" ref="E32:E50" si="8">(IF(E$27="%w/w SAR",((E$28*10)*$B32),IF(E$27="%w/w DM",(((E$28*10)*($B$28/100))*$B32),IF(E$27="kg/t SAR",(E$28*$B32),IF(E$27="kg/t DM",((E$28*($B$28/100))*$B32),IF(E$27="mg/kg SAR",((E$28*0.001)*$B32),IF(E$27="mg/kg DM",(((E$28*0.001)*($B$28/100))*$B32),"0")))))))*1.205</f>
        <v>3.4480231500000014</v>
      </c>
      <c r="F32" s="77">
        <f t="shared" ref="F32:F50" si="9">(IF(F$27="%w/w SAR",((F$28*10)*$B32),IF(F$27="%w/w DM",(((F$28*10)*($B$28/100))*$B32),IF(F$27="kg/t SAR",(F$28*$B32),IF(F$27="kg/t DM",((F$28*($B$28/100))*$B32),IF(F$27="mg/kg SAR",((F$28*0.001)*$B32),IF(F$27="mg/kg DM",(((F$28*0.001)*($B$28/100))*$B32),"0")))))))*1.658</f>
        <v>13.160139564</v>
      </c>
      <c r="G32" s="77">
        <f t="shared" si="5"/>
        <v>9.4800420000000024E-2</v>
      </c>
      <c r="H32" s="77">
        <f t="shared" si="5"/>
        <v>0.57726240000000006</v>
      </c>
      <c r="I32" s="77">
        <f t="shared" si="5"/>
        <v>0.14580852</v>
      </c>
      <c r="J32" s="77">
        <f t="shared" si="5"/>
        <v>2.4882000000000002E-4</v>
      </c>
      <c r="K32" s="77">
        <f t="shared" si="5"/>
        <v>5.4740400000000003E-4</v>
      </c>
      <c r="L32" s="77">
        <f t="shared" si="5"/>
        <v>6.1707360000000017E-2</v>
      </c>
      <c r="M32" s="77">
        <f t="shared" si="5"/>
        <v>6.0960900000000005E-2</v>
      </c>
      <c r="N32" s="77">
        <f t="shared" si="5"/>
        <v>35.58126</v>
      </c>
      <c r="O32" s="77">
        <f t="shared" si="5"/>
        <v>480.22260000000006</v>
      </c>
      <c r="P32" s="77">
        <f t="shared" si="5"/>
        <v>0</v>
      </c>
      <c r="Q32" s="77">
        <f t="shared" ref="Q32:Q50" si="10">(IF(Q$27="%w/w SAR",((Q$28*10)*$B32),IF(Q$27="%w/w DM",(((Q$28*10)*($B$28/100))*$B32),IF(Q$27="kg/t SAR",(Q$28*$B32),IF(Q$27="kg/t DM",((Q$28*($B$28/100))*$B32),IF(Q$27="mg/kg SAR",((Q$28*0.001)*$B32),IF(Q$27="mg/kg DM",(((Q$28*0.001)*($B$28/100))*$B32),0)))))))*2.5</f>
        <v>17.541809999999998</v>
      </c>
      <c r="R32" s="77">
        <f t="shared" ref="R32:U50" si="11">IF(R$27="%w/w SAR",((R$28*10)*$B32),IF(R$27="%w/w DM",(((R$28*10)*($B$28/100))*$B32),IF(R$27="kg/t SAR",(R$28*$B32),IF(R$27="kg/t DM",((R$28*($B$28/100))*$B32),IF(R$27="mg/kg SAR",((R$28*0.001)*$B32),IF(R$27="mg/kg DM",(((R$28*0.001)*($B$28/100))*$B32),0))))))</f>
        <v>0</v>
      </c>
      <c r="S32" s="77">
        <f t="shared" si="11"/>
        <v>4.6031700000000002E-2</v>
      </c>
      <c r="T32" s="77">
        <f t="shared" si="11"/>
        <v>0</v>
      </c>
      <c r="U32" s="77">
        <f t="shared" si="11"/>
        <v>0</v>
      </c>
      <c r="AB32" s="59"/>
      <c r="AC32" s="59"/>
      <c r="AD32" s="59"/>
      <c r="AE32" s="59"/>
      <c r="AF32" s="59"/>
      <c r="AG32" s="59"/>
      <c r="AH32" s="59"/>
      <c r="AI32" s="59"/>
    </row>
    <row r="33" spans="1:35" s="72" customFormat="1" x14ac:dyDescent="0.25">
      <c r="A33" s="13" t="str">
        <f>E8</f>
        <v>RH 15</v>
      </c>
      <c r="B33" s="15">
        <v>26</v>
      </c>
      <c r="C33" s="77">
        <f t="shared" si="6"/>
        <v>25.13082</v>
      </c>
      <c r="D33" s="77">
        <f t="shared" si="7"/>
        <v>19.9516317</v>
      </c>
      <c r="E33" s="77">
        <f t="shared" si="8"/>
        <v>3.4480231500000014</v>
      </c>
      <c r="F33" s="77">
        <f t="shared" si="9"/>
        <v>13.160139564</v>
      </c>
      <c r="G33" s="77">
        <f t="shared" si="5"/>
        <v>9.4800420000000024E-2</v>
      </c>
      <c r="H33" s="77">
        <f t="shared" si="5"/>
        <v>0.57726240000000006</v>
      </c>
      <c r="I33" s="77">
        <f t="shared" si="5"/>
        <v>0.14580852</v>
      </c>
      <c r="J33" s="77">
        <f t="shared" si="5"/>
        <v>2.4882000000000002E-4</v>
      </c>
      <c r="K33" s="77">
        <f t="shared" si="5"/>
        <v>5.4740400000000003E-4</v>
      </c>
      <c r="L33" s="77">
        <f t="shared" si="5"/>
        <v>6.1707360000000017E-2</v>
      </c>
      <c r="M33" s="77">
        <f t="shared" si="5"/>
        <v>6.0960900000000005E-2</v>
      </c>
      <c r="N33" s="77">
        <f t="shared" si="5"/>
        <v>35.58126</v>
      </c>
      <c r="O33" s="77">
        <f t="shared" si="5"/>
        <v>480.22260000000006</v>
      </c>
      <c r="P33" s="77">
        <f t="shared" si="5"/>
        <v>0</v>
      </c>
      <c r="Q33" s="77">
        <f t="shared" si="10"/>
        <v>17.541809999999998</v>
      </c>
      <c r="R33" s="77">
        <f t="shared" si="11"/>
        <v>0</v>
      </c>
      <c r="S33" s="77">
        <f t="shared" si="11"/>
        <v>4.6031700000000002E-2</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RH 13</v>
      </c>
      <c r="C57" s="8" t="str">
        <f t="shared" ref="C57:U57" si="13">D8</f>
        <v xml:space="preserve">RN 14 </v>
      </c>
      <c r="D57" s="8" t="str">
        <f t="shared" si="13"/>
        <v>RH 15</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e">
        <f>F16&amp;" I "&amp;(VLOOKUP(F14,Table24581114[],6,FALSE))</f>
        <v>#N/A</v>
      </c>
      <c r="F58" s="13" t="e">
        <f>G16&amp;" I "&amp;(VLOOKUP(G14,Table24581114[],6,FALSE))</f>
        <v>#N/A</v>
      </c>
      <c r="G58" s="13" t="e">
        <f>H16&amp;" I "&amp;(VLOOKUP(H14,Table24581114[],6,FALSE))</f>
        <v>#N/A</v>
      </c>
      <c r="H58" s="13" t="e">
        <f>I16&amp;" I "&amp;(VLOOKUP(I14,Table24581114[],6,FALSE))</f>
        <v>#N/A</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111" t="s">
        <v>132</v>
      </c>
      <c r="B59" s="76">
        <f>VLOOKUP(C$14,Table24581114[],5,FALSE)</f>
        <v>6.2</v>
      </c>
      <c r="C59" s="76">
        <f>VLOOKUP(D$14,Table24581114[],5,FALSE)</f>
        <v>6.2</v>
      </c>
      <c r="D59" s="76">
        <f>VLOOKUP(E$14,Table24581114[],5,FALSE)</f>
        <v>6.2</v>
      </c>
      <c r="E59" s="76" t="e">
        <f>VLOOKUP(F$14,Table24581114[],5,FALSE)</f>
        <v>#N/A</v>
      </c>
      <c r="F59" s="76" t="e">
        <f>VLOOKUP(G$14,Table24581114[],5,FALSE)</f>
        <v>#N/A</v>
      </c>
      <c r="G59" s="76" t="e">
        <f>VLOOKUP(H$14,Table24581114[],5,FALSE)</f>
        <v>#N/A</v>
      </c>
      <c r="H59" s="76" t="e">
        <f>VLOOKUP(I$14,Table24581114[],5,FALSE)</f>
        <v>#N/A</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
      <c r="A60" s="111" t="s">
        <v>4</v>
      </c>
      <c r="B60" s="76">
        <f>C10</f>
        <v>8</v>
      </c>
      <c r="C60" s="76">
        <f t="shared" ref="C60:U60" si="14">D10</f>
        <v>7.5</v>
      </c>
      <c r="D60" s="76">
        <f t="shared" si="14"/>
        <v>8.1</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26</v>
      </c>
      <c r="C62" s="77">
        <f>B32</f>
        <v>26</v>
      </c>
      <c r="D62" s="77">
        <f>B33</f>
        <v>26</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-10.799999999999999</v>
      </c>
      <c r="C64" s="77">
        <f t="shared" ref="C64:U64" si="17">(C59-C60)*C61</f>
        <v>-7.7999999999999989</v>
      </c>
      <c r="D64" s="77">
        <f t="shared" si="17"/>
        <v>-11.399999999999997</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10.799999999999999</v>
      </c>
      <c r="C65" s="77">
        <f t="shared" ref="C65:U65" si="18">C63-C64</f>
        <v>7.7999999999999989</v>
      </c>
      <c r="D65" s="77">
        <f t="shared" si="18"/>
        <v>11.399999999999997</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'Bolton Hill cake '!C1:D1</f>
        <v>PAN-024209</v>
      </c>
      <c r="D1" s="141"/>
      <c r="E1" s="93" t="s">
        <v>45</v>
      </c>
      <c r="F1" s="39">
        <f>'Bolton Hill cake '!F1</f>
        <v>45.05</v>
      </c>
      <c r="G1" s="120" t="s">
        <v>43</v>
      </c>
      <c r="H1" s="121"/>
      <c r="I1" s="118">
        <v>6.47</v>
      </c>
      <c r="J1" s="119" t="s">
        <v>153</v>
      </c>
      <c r="K1" s="119"/>
      <c r="L1" s="97">
        <v>78.099999999999994</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'Bolton Hill cake '!C2:D2</f>
        <v>EPR-GP3792SK</v>
      </c>
      <c r="D2" s="143"/>
      <c r="E2" s="93" t="s">
        <v>109</v>
      </c>
      <c r="F2" s="96">
        <v>190902</v>
      </c>
      <c r="G2" s="138" t="s">
        <v>110</v>
      </c>
      <c r="H2" s="139"/>
      <c r="I2" s="118">
        <v>62.6</v>
      </c>
      <c r="J2" s="119" t="s">
        <v>158</v>
      </c>
      <c r="K2" s="119"/>
      <c r="L2" s="97">
        <v>1.43</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'Bolton Hill cake '!C3:D3</f>
        <v>ByProduct Recovery Limited</v>
      </c>
      <c r="D3" s="143"/>
      <c r="E3" s="93" t="s">
        <v>108</v>
      </c>
      <c r="F3" s="31" t="s">
        <v>104</v>
      </c>
      <c r="G3" s="119" t="s">
        <v>159</v>
      </c>
      <c r="H3" s="119"/>
      <c r="I3" s="118"/>
      <c r="J3" s="120" t="s">
        <v>154</v>
      </c>
      <c r="K3" s="121"/>
      <c r="L3" s="97">
        <f>(L1/(L2*10000))*100</f>
        <v>0.5461538461538461</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'Bolton Hill cake '!C4:D4</f>
        <v>Robeston Hall, Robeston West, Milford Haven, Pembrokeshire, SA73 3TL</v>
      </c>
      <c r="D4" s="141"/>
      <c r="E4" s="94" t="s">
        <v>1</v>
      </c>
      <c r="F4" s="96" t="s">
        <v>174</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'Bolton Hill cake '!C5:D5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t="str">
        <f>'Bolton Hill cake '!C8</f>
        <v>RH 13</v>
      </c>
      <c r="D8" s="60" t="str">
        <f>'Bolton Hill cake '!D8</f>
        <v xml:space="preserve">RN 14 </v>
      </c>
      <c r="E8" s="60" t="str">
        <f>'Bolton Hill cake '!E8</f>
        <v>RH 15</v>
      </c>
      <c r="F8" s="60">
        <f>'Bolton Hill cake '!F8</f>
        <v>0</v>
      </c>
      <c r="G8" s="60">
        <f>'Bolton Hill cake '!G8</f>
        <v>0</v>
      </c>
      <c r="H8" s="60">
        <f>'Bolton Hill cake '!H8</f>
        <v>0</v>
      </c>
      <c r="I8" s="60">
        <f>'Bolton Hill cake '!I8</f>
        <v>0</v>
      </c>
      <c r="J8" s="60">
        <f>'Bolton Hill cake '!J8</f>
        <v>0</v>
      </c>
      <c r="K8" s="60">
        <f>'Bolton Hill cake '!K8</f>
        <v>0</v>
      </c>
      <c r="L8" s="60">
        <f>'Bolton Hill cake '!L8</f>
        <v>0</v>
      </c>
      <c r="M8" s="60">
        <f>'Bolton Hill cake '!M8</f>
        <v>0</v>
      </c>
      <c r="N8" s="60">
        <f>'Bolton Hill cake '!N8</f>
        <v>0</v>
      </c>
      <c r="O8" s="60">
        <f>'Bolton Hill cake '!O8</f>
        <v>0</v>
      </c>
      <c r="P8" s="60">
        <f>'Bolton Hill cake '!P8</f>
        <v>0</v>
      </c>
      <c r="Q8" s="60">
        <f>'Bolton Hill cake '!Q8</f>
        <v>0</v>
      </c>
      <c r="R8" s="60">
        <f>'Bolton Hill cake '!R8</f>
        <v>0</v>
      </c>
      <c r="S8" s="60">
        <f>'Bolton Hill cake '!S8</f>
        <v>0</v>
      </c>
      <c r="T8" s="60">
        <f>'Bolton Hill cake '!T8</f>
        <v>0</v>
      </c>
      <c r="U8" s="60">
        <f>'Bolton Hill cake '!U8</f>
        <v>0</v>
      </c>
      <c r="V8" s="60">
        <f>'Bolton Hill cake '!V8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'Bolton Hill cake '!C9</f>
        <v>Mod</v>
      </c>
      <c r="D9" s="60" t="str">
        <f>'Bolton Hill cake '!D9</f>
        <v>Mod</v>
      </c>
      <c r="E9" s="60" t="str">
        <f>'Bolton Hill cake '!E9</f>
        <v>Mod</v>
      </c>
      <c r="F9" s="60">
        <f>'Bolton Hill cake '!F9</f>
        <v>0</v>
      </c>
      <c r="G9" s="60">
        <f>'Bolton Hill cake '!G9</f>
        <v>0</v>
      </c>
      <c r="H9" s="60">
        <f>'Bolton Hill cake '!H9</f>
        <v>0</v>
      </c>
      <c r="I9" s="60">
        <f>'Bolton Hill cake '!I9</f>
        <v>0</v>
      </c>
      <c r="J9" s="60">
        <f>'Bolton Hill cake '!J9</f>
        <v>0</v>
      </c>
      <c r="K9" s="60">
        <f>'Bolton Hill cake '!K9</f>
        <v>0</v>
      </c>
      <c r="L9" s="60">
        <f>'Bolton Hill cake '!L9</f>
        <v>0</v>
      </c>
      <c r="M9" s="60">
        <f>'Bolton Hill cake '!M9</f>
        <v>0</v>
      </c>
      <c r="N9" s="60">
        <f>'Bolton Hill cake '!N9</f>
        <v>0</v>
      </c>
      <c r="O9" s="60">
        <f>'Bolton Hill cake '!O9</f>
        <v>0</v>
      </c>
      <c r="P9" s="60">
        <f>'Bolton Hill cake '!P9</f>
        <v>0</v>
      </c>
      <c r="Q9" s="60">
        <f>'Bolton Hill cake '!Q9</f>
        <v>0</v>
      </c>
      <c r="R9" s="60">
        <f>'Bolton Hill cake '!R9</f>
        <v>0</v>
      </c>
      <c r="S9" s="60">
        <f>'Bolton Hill cake '!S9</f>
        <v>0</v>
      </c>
      <c r="T9" s="60">
        <f>'Bolton Hill cake '!T9</f>
        <v>0</v>
      </c>
      <c r="U9" s="60">
        <f>'Bolton Hill cake '!U9</f>
        <v>0</v>
      </c>
      <c r="V9" s="60">
        <f>'Bolton Hill cake '!V9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'Bolton Hill cake '!C10</f>
        <v>8</v>
      </c>
      <c r="D10" s="60">
        <f>'Bolton Hill cake '!D10</f>
        <v>7.5</v>
      </c>
      <c r="E10" s="60">
        <f>'Bolton Hill cake '!E10</f>
        <v>8.1</v>
      </c>
      <c r="F10" s="60">
        <f>'Bolton Hill cake '!F10</f>
        <v>0</v>
      </c>
      <c r="G10" s="60">
        <f>'Bolton Hill cake '!G10</f>
        <v>0</v>
      </c>
      <c r="H10" s="60">
        <f>'Bolton Hill cake '!H10</f>
        <v>0</v>
      </c>
      <c r="I10" s="60">
        <f>'Bolton Hill cake '!I10</f>
        <v>0</v>
      </c>
      <c r="J10" s="60">
        <f>'Bolton Hill cake '!J10</f>
        <v>0</v>
      </c>
      <c r="K10" s="60">
        <f>'Bolton Hill cake '!K10</f>
        <v>0</v>
      </c>
      <c r="L10" s="60">
        <f>'Bolton Hill cake '!L10</f>
        <v>0</v>
      </c>
      <c r="M10" s="60">
        <f>'Bolton Hill cake '!M10</f>
        <v>0</v>
      </c>
      <c r="N10" s="60">
        <f>'Bolton Hill cake '!N10</f>
        <v>0</v>
      </c>
      <c r="O10" s="60">
        <f>'Bolton Hill cake '!O10</f>
        <v>0</v>
      </c>
      <c r="P10" s="60">
        <f>'Bolton Hill cake '!P10</f>
        <v>0</v>
      </c>
      <c r="Q10" s="60">
        <f>'Bolton Hill cake '!Q10</f>
        <v>0</v>
      </c>
      <c r="R10" s="60">
        <f>'Bolton Hill cake '!R10</f>
        <v>0</v>
      </c>
      <c r="S10" s="60">
        <f>'Bolton Hill cake '!S10</f>
        <v>0</v>
      </c>
      <c r="T10" s="60">
        <f>'Bolton Hill cake '!T10</f>
        <v>0</v>
      </c>
      <c r="U10" s="60">
        <f>'Bolton Hill cake '!U10</f>
        <v>0</v>
      </c>
      <c r="V10" s="60">
        <f>'Bolton Hill cake '!V10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'Bolton Hill cake '!C11</f>
        <v>3</v>
      </c>
      <c r="D11" s="60">
        <f>'Bolton Hill cake '!D11</f>
        <v>3</v>
      </c>
      <c r="E11" s="60">
        <f>'Bolton Hill cake '!E11</f>
        <v>3</v>
      </c>
      <c r="F11" s="60">
        <f>'Bolton Hill cake '!F11</f>
        <v>0</v>
      </c>
      <c r="G11" s="60">
        <f>'Bolton Hill cake '!G11</f>
        <v>0</v>
      </c>
      <c r="H11" s="60">
        <f>'Bolton Hill cake '!H11</f>
        <v>0</v>
      </c>
      <c r="I11" s="60">
        <f>'Bolton Hill cake '!I11</f>
        <v>0</v>
      </c>
      <c r="J11" s="60">
        <f>'Bolton Hill cake '!J11</f>
        <v>0</v>
      </c>
      <c r="K11" s="60">
        <f>'Bolton Hill cake '!K11</f>
        <v>0</v>
      </c>
      <c r="L11" s="60">
        <f>'Bolton Hill cake '!L11</f>
        <v>0</v>
      </c>
      <c r="M11" s="60">
        <f>'Bolton Hill cake '!M11</f>
        <v>0</v>
      </c>
      <c r="N11" s="60">
        <f>'Bolton Hill cake '!N11</f>
        <v>0</v>
      </c>
      <c r="O11" s="60">
        <f>'Bolton Hill cake '!O11</f>
        <v>0</v>
      </c>
      <c r="P11" s="60">
        <f>'Bolton Hill cake '!P11</f>
        <v>0</v>
      </c>
      <c r="Q11" s="60">
        <f>'Bolton Hill cake '!Q11</f>
        <v>0</v>
      </c>
      <c r="R11" s="60">
        <f>'Bolton Hill cake '!R11</f>
        <v>0</v>
      </c>
      <c r="S11" s="60">
        <f>'Bolton Hill cake '!S11</f>
        <v>0</v>
      </c>
      <c r="T11" s="60">
        <f>'Bolton Hill cake '!T11</f>
        <v>0</v>
      </c>
      <c r="U11" s="60">
        <f>'Bolton Hill cake '!U11</f>
        <v>0</v>
      </c>
      <c r="V11" s="60">
        <f>'Bolton Hill cake '!V11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'Bolton Hill cake '!C12</f>
        <v>4</v>
      </c>
      <c r="D12" s="60">
        <f>'Bolton Hill cake '!D12</f>
        <v>4</v>
      </c>
      <c r="E12" s="60">
        <f>'Bolton Hill cake '!E12</f>
        <v>4</v>
      </c>
      <c r="F12" s="60">
        <f>'Bolton Hill cake '!F12</f>
        <v>0</v>
      </c>
      <c r="G12" s="60">
        <f>'Bolton Hill cake '!G12</f>
        <v>0</v>
      </c>
      <c r="H12" s="60">
        <f>'Bolton Hill cake '!H12</f>
        <v>0</v>
      </c>
      <c r="I12" s="60">
        <f>'Bolton Hill cake '!I12</f>
        <v>0</v>
      </c>
      <c r="J12" s="60">
        <f>'Bolton Hill cake '!J12</f>
        <v>0</v>
      </c>
      <c r="K12" s="60">
        <f>'Bolton Hill cake '!K12</f>
        <v>0</v>
      </c>
      <c r="L12" s="60">
        <f>'Bolton Hill cake '!L12</f>
        <v>0</v>
      </c>
      <c r="M12" s="60">
        <f>'Bolton Hill cake '!M12</f>
        <v>0</v>
      </c>
      <c r="N12" s="60">
        <f>'Bolton Hill cake '!N12</f>
        <v>0</v>
      </c>
      <c r="O12" s="60">
        <f>'Bolton Hill cake '!O12</f>
        <v>0</v>
      </c>
      <c r="P12" s="60">
        <f>'Bolton Hill cake '!P12</f>
        <v>0</v>
      </c>
      <c r="Q12" s="60">
        <f>'Bolton Hill cake '!Q12</f>
        <v>0</v>
      </c>
      <c r="R12" s="60">
        <f>'Bolton Hill cake '!R12</f>
        <v>0</v>
      </c>
      <c r="S12" s="60">
        <f>'Bolton Hill cake '!S12</f>
        <v>0</v>
      </c>
      <c r="T12" s="60">
        <f>'Bolton Hill cake '!T12</f>
        <v>0</v>
      </c>
      <c r="U12" s="60">
        <f>'Bolton Hill cake '!U12</f>
        <v>0</v>
      </c>
      <c r="V12" s="60">
        <f>'Bolton Hill cake '!V12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'Bolton Hill cake '!C13</f>
        <v>3</v>
      </c>
      <c r="D13" s="60">
        <f>'Bolton Hill cake '!D13</f>
        <v>4</v>
      </c>
      <c r="E13" s="60">
        <f>'Bolton Hill cake '!E13</f>
        <v>4</v>
      </c>
      <c r="F13" s="60">
        <f>'Bolton Hill cake '!F13</f>
        <v>0</v>
      </c>
      <c r="G13" s="60">
        <f>'Bolton Hill cake '!G13</f>
        <v>0</v>
      </c>
      <c r="H13" s="60">
        <f>'Bolton Hill cake '!H13</f>
        <v>0</v>
      </c>
      <c r="I13" s="60">
        <f>'Bolton Hill cake '!I13</f>
        <v>0</v>
      </c>
      <c r="J13" s="60">
        <f>'Bolton Hill cake '!J13</f>
        <v>0</v>
      </c>
      <c r="K13" s="60">
        <f>'Bolton Hill cake '!K13</f>
        <v>0</v>
      </c>
      <c r="L13" s="60">
        <f>'Bolton Hill cake '!L13</f>
        <v>0</v>
      </c>
      <c r="M13" s="60">
        <f>'Bolton Hill cake '!M13</f>
        <v>0</v>
      </c>
      <c r="N13" s="60">
        <f>'Bolton Hill cake '!N13</f>
        <v>0</v>
      </c>
      <c r="O13" s="60">
        <f>'Bolton Hill cake '!O13</f>
        <v>0</v>
      </c>
      <c r="P13" s="60">
        <f>'Bolton Hill cake '!P13</f>
        <v>0</v>
      </c>
      <c r="Q13" s="60">
        <f>'Bolton Hill cake '!Q13</f>
        <v>0</v>
      </c>
      <c r="R13" s="60">
        <f>'Bolton Hill cake '!R13</f>
        <v>0</v>
      </c>
      <c r="S13" s="60">
        <f>'Bolton Hill cake '!S13</f>
        <v>0</v>
      </c>
      <c r="T13" s="60">
        <f>'Bolton Hill cake '!T13</f>
        <v>0</v>
      </c>
      <c r="U13" s="60">
        <f>'Bolton Hill cake '!U13</f>
        <v>0</v>
      </c>
      <c r="V13" s="60">
        <f>'Bolton Hill cake '!V13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'Bolton Hill cake '!C14</f>
        <v xml:space="preserve">Grass Silage (25% DM) </v>
      </c>
      <c r="D14" s="102" t="str">
        <f>'Bolton Hill cake '!D14</f>
        <v xml:space="preserve">Grass Silage (25% DM) </v>
      </c>
      <c r="E14" s="102" t="str">
        <f>'Bolton Hill cake '!E14</f>
        <v xml:space="preserve">Grass Silage (25% DM) </v>
      </c>
      <c r="F14" s="102">
        <f>'Bolton Hill cake '!F14</f>
        <v>0</v>
      </c>
      <c r="G14" s="102">
        <f>'Bolton Hill cake '!G14</f>
        <v>0</v>
      </c>
      <c r="H14" s="102">
        <f>'Bolton Hill cake '!H14</f>
        <v>0</v>
      </c>
      <c r="I14" s="102">
        <f>'Bolton Hill cake '!I14</f>
        <v>0</v>
      </c>
      <c r="J14" s="102">
        <f>'Bolton Hill cake '!J14</f>
        <v>0</v>
      </c>
      <c r="K14" s="102">
        <f>'Bolton Hill cake '!K14</f>
        <v>0</v>
      </c>
      <c r="L14" s="102">
        <f>'Bolton Hill cake '!L14</f>
        <v>0</v>
      </c>
      <c r="M14" s="102">
        <f>'Bolton Hill cake '!M14</f>
        <v>0</v>
      </c>
      <c r="N14" s="102">
        <f>'Bolton Hill cake '!N14</f>
        <v>0</v>
      </c>
      <c r="O14" s="102">
        <f>'Bolton Hill cake '!O14</f>
        <v>0</v>
      </c>
      <c r="P14" s="102">
        <f>'Bolton Hill cake '!P14</f>
        <v>0</v>
      </c>
      <c r="Q14" s="102">
        <f>'Bolton Hill cake '!Q14</f>
        <v>0</v>
      </c>
      <c r="R14" s="102">
        <f>'Bolton Hill cake '!R14</f>
        <v>0</v>
      </c>
      <c r="S14" s="102">
        <f>'Bolton Hill cake '!S14</f>
        <v>0</v>
      </c>
      <c r="T14" s="102">
        <f>'Bolton Hill cake '!T14</f>
        <v>0</v>
      </c>
      <c r="U14" s="102">
        <f>'Bolton Hill cake '!U14</f>
        <v>0</v>
      </c>
      <c r="V14" s="102">
        <f>'Bolton Hill cake '!V14</f>
        <v>0</v>
      </c>
      <c r="AD14" s="30" t="s">
        <v>138</v>
      </c>
      <c r="AE14" s="30">
        <v>6</v>
      </c>
      <c r="AI14" s="53" t="s">
        <v>119</v>
      </c>
      <c r="AJ14" s="54">
        <v>0.8</v>
      </c>
      <c r="AK14" s="55">
        <v>1.7</v>
      </c>
      <c r="AL14" s="11">
        <v>12</v>
      </c>
      <c r="AM14" s="11">
        <v>6.7</v>
      </c>
      <c r="AN14" s="11" t="s">
        <v>135</v>
      </c>
    </row>
    <row r="15" spans="1:41" x14ac:dyDescent="0.2">
      <c r="A15" s="130" t="s">
        <v>9</v>
      </c>
      <c r="B15" s="130"/>
      <c r="C15" s="60">
        <f>'Bolton Hill cake '!C15</f>
        <v>38</v>
      </c>
      <c r="D15" s="60">
        <f>'Bolton Hill cake '!D15</f>
        <v>38</v>
      </c>
      <c r="E15" s="60">
        <f>'Bolton Hill cake '!E15</f>
        <v>38</v>
      </c>
      <c r="F15" s="60">
        <f>'Bolton Hill cake '!F15</f>
        <v>0</v>
      </c>
      <c r="G15" s="60">
        <f>'Bolton Hill cake '!G15</f>
        <v>0</v>
      </c>
      <c r="H15" s="60">
        <f>'Bolton Hill cake '!H15</f>
        <v>0</v>
      </c>
      <c r="I15" s="60">
        <f>'Bolton Hill cake '!I15</f>
        <v>0</v>
      </c>
      <c r="J15" s="60">
        <f>'Bolton Hill cake '!J15</f>
        <v>0</v>
      </c>
      <c r="K15" s="60">
        <f>'Bolton Hill cake '!K15</f>
        <v>0</v>
      </c>
      <c r="L15" s="60">
        <f>'Bolton Hill cake '!L15</f>
        <v>0</v>
      </c>
      <c r="M15" s="60">
        <f>'Bolton Hill cake '!M15</f>
        <v>0</v>
      </c>
      <c r="N15" s="60">
        <f>'Bolton Hill cake '!N15</f>
        <v>0</v>
      </c>
      <c r="O15" s="60">
        <f>'Bolton Hill cake '!O15</f>
        <v>0</v>
      </c>
      <c r="P15" s="60">
        <f>'Bolton Hill cake '!P15</f>
        <v>0</v>
      </c>
      <c r="Q15" s="60">
        <f>'Bolton Hill cake '!Q15</f>
        <v>0</v>
      </c>
      <c r="R15" s="60">
        <f>'Bolton Hill cake '!R15</f>
        <v>0</v>
      </c>
      <c r="S15" s="60">
        <f>'Bolton Hill cake '!S15</f>
        <v>0</v>
      </c>
      <c r="T15" s="60">
        <f>'Bolton Hill cake '!T15</f>
        <v>0</v>
      </c>
      <c r="U15" s="60">
        <f>'Bolton Hill cake '!U15</f>
        <v>0</v>
      </c>
      <c r="V15" s="60">
        <f>'Bolton Hill cake '!V15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'Bolton Hill cake '!C16</f>
        <v>Medium/Clay</v>
      </c>
      <c r="D16" s="103" t="str">
        <f>'Bolton Hill cake '!D16</f>
        <v>Medium/Clay</v>
      </c>
      <c r="E16" s="103" t="str">
        <f>'Bolton Hill cake '!E16</f>
        <v>Medium/Clay</v>
      </c>
      <c r="F16" s="103">
        <f>'Bolton Hill cake '!F16</f>
        <v>0</v>
      </c>
      <c r="G16" s="103">
        <f>'Bolton Hill cake '!G16</f>
        <v>0</v>
      </c>
      <c r="H16" s="103">
        <f>'Bolton Hill cake '!H16</f>
        <v>0</v>
      </c>
      <c r="I16" s="103">
        <f>'Bolton Hill cake '!I16</f>
        <v>0</v>
      </c>
      <c r="J16" s="103">
        <f>'Bolton Hill cake '!J16</f>
        <v>0</v>
      </c>
      <c r="K16" s="103">
        <f>'Bolton Hill cake '!K16</f>
        <v>0</v>
      </c>
      <c r="L16" s="103">
        <f>'Bolton Hill cake '!L16</f>
        <v>0</v>
      </c>
      <c r="M16" s="103">
        <f>'Bolton Hill cake '!M16</f>
        <v>0</v>
      </c>
      <c r="N16" s="103">
        <f>'Bolton Hill cake '!N16</f>
        <v>0</v>
      </c>
      <c r="O16" s="103">
        <f>'Bolton Hill cake '!O16</f>
        <v>0</v>
      </c>
      <c r="P16" s="103">
        <f>'Bolton Hill cake '!P16</f>
        <v>0</v>
      </c>
      <c r="Q16" s="103">
        <f>'Bolton Hill cake '!Q16</f>
        <v>0</v>
      </c>
      <c r="R16" s="103">
        <f>'Bolton Hill cake '!R16</f>
        <v>0</v>
      </c>
      <c r="S16" s="103">
        <f>'Bolton Hill cake '!S16</f>
        <v>0</v>
      </c>
      <c r="T16" s="103">
        <f>'Bolton Hill cake '!T16</f>
        <v>0</v>
      </c>
      <c r="U16" s="103">
        <f>'Bolton Hill cake '!U16</f>
        <v>0</v>
      </c>
      <c r="V16" s="103">
        <f>'Bolton Hill cake '!V16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19.386808559999999</v>
      </c>
      <c r="D18" s="16">
        <f>$D32</f>
        <v>19.386808559999999</v>
      </c>
      <c r="E18" s="16">
        <f>$D33</f>
        <v>19.386808559999999</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-45.213191439999996</v>
      </c>
      <c r="D19" s="16">
        <f t="shared" ref="D19:V19" si="1">D18-D17</f>
        <v>-45.213191439999996</v>
      </c>
      <c r="E19" s="16">
        <f t="shared" si="1"/>
        <v>-45.213191439999996</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2.8078428</v>
      </c>
      <c r="D22" s="16">
        <f>$E32</f>
        <v>2.8078428</v>
      </c>
      <c r="E22" s="16">
        <f>$E33</f>
        <v>2.8078428</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-225.1921572</v>
      </c>
      <c r="D23" s="16">
        <f t="shared" ref="D23:V23" si="3">D22-D21</f>
        <v>-225.1921572</v>
      </c>
      <c r="E23" s="16">
        <f t="shared" si="3"/>
        <v>-225.1921572</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57</v>
      </c>
      <c r="G27" s="107" t="s">
        <v>55</v>
      </c>
      <c r="H27" s="107" t="s">
        <v>55</v>
      </c>
      <c r="I27" s="107" t="s">
        <v>55</v>
      </c>
      <c r="J27" s="107" t="s">
        <v>55</v>
      </c>
      <c r="K27" s="107" t="s">
        <v>55</v>
      </c>
      <c r="L27" s="107" t="s">
        <v>55</v>
      </c>
      <c r="M27" s="107" t="s">
        <v>55</v>
      </c>
      <c r="N27" s="107" t="s">
        <v>55</v>
      </c>
      <c r="O27" s="107" t="s">
        <v>55</v>
      </c>
      <c r="P27" s="107" t="s">
        <v>57</v>
      </c>
      <c r="Q27" s="107" t="s">
        <v>57</v>
      </c>
      <c r="R27" s="107" t="s">
        <v>55</v>
      </c>
      <c r="S27" s="107" t="s">
        <v>55</v>
      </c>
      <c r="T27" s="107" t="s">
        <v>55</v>
      </c>
      <c r="U27" s="107" t="s">
        <v>55</v>
      </c>
    </row>
    <row r="28" spans="1:40" s="57" customFormat="1" x14ac:dyDescent="0.25">
      <c r="A28" s="108"/>
      <c r="B28" s="24">
        <v>14.6</v>
      </c>
      <c r="C28" s="15">
        <v>1.43</v>
      </c>
      <c r="D28" s="15">
        <v>0.27600000000000002</v>
      </c>
      <c r="E28" s="15">
        <v>7.5999999999999998E-2</v>
      </c>
      <c r="F28" s="15">
        <v>2.8000000000000001E-2</v>
      </c>
      <c r="G28" s="15">
        <v>22.5</v>
      </c>
      <c r="H28" s="15">
        <v>110</v>
      </c>
      <c r="I28" s="15">
        <v>54.4</v>
      </c>
      <c r="J28" s="15">
        <v>0.46600000000000003</v>
      </c>
      <c r="K28" s="23">
        <v>0.11799999999999999</v>
      </c>
      <c r="L28" s="15">
        <v>11.1</v>
      </c>
      <c r="M28" s="15">
        <v>9.76</v>
      </c>
      <c r="N28" s="15">
        <v>144734</v>
      </c>
      <c r="O28" s="15">
        <v>25759</v>
      </c>
      <c r="P28" s="15">
        <v>8.5000000000000006E-2</v>
      </c>
      <c r="Q28" s="15">
        <v>0.40100000000000002</v>
      </c>
      <c r="R28" s="15">
        <v>2.4700000000000002</v>
      </c>
      <c r="S28" s="15">
        <v>38.9</v>
      </c>
      <c r="T28" s="15">
        <v>0.69299999999999995</v>
      </c>
      <c r="U28" s="15">
        <v>349</v>
      </c>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RH 13</v>
      </c>
      <c r="B31" s="15">
        <v>21</v>
      </c>
      <c r="C31" s="77">
        <f>IF(C$27="%w/w SAR",((C$28*10)*$B31),IF(C$27="%w/w DM",(((C$28*10)*($B$28/100))*$B31),IF(C$27="kg/t SAR",(C$28*$B31),IF(C$27="kg/t DM",((C$28*($B$28/100))*$B31),IF(C$27="mg/kg SAR",((C$28*0.001)*$B31),IF(C$27="mg/kg DM",(((C$28*0.001)*($B$28/100))*$B31),0))))))</f>
        <v>43.843799999999995</v>
      </c>
      <c r="D31" s="77">
        <f>(IF(D$27="%w/w SAR",((D$28*10)*$B31),IF(D$27="%w/w DM",(((D$28*10)*($B$28/100))*$B31),IF(D$27="kg/t SAR",(D$28*$B31),IF(D$27="kg/t DM",((D$28*($B$28/100))*$B31),IF(D$27="mg/kg SAR",((D$28*0.001)*$B31),IF(D$27="mg/kg DM",(((D$28*0.001)*($B$28/100))*$B31),"0")))))))*2.291</f>
        <v>19.386808559999999</v>
      </c>
      <c r="E31" s="77">
        <f>(IF(E$27="%w/w SAR",((E$28*10)*$B31),IF(E$27="%w/w DM",(((E$28*10)*($B$28/100))*$B31),IF(E$27="kg/t SAR",(E$28*$B31),IF(E$27="kg/t DM",((E$28*($B$28/100))*$B31),IF(E$27="mg/kg SAR",((E$28*0.001)*$B31),IF(E$27="mg/kg DM",(((E$28*0.001)*($B$28/100))*$B31),"0")))))))*1.205</f>
        <v>2.8078428</v>
      </c>
      <c r="F31" s="77">
        <f>(IF(F$27="%w/w SAR",((F$28*10)*$B31),IF(F$27="%w/w DM",(((F$28*10)*($B$28/100))*$B31),IF(F$27="kg/t SAR",(F$28*$B31),IF(F$27="kg/t DM",((F$28*($B$28/100))*$B31),IF(F$27="mg/kg SAR",((F$28*0.001)*$B31),IF(F$27="mg/kg DM",(((F$28*0.001)*($B$28/100))*$B31),"0")))))))*1.658</f>
        <v>1.42335984</v>
      </c>
      <c r="G31" s="77">
        <f t="shared" ref="G31:P46" si="5">IF(G$27="%w/w SAR",((G$28*10)*$B31),IF(G$27="%w/w DM",(((G$28*10)*($B$28/100))*$B31),IF(G$27="kg/t SAR",(G$28*$B31),IF(G$27="kg/t DM",((G$28*($B$28/100))*$B31),IF(G$27="mg/kg SAR",((G$28*0.001)*$B31),IF(G$27="mg/kg DM",(((G$28*0.001)*($B$28/100))*$B31),0))))))</f>
        <v>6.8984999999999991E-2</v>
      </c>
      <c r="H31" s="77">
        <f t="shared" si="5"/>
        <v>0.33725999999999995</v>
      </c>
      <c r="I31" s="77">
        <f t="shared" si="5"/>
        <v>0.16679039999999998</v>
      </c>
      <c r="J31" s="77">
        <f t="shared" si="5"/>
        <v>1.428756E-3</v>
      </c>
      <c r="K31" s="77">
        <f t="shared" si="5"/>
        <v>3.6178799999999999E-4</v>
      </c>
      <c r="L31" s="77">
        <f t="shared" si="5"/>
        <v>3.4032600000000003E-2</v>
      </c>
      <c r="M31" s="77">
        <f t="shared" si="5"/>
        <v>2.9924159999999998E-2</v>
      </c>
      <c r="N31" s="77">
        <f t="shared" si="5"/>
        <v>443.75444399999998</v>
      </c>
      <c r="O31" s="77">
        <f t="shared" si="5"/>
        <v>78.977093999999994</v>
      </c>
      <c r="P31" s="77">
        <f t="shared" si="5"/>
        <v>2.6061000000000001</v>
      </c>
      <c r="Q31" s="77">
        <f>(IF(Q$27="%w/w SAR",((Q$28*10)*$B31),IF(Q$27="%w/w DM",(((Q$28*10)*($B$28/100))*$B31),IF(Q$27="kg/t SAR",(Q$28*$B31),IF(Q$27="kg/t DM",((Q$28*($B$28/100))*$B31),IF(Q$27="mg/kg SAR",((Q$28*0.001)*$B31),IF(Q$27="mg/kg DM",(((Q$28*0.001)*($B$28/100))*$B31),0)))))))*2.5</f>
        <v>30.736650000000001</v>
      </c>
      <c r="R31" s="77">
        <f>IF(R$27="%w/w SAR",((R$28*10)*$B31),IF(R$27="%w/w DM",(((R$28*10)*($B$28/100))*$B31),IF(R$27="kg/t SAR",(R$28*$B31),IF(R$27="kg/t DM",((R$28*($B$28/100))*$B31),IF(R$27="mg/kg SAR",((R$28*0.001)*$B31),IF(R$27="mg/kg DM",(((R$28*0.001)*($B$28/100))*$B31),0))))))</f>
        <v>7.5730200000000006E-3</v>
      </c>
      <c r="S31" s="77">
        <f>IF(S$27="%w/w SAR",((S$28*10)*$B31),IF(S$27="%w/w DM",(((S$28*10)*($B$28/100))*$B31),IF(S$27="kg/t SAR",(S$28*$B31),IF(S$27="kg/t DM",((S$28*($B$28/100))*$B31),IF(S$27="mg/kg SAR",((S$28*0.001)*$B31),IF(S$27="mg/kg DM",(((S$28*0.001)*($B$28/100))*$B31),0))))))</f>
        <v>0.11926739999999998</v>
      </c>
      <c r="T31" s="77">
        <f>IF(T$27="%w/w SAR",((T$28*10)*$B31),IF(T$27="%w/w DM",(((T$28*10)*($B$28/100))*$B31),IF(T$27="kg/t SAR",(T$28*$B31),IF(T$27="kg/t DM",((T$28*($B$28/100))*$B31),IF(T$27="mg/kg SAR",((T$28*0.001)*$B31),IF(T$27="mg/kg DM",(((T$28*0.001)*($B$28/100))*$B31),0))))))</f>
        <v>2.1247379999999997E-3</v>
      </c>
      <c r="U31" s="77">
        <f>IF(U$27="%w/w SAR",((U$28*10)*$B31),IF(U$27="%w/w DM",(((U$28*10)*($B$28/100))*$B31),IF(U$27="kg/t SAR",(U$28*$B31),IF(U$27="kg/t DM",((U$28*($B$28/100))*$B31),IF(U$27="mg/kg SAR",((U$28*0.001)*$B31),IF(U$27="mg/kg DM",(((U$28*0.001)*($B$28/100))*$B31),0))))))</f>
        <v>1.0700339999999999</v>
      </c>
      <c r="AB31" s="59"/>
      <c r="AC31" s="59"/>
      <c r="AD31" s="59"/>
      <c r="AE31" s="59"/>
      <c r="AF31" s="59"/>
      <c r="AG31" s="59"/>
      <c r="AH31" s="59"/>
      <c r="AI31" s="59"/>
    </row>
    <row r="32" spans="1:40" s="72" customFormat="1" x14ac:dyDescent="0.25">
      <c r="A32" s="13" t="str">
        <f>D8</f>
        <v xml:space="preserve">RN 14 </v>
      </c>
      <c r="B32" s="15">
        <v>21</v>
      </c>
      <c r="C32" s="77">
        <f t="shared" ref="C32:C50" si="6">IF(C$27="%w/w SAR",((C$28*10)*$B32),IF(C$27="%w/w DM",(((C$28*10)*($B$28/100))*$B32),IF(C$27="kg/t SAR",(C$28*$B32),IF(C$27="kg/t DM",((C$28*($B$28/100))*$B32),IF(C$27="mg/kg SAR",((C$28*0.001)*$B32),IF(C$27="mg/kg DM",(((C$28*0.001)*($B$28/100))*$B32),0))))))</f>
        <v>43.843799999999995</v>
      </c>
      <c r="D32" s="77">
        <f t="shared" ref="D32:D50" si="7">(IF(D$27="%w/w SAR",((D$28*10)*$B32),IF(D$27="%w/w DM",(((D$28*10)*($B$28/100))*$B32),IF(D$27="kg/t SAR",(D$28*$B32),IF(D$27="kg/t DM",((D$28*($B$28/100))*$B32),IF(D$27="mg/kg SAR",((D$28*0.001)*$B32),IF(D$27="mg/kg DM",(((D$28*0.001)*($B$28/100))*$B32),"0")))))))*2.291</f>
        <v>19.386808559999999</v>
      </c>
      <c r="E32" s="77">
        <f t="shared" ref="E32:E50" si="8">(IF(E$27="%w/w SAR",((E$28*10)*$B32),IF(E$27="%w/w DM",(((E$28*10)*($B$28/100))*$B32),IF(E$27="kg/t SAR",(E$28*$B32),IF(E$27="kg/t DM",((E$28*($B$28/100))*$B32),IF(E$27="mg/kg SAR",((E$28*0.001)*$B32),IF(E$27="mg/kg DM",(((E$28*0.001)*($B$28/100))*$B32),"0")))))))*1.205</f>
        <v>2.8078428</v>
      </c>
      <c r="F32" s="77">
        <f t="shared" ref="F32:F50" si="9">(IF(F$27="%w/w SAR",((F$28*10)*$B32),IF(F$27="%w/w DM",(((F$28*10)*($B$28/100))*$B32),IF(F$27="kg/t SAR",(F$28*$B32),IF(F$27="kg/t DM",((F$28*($B$28/100))*$B32),IF(F$27="mg/kg SAR",((F$28*0.001)*$B32),IF(F$27="mg/kg DM",(((F$28*0.001)*($B$28/100))*$B32),"0")))))))*1.658</f>
        <v>1.42335984</v>
      </c>
      <c r="G32" s="77">
        <f t="shared" si="5"/>
        <v>6.8984999999999991E-2</v>
      </c>
      <c r="H32" s="77">
        <f t="shared" si="5"/>
        <v>0.33725999999999995</v>
      </c>
      <c r="I32" s="77">
        <f t="shared" si="5"/>
        <v>0.16679039999999998</v>
      </c>
      <c r="J32" s="77">
        <f t="shared" si="5"/>
        <v>1.428756E-3</v>
      </c>
      <c r="K32" s="77">
        <f t="shared" si="5"/>
        <v>3.6178799999999999E-4</v>
      </c>
      <c r="L32" s="77">
        <f t="shared" si="5"/>
        <v>3.4032600000000003E-2</v>
      </c>
      <c r="M32" s="77">
        <f t="shared" si="5"/>
        <v>2.9924159999999998E-2</v>
      </c>
      <c r="N32" s="77">
        <f t="shared" si="5"/>
        <v>443.75444399999998</v>
      </c>
      <c r="O32" s="77">
        <f t="shared" si="5"/>
        <v>78.977093999999994</v>
      </c>
      <c r="P32" s="77">
        <f t="shared" si="5"/>
        <v>2.6061000000000001</v>
      </c>
      <c r="Q32" s="77">
        <f t="shared" ref="Q32:Q50" si="10">(IF(Q$27="%w/w SAR",((Q$28*10)*$B32),IF(Q$27="%w/w DM",(((Q$28*10)*($B$28/100))*$B32),IF(Q$27="kg/t SAR",(Q$28*$B32),IF(Q$27="kg/t DM",((Q$28*($B$28/100))*$B32),IF(Q$27="mg/kg SAR",((Q$28*0.001)*$B32),IF(Q$27="mg/kg DM",(((Q$28*0.001)*($B$28/100))*$B32),0)))))))*2.5</f>
        <v>30.736650000000001</v>
      </c>
      <c r="R32" s="77">
        <f t="shared" ref="R32:U50" si="11">IF(R$27="%w/w SAR",((R$28*10)*$B32),IF(R$27="%w/w DM",(((R$28*10)*($B$28/100))*$B32),IF(R$27="kg/t SAR",(R$28*$B32),IF(R$27="kg/t DM",((R$28*($B$28/100))*$B32),IF(R$27="mg/kg SAR",((R$28*0.001)*$B32),IF(R$27="mg/kg DM",(((R$28*0.001)*($B$28/100))*$B32),0))))))</f>
        <v>7.5730200000000006E-3</v>
      </c>
      <c r="S32" s="77">
        <f t="shared" si="11"/>
        <v>0.11926739999999998</v>
      </c>
      <c r="T32" s="77">
        <f t="shared" si="11"/>
        <v>2.1247379999999997E-3</v>
      </c>
      <c r="U32" s="77">
        <f t="shared" si="11"/>
        <v>1.0700339999999999</v>
      </c>
      <c r="AB32" s="59"/>
      <c r="AC32" s="59"/>
      <c r="AD32" s="59"/>
      <c r="AE32" s="59"/>
      <c r="AF32" s="59"/>
      <c r="AG32" s="59"/>
      <c r="AH32" s="59"/>
      <c r="AI32" s="59"/>
    </row>
    <row r="33" spans="1:35" s="72" customFormat="1" x14ac:dyDescent="0.25">
      <c r="A33" s="13" t="str">
        <f>E8</f>
        <v>RH 15</v>
      </c>
      <c r="B33" s="15">
        <v>21</v>
      </c>
      <c r="C33" s="77">
        <f t="shared" si="6"/>
        <v>43.843799999999995</v>
      </c>
      <c r="D33" s="77">
        <f t="shared" si="7"/>
        <v>19.386808559999999</v>
      </c>
      <c r="E33" s="77">
        <f t="shared" si="8"/>
        <v>2.8078428</v>
      </c>
      <c r="F33" s="77">
        <f t="shared" si="9"/>
        <v>1.42335984</v>
      </c>
      <c r="G33" s="77">
        <f t="shared" si="5"/>
        <v>6.8984999999999991E-2</v>
      </c>
      <c r="H33" s="77">
        <f t="shared" si="5"/>
        <v>0.33725999999999995</v>
      </c>
      <c r="I33" s="77">
        <f t="shared" si="5"/>
        <v>0.16679039999999998</v>
      </c>
      <c r="J33" s="77">
        <f t="shared" si="5"/>
        <v>1.428756E-3</v>
      </c>
      <c r="K33" s="77">
        <f t="shared" si="5"/>
        <v>3.6178799999999999E-4</v>
      </c>
      <c r="L33" s="77">
        <f t="shared" si="5"/>
        <v>3.4032600000000003E-2</v>
      </c>
      <c r="M33" s="77">
        <f t="shared" si="5"/>
        <v>2.9924159999999998E-2</v>
      </c>
      <c r="N33" s="77">
        <f t="shared" si="5"/>
        <v>443.75444399999998</v>
      </c>
      <c r="O33" s="77">
        <f t="shared" si="5"/>
        <v>78.977093999999994</v>
      </c>
      <c r="P33" s="77">
        <f t="shared" si="5"/>
        <v>2.6061000000000001</v>
      </c>
      <c r="Q33" s="77">
        <f t="shared" si="10"/>
        <v>30.736650000000001</v>
      </c>
      <c r="R33" s="77">
        <f t="shared" si="11"/>
        <v>7.5730200000000006E-3</v>
      </c>
      <c r="S33" s="77">
        <f t="shared" si="11"/>
        <v>0.11926739999999998</v>
      </c>
      <c r="T33" s="77">
        <f t="shared" si="11"/>
        <v>2.1247379999999997E-3</v>
      </c>
      <c r="U33" s="77">
        <f t="shared" si="11"/>
        <v>1.0700339999999999</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RH 13</v>
      </c>
      <c r="C57" s="8" t="str">
        <f t="shared" ref="C57:U57" si="13">D8</f>
        <v xml:space="preserve">RN 14 </v>
      </c>
      <c r="D57" s="8" t="str">
        <f t="shared" si="13"/>
        <v>RH 15</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"&amp;(VLOOKUP(C14,Table2458[],6,FALSE))</f>
        <v>Medium/Clay I Grass</v>
      </c>
      <c r="C58" s="13" t="str">
        <f>D16&amp;" I "&amp;(VLOOKUP(D14,Table2458[],6,FALSE))</f>
        <v>Medium/Clay I Grass</v>
      </c>
      <c r="D58" s="13" t="str">
        <f>E16&amp;" I "&amp;(VLOOKUP(E14,Table2458[],6,FALSE))</f>
        <v>Medium/Clay I Grass</v>
      </c>
      <c r="E58" s="13" t="e">
        <f>F16&amp;" I "&amp;(VLOOKUP(F14,Table2458[],6,FALSE))</f>
        <v>#N/A</v>
      </c>
      <c r="F58" s="13" t="e">
        <f>G16&amp;" I "&amp;(VLOOKUP(G14,Table2458[],6,FALSE))</f>
        <v>#N/A</v>
      </c>
      <c r="G58" s="13" t="e">
        <f>H16&amp;" I "&amp;(VLOOKUP(H14,Table2458[],6,FALSE))</f>
        <v>#N/A</v>
      </c>
      <c r="H58" s="13" t="e">
        <f>I16&amp;" I "&amp;(VLOOKUP(I14,Table2458[],6,FALSE))</f>
        <v>#N/A</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
      <c r="A59" s="111" t="s">
        <v>132</v>
      </c>
      <c r="B59" s="76">
        <f>VLOOKUP(C$14,Table2458[],5,FALSE)</f>
        <v>6.2</v>
      </c>
      <c r="C59" s="76">
        <f>VLOOKUP(D$14,Table2458[],5,FALSE)</f>
        <v>6.2</v>
      </c>
      <c r="D59" s="76">
        <f>VLOOKUP(E$14,Table2458[],5,FALSE)</f>
        <v>6.2</v>
      </c>
      <c r="E59" s="76" t="e">
        <f>VLOOKUP(F$14,Table2458[],5,FALSE)</f>
        <v>#N/A</v>
      </c>
      <c r="F59" s="76" t="e">
        <f>VLOOKUP(G$14,Table2458[],5,FALSE)</f>
        <v>#N/A</v>
      </c>
      <c r="G59" s="76" t="e">
        <f>VLOOKUP(H$14,Table2458[],5,FALSE)</f>
        <v>#N/A</v>
      </c>
      <c r="H59" s="76" t="e">
        <f>VLOOKUP(I$14,Table2458[],5,FALSE)</f>
        <v>#N/A</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
      <c r="A60" s="111" t="s">
        <v>4</v>
      </c>
      <c r="B60" s="76">
        <f>C10</f>
        <v>8</v>
      </c>
      <c r="C60" s="76">
        <f t="shared" ref="C60:U60" si="14">D10</f>
        <v>7.5</v>
      </c>
      <c r="D60" s="76">
        <f t="shared" si="14"/>
        <v>8.1</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21</v>
      </c>
      <c r="C62" s="77">
        <f>B32</f>
        <v>21</v>
      </c>
      <c r="D62" s="77">
        <f>B33</f>
        <v>21</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-10.799999999999999</v>
      </c>
      <c r="C64" s="77">
        <f t="shared" ref="C64:U64" si="17">(C59-C60)*C61</f>
        <v>-7.7999999999999989</v>
      </c>
      <c r="D64" s="77">
        <f t="shared" si="17"/>
        <v>-11.399999999999997</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10.799999999999999</v>
      </c>
      <c r="C65" s="77">
        <f t="shared" ref="C65:U65" si="18">C63-C64</f>
        <v>7.7999999999999989</v>
      </c>
      <c r="D65" s="77">
        <f t="shared" si="18"/>
        <v>11.399999999999997</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'Bolton Hill cake '!C1:D1</f>
        <v>PAN-024209</v>
      </c>
      <c r="D1" s="141"/>
      <c r="E1" s="93" t="s">
        <v>45</v>
      </c>
      <c r="F1" s="39">
        <f>'Bolton Hill cake '!F1</f>
        <v>45.05</v>
      </c>
      <c r="G1" s="120" t="s">
        <v>43</v>
      </c>
      <c r="H1" s="121"/>
      <c r="I1" s="118">
        <v>6.77</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'Bolton Hill cake '!C2:D2</f>
        <v>EPR-GP3792SK</v>
      </c>
      <c r="D2" s="143"/>
      <c r="E2" s="93" t="s">
        <v>109</v>
      </c>
      <c r="F2" s="96">
        <v>190902</v>
      </c>
      <c r="G2" s="138" t="s">
        <v>110</v>
      </c>
      <c r="H2" s="139"/>
      <c r="I2" s="118">
        <v>52.2</v>
      </c>
      <c r="J2" s="119" t="s">
        <v>158</v>
      </c>
      <c r="K2" s="119"/>
      <c r="L2" s="97">
        <v>0.02</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'Bolton Hill cake '!C3:D3</f>
        <v>ByProduct Recovery Limited</v>
      </c>
      <c r="D3" s="143"/>
      <c r="E3" s="93" t="s">
        <v>108</v>
      </c>
      <c r="F3" s="31" t="s">
        <v>77</v>
      </c>
      <c r="G3" s="119" t="s">
        <v>159</v>
      </c>
      <c r="H3" s="119"/>
      <c r="I3" s="118"/>
      <c r="J3" s="120" t="s">
        <v>154</v>
      </c>
      <c r="K3" s="121"/>
      <c r="L3" s="97">
        <f>(L1/(L2*10000))*100</f>
        <v>12.5</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'Bolton Hill cake '!C4:D4</f>
        <v>Robeston Hall, Robeston West, Milford Haven, Pembrokeshire, SA73 3TL</v>
      </c>
      <c r="D4" s="141"/>
      <c r="E4" s="94" t="s">
        <v>1</v>
      </c>
      <c r="F4" s="96" t="s">
        <v>173</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'Bolton Hill cake '!C5:D5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t="str">
        <f>'Bolton Hill cake '!C8</f>
        <v>RH 13</v>
      </c>
      <c r="D8" s="60" t="str">
        <f>'Bolton Hill cake '!D8</f>
        <v xml:space="preserve">RN 14 </v>
      </c>
      <c r="E8" s="60" t="str">
        <f>'Bolton Hill cake '!E8</f>
        <v>RH 15</v>
      </c>
      <c r="F8" s="60">
        <f>'Bolton Hill cake '!F8</f>
        <v>0</v>
      </c>
      <c r="G8" s="60">
        <f>'Bolton Hill cake '!G8</f>
        <v>0</v>
      </c>
      <c r="H8" s="60">
        <f>'Bolton Hill cake '!H8</f>
        <v>0</v>
      </c>
      <c r="I8" s="60">
        <f>'Bolton Hill cake '!I8</f>
        <v>0</v>
      </c>
      <c r="J8" s="60">
        <f>'Bolton Hill cake '!J8</f>
        <v>0</v>
      </c>
      <c r="K8" s="60">
        <f>'Bolton Hill cake '!K8</f>
        <v>0</v>
      </c>
      <c r="L8" s="60">
        <f>'Bolton Hill cake '!L8</f>
        <v>0</v>
      </c>
      <c r="M8" s="60">
        <f>'Bolton Hill cake '!M8</f>
        <v>0</v>
      </c>
      <c r="N8" s="60">
        <f>'Bolton Hill cake '!N8</f>
        <v>0</v>
      </c>
      <c r="O8" s="60">
        <f>'Bolton Hill cake '!O8</f>
        <v>0</v>
      </c>
      <c r="P8" s="60">
        <f>'Bolton Hill cake '!P8</f>
        <v>0</v>
      </c>
      <c r="Q8" s="60">
        <f>'Bolton Hill cake '!Q8</f>
        <v>0</v>
      </c>
      <c r="R8" s="60">
        <f>'Bolton Hill cake '!R8</f>
        <v>0</v>
      </c>
      <c r="S8" s="60">
        <f>'Bolton Hill cake '!S8</f>
        <v>0</v>
      </c>
      <c r="T8" s="60">
        <f>'Bolton Hill cake '!T8</f>
        <v>0</v>
      </c>
      <c r="U8" s="60">
        <f>'Bolton Hill cake '!U8</f>
        <v>0</v>
      </c>
      <c r="V8" s="60">
        <f>'Bolton Hill cake '!V8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'Bolton Hill cake '!C9</f>
        <v>Mod</v>
      </c>
      <c r="D9" s="60" t="str">
        <f>'Bolton Hill cake '!D9</f>
        <v>Mod</v>
      </c>
      <c r="E9" s="60" t="str">
        <f>'Bolton Hill cake '!E9</f>
        <v>Mod</v>
      </c>
      <c r="F9" s="60">
        <f>'Bolton Hill cake '!F9</f>
        <v>0</v>
      </c>
      <c r="G9" s="60">
        <f>'Bolton Hill cake '!G9</f>
        <v>0</v>
      </c>
      <c r="H9" s="60">
        <f>'Bolton Hill cake '!H9</f>
        <v>0</v>
      </c>
      <c r="I9" s="60">
        <f>'Bolton Hill cake '!I9</f>
        <v>0</v>
      </c>
      <c r="J9" s="60">
        <f>'Bolton Hill cake '!J9</f>
        <v>0</v>
      </c>
      <c r="K9" s="60">
        <f>'Bolton Hill cake '!K9</f>
        <v>0</v>
      </c>
      <c r="L9" s="60">
        <f>'Bolton Hill cake '!L9</f>
        <v>0</v>
      </c>
      <c r="M9" s="60">
        <f>'Bolton Hill cake '!M9</f>
        <v>0</v>
      </c>
      <c r="N9" s="60">
        <f>'Bolton Hill cake '!N9</f>
        <v>0</v>
      </c>
      <c r="O9" s="60">
        <f>'Bolton Hill cake '!O9</f>
        <v>0</v>
      </c>
      <c r="P9" s="60">
        <f>'Bolton Hill cake '!P9</f>
        <v>0</v>
      </c>
      <c r="Q9" s="60">
        <f>'Bolton Hill cake '!Q9</f>
        <v>0</v>
      </c>
      <c r="R9" s="60">
        <f>'Bolton Hill cake '!R9</f>
        <v>0</v>
      </c>
      <c r="S9" s="60">
        <f>'Bolton Hill cake '!S9</f>
        <v>0</v>
      </c>
      <c r="T9" s="60">
        <f>'Bolton Hill cake '!T9</f>
        <v>0</v>
      </c>
      <c r="U9" s="60">
        <f>'Bolton Hill cake '!U9</f>
        <v>0</v>
      </c>
      <c r="V9" s="60">
        <f>'Bolton Hill cake '!V9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'Bolton Hill cake '!C10</f>
        <v>8</v>
      </c>
      <c r="D10" s="60">
        <f>'Bolton Hill cake '!D10</f>
        <v>7.5</v>
      </c>
      <c r="E10" s="60">
        <f>'Bolton Hill cake '!E10</f>
        <v>8.1</v>
      </c>
      <c r="F10" s="60">
        <f>'Bolton Hill cake '!F10</f>
        <v>0</v>
      </c>
      <c r="G10" s="60">
        <f>'Bolton Hill cake '!G10</f>
        <v>0</v>
      </c>
      <c r="H10" s="60">
        <f>'Bolton Hill cake '!H10</f>
        <v>0</v>
      </c>
      <c r="I10" s="60">
        <f>'Bolton Hill cake '!I10</f>
        <v>0</v>
      </c>
      <c r="J10" s="60">
        <f>'Bolton Hill cake '!J10</f>
        <v>0</v>
      </c>
      <c r="K10" s="60">
        <f>'Bolton Hill cake '!K10</f>
        <v>0</v>
      </c>
      <c r="L10" s="60">
        <f>'Bolton Hill cake '!L10</f>
        <v>0</v>
      </c>
      <c r="M10" s="60">
        <f>'Bolton Hill cake '!M10</f>
        <v>0</v>
      </c>
      <c r="N10" s="60">
        <f>'Bolton Hill cake '!N10</f>
        <v>0</v>
      </c>
      <c r="O10" s="60">
        <f>'Bolton Hill cake '!O10</f>
        <v>0</v>
      </c>
      <c r="P10" s="60">
        <f>'Bolton Hill cake '!P10</f>
        <v>0</v>
      </c>
      <c r="Q10" s="60">
        <f>'Bolton Hill cake '!Q10</f>
        <v>0</v>
      </c>
      <c r="R10" s="60">
        <f>'Bolton Hill cake '!R10</f>
        <v>0</v>
      </c>
      <c r="S10" s="60">
        <f>'Bolton Hill cake '!S10</f>
        <v>0</v>
      </c>
      <c r="T10" s="60">
        <f>'Bolton Hill cake '!T10</f>
        <v>0</v>
      </c>
      <c r="U10" s="60">
        <f>'Bolton Hill cake '!U10</f>
        <v>0</v>
      </c>
      <c r="V10" s="60">
        <f>'Bolton Hill cake '!V10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'Bolton Hill cake '!C11</f>
        <v>3</v>
      </c>
      <c r="D11" s="60">
        <f>'Bolton Hill cake '!D11</f>
        <v>3</v>
      </c>
      <c r="E11" s="60">
        <f>'Bolton Hill cake '!E11</f>
        <v>3</v>
      </c>
      <c r="F11" s="60">
        <f>'Bolton Hill cake '!F11</f>
        <v>0</v>
      </c>
      <c r="G11" s="60">
        <f>'Bolton Hill cake '!G11</f>
        <v>0</v>
      </c>
      <c r="H11" s="60">
        <f>'Bolton Hill cake '!H11</f>
        <v>0</v>
      </c>
      <c r="I11" s="60">
        <f>'Bolton Hill cake '!I11</f>
        <v>0</v>
      </c>
      <c r="J11" s="60">
        <f>'Bolton Hill cake '!J11</f>
        <v>0</v>
      </c>
      <c r="K11" s="60">
        <f>'Bolton Hill cake '!K11</f>
        <v>0</v>
      </c>
      <c r="L11" s="60">
        <f>'Bolton Hill cake '!L11</f>
        <v>0</v>
      </c>
      <c r="M11" s="60">
        <f>'Bolton Hill cake '!M11</f>
        <v>0</v>
      </c>
      <c r="N11" s="60">
        <f>'Bolton Hill cake '!N11</f>
        <v>0</v>
      </c>
      <c r="O11" s="60">
        <f>'Bolton Hill cake '!O11</f>
        <v>0</v>
      </c>
      <c r="P11" s="60">
        <f>'Bolton Hill cake '!P11</f>
        <v>0</v>
      </c>
      <c r="Q11" s="60">
        <f>'Bolton Hill cake '!Q11</f>
        <v>0</v>
      </c>
      <c r="R11" s="60">
        <f>'Bolton Hill cake '!R11</f>
        <v>0</v>
      </c>
      <c r="S11" s="60">
        <f>'Bolton Hill cake '!S11</f>
        <v>0</v>
      </c>
      <c r="T11" s="60">
        <f>'Bolton Hill cake '!T11</f>
        <v>0</v>
      </c>
      <c r="U11" s="60">
        <f>'Bolton Hill cake '!U11</f>
        <v>0</v>
      </c>
      <c r="V11" s="60">
        <f>'Bolton Hill cake '!V11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'Bolton Hill cake '!C12</f>
        <v>4</v>
      </c>
      <c r="D12" s="60">
        <f>'Bolton Hill cake '!D12</f>
        <v>4</v>
      </c>
      <c r="E12" s="60">
        <f>'Bolton Hill cake '!E12</f>
        <v>4</v>
      </c>
      <c r="F12" s="60">
        <f>'Bolton Hill cake '!F12</f>
        <v>0</v>
      </c>
      <c r="G12" s="60">
        <f>'Bolton Hill cake '!G12</f>
        <v>0</v>
      </c>
      <c r="H12" s="60">
        <f>'Bolton Hill cake '!H12</f>
        <v>0</v>
      </c>
      <c r="I12" s="60">
        <f>'Bolton Hill cake '!I12</f>
        <v>0</v>
      </c>
      <c r="J12" s="60">
        <f>'Bolton Hill cake '!J12</f>
        <v>0</v>
      </c>
      <c r="K12" s="60">
        <f>'Bolton Hill cake '!K12</f>
        <v>0</v>
      </c>
      <c r="L12" s="60">
        <f>'Bolton Hill cake '!L12</f>
        <v>0</v>
      </c>
      <c r="M12" s="60">
        <f>'Bolton Hill cake '!M12</f>
        <v>0</v>
      </c>
      <c r="N12" s="60">
        <f>'Bolton Hill cake '!N12</f>
        <v>0</v>
      </c>
      <c r="O12" s="60">
        <f>'Bolton Hill cake '!O12</f>
        <v>0</v>
      </c>
      <c r="P12" s="60">
        <f>'Bolton Hill cake '!P12</f>
        <v>0</v>
      </c>
      <c r="Q12" s="60">
        <f>'Bolton Hill cake '!Q12</f>
        <v>0</v>
      </c>
      <c r="R12" s="60">
        <f>'Bolton Hill cake '!R12</f>
        <v>0</v>
      </c>
      <c r="S12" s="60">
        <f>'Bolton Hill cake '!S12</f>
        <v>0</v>
      </c>
      <c r="T12" s="60">
        <f>'Bolton Hill cake '!T12</f>
        <v>0</v>
      </c>
      <c r="U12" s="60">
        <f>'Bolton Hill cake '!U12</f>
        <v>0</v>
      </c>
      <c r="V12" s="60">
        <f>'Bolton Hill cake '!V12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'Bolton Hill cake '!C13</f>
        <v>3</v>
      </c>
      <c r="D13" s="60">
        <f>'Bolton Hill cake '!D13</f>
        <v>4</v>
      </c>
      <c r="E13" s="60">
        <f>'Bolton Hill cake '!E13</f>
        <v>4</v>
      </c>
      <c r="F13" s="60">
        <f>'Bolton Hill cake '!F13</f>
        <v>0</v>
      </c>
      <c r="G13" s="60">
        <f>'Bolton Hill cake '!G13</f>
        <v>0</v>
      </c>
      <c r="H13" s="60">
        <f>'Bolton Hill cake '!H13</f>
        <v>0</v>
      </c>
      <c r="I13" s="60">
        <f>'Bolton Hill cake '!I13</f>
        <v>0</v>
      </c>
      <c r="J13" s="60">
        <f>'Bolton Hill cake '!J13</f>
        <v>0</v>
      </c>
      <c r="K13" s="60">
        <f>'Bolton Hill cake '!K13</f>
        <v>0</v>
      </c>
      <c r="L13" s="60">
        <f>'Bolton Hill cake '!L13</f>
        <v>0</v>
      </c>
      <c r="M13" s="60">
        <f>'Bolton Hill cake '!M13</f>
        <v>0</v>
      </c>
      <c r="N13" s="60">
        <f>'Bolton Hill cake '!N13</f>
        <v>0</v>
      </c>
      <c r="O13" s="60">
        <f>'Bolton Hill cake '!O13</f>
        <v>0</v>
      </c>
      <c r="P13" s="60">
        <f>'Bolton Hill cake '!P13</f>
        <v>0</v>
      </c>
      <c r="Q13" s="60">
        <f>'Bolton Hill cake '!Q13</f>
        <v>0</v>
      </c>
      <c r="R13" s="60">
        <f>'Bolton Hill cake '!R13</f>
        <v>0</v>
      </c>
      <c r="S13" s="60">
        <f>'Bolton Hill cake '!S13</f>
        <v>0</v>
      </c>
      <c r="T13" s="60">
        <f>'Bolton Hill cake '!T13</f>
        <v>0</v>
      </c>
      <c r="U13" s="60">
        <f>'Bolton Hill cake '!U13</f>
        <v>0</v>
      </c>
      <c r="V13" s="60">
        <f>'Bolton Hill cake '!V13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'Bolton Hill cake '!C14</f>
        <v xml:space="preserve">Grass Silage (25% DM) </v>
      </c>
      <c r="D14" s="102" t="str">
        <f>'Bolton Hill cake '!D14</f>
        <v xml:space="preserve">Grass Silage (25% DM) </v>
      </c>
      <c r="E14" s="102" t="str">
        <f>'Bolton Hill cake '!E14</f>
        <v xml:space="preserve">Grass Silage (25% DM) </v>
      </c>
      <c r="F14" s="102">
        <f>'Bolton Hill cake '!F14</f>
        <v>0</v>
      </c>
      <c r="G14" s="102">
        <f>'Bolton Hill cake '!G14</f>
        <v>0</v>
      </c>
      <c r="H14" s="102">
        <f>'Bolton Hill cake '!H14</f>
        <v>0</v>
      </c>
      <c r="I14" s="102">
        <f>'Bolton Hill cake '!I14</f>
        <v>0</v>
      </c>
      <c r="J14" s="102">
        <f>'Bolton Hill cake '!J14</f>
        <v>0</v>
      </c>
      <c r="K14" s="102">
        <f>'Bolton Hill cake '!K14</f>
        <v>0</v>
      </c>
      <c r="L14" s="102">
        <f>'Bolton Hill cake '!L14</f>
        <v>0</v>
      </c>
      <c r="M14" s="102">
        <f>'Bolton Hill cake '!M14</f>
        <v>0</v>
      </c>
      <c r="N14" s="102">
        <f>'Bolton Hill cake '!N14</f>
        <v>0</v>
      </c>
      <c r="O14" s="102">
        <f>'Bolton Hill cake '!O14</f>
        <v>0</v>
      </c>
      <c r="P14" s="102">
        <f>'Bolton Hill cake '!P14</f>
        <v>0</v>
      </c>
      <c r="Q14" s="102">
        <f>'Bolton Hill cake '!Q14</f>
        <v>0</v>
      </c>
      <c r="R14" s="102">
        <f>'Bolton Hill cake '!R14</f>
        <v>0</v>
      </c>
      <c r="S14" s="102">
        <f>'Bolton Hill cake '!S14</f>
        <v>0</v>
      </c>
      <c r="T14" s="102">
        <f>'Bolton Hill cake '!T14</f>
        <v>0</v>
      </c>
      <c r="U14" s="102">
        <f>'Bolton Hill cake '!U14</f>
        <v>0</v>
      </c>
      <c r="V14" s="102">
        <f>'Bolton Hill cake '!V14</f>
        <v>0</v>
      </c>
      <c r="AD14" s="30" t="s">
        <v>138</v>
      </c>
      <c r="AE14" s="30">
        <v>6</v>
      </c>
      <c r="AI14" s="53" t="s">
        <v>119</v>
      </c>
      <c r="AJ14" s="54">
        <v>0.8</v>
      </c>
      <c r="AK14" s="55">
        <v>1.7</v>
      </c>
      <c r="AL14" s="11">
        <v>12</v>
      </c>
      <c r="AM14" s="11">
        <v>6.7</v>
      </c>
      <c r="AN14" s="11" t="s">
        <v>135</v>
      </c>
    </row>
    <row r="15" spans="1:41" x14ac:dyDescent="0.2">
      <c r="A15" s="130" t="s">
        <v>9</v>
      </c>
      <c r="B15" s="130"/>
      <c r="C15" s="60">
        <f>'Bolton Hill cake '!C15</f>
        <v>38</v>
      </c>
      <c r="D15" s="60">
        <f>'Bolton Hill cake '!D15</f>
        <v>38</v>
      </c>
      <c r="E15" s="60">
        <f>'Bolton Hill cake '!E15</f>
        <v>38</v>
      </c>
      <c r="F15" s="60">
        <f>'Bolton Hill cake '!F15</f>
        <v>0</v>
      </c>
      <c r="G15" s="60">
        <f>'Bolton Hill cake '!G15</f>
        <v>0</v>
      </c>
      <c r="H15" s="60">
        <f>'Bolton Hill cake '!H15</f>
        <v>0</v>
      </c>
      <c r="I15" s="60">
        <f>'Bolton Hill cake '!I15</f>
        <v>0</v>
      </c>
      <c r="J15" s="60">
        <f>'Bolton Hill cake '!J15</f>
        <v>0</v>
      </c>
      <c r="K15" s="60">
        <f>'Bolton Hill cake '!K15</f>
        <v>0</v>
      </c>
      <c r="L15" s="60">
        <f>'Bolton Hill cake '!L15</f>
        <v>0</v>
      </c>
      <c r="M15" s="60">
        <f>'Bolton Hill cake '!M15</f>
        <v>0</v>
      </c>
      <c r="N15" s="60">
        <f>'Bolton Hill cake '!N15</f>
        <v>0</v>
      </c>
      <c r="O15" s="60">
        <f>'Bolton Hill cake '!O15</f>
        <v>0</v>
      </c>
      <c r="P15" s="60">
        <f>'Bolton Hill cake '!P15</f>
        <v>0</v>
      </c>
      <c r="Q15" s="60">
        <f>'Bolton Hill cake '!Q15</f>
        <v>0</v>
      </c>
      <c r="R15" s="60">
        <f>'Bolton Hill cake '!R15</f>
        <v>0</v>
      </c>
      <c r="S15" s="60">
        <f>'Bolton Hill cake '!S15</f>
        <v>0</v>
      </c>
      <c r="T15" s="60">
        <f>'Bolton Hill cake '!T15</f>
        <v>0</v>
      </c>
      <c r="U15" s="60">
        <f>'Bolton Hill cake '!U15</f>
        <v>0</v>
      </c>
      <c r="V15" s="60">
        <f>'Bolton Hill cake '!V15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'Bolton Hill cake '!C16</f>
        <v>Medium/Clay</v>
      </c>
      <c r="D16" s="103" t="str">
        <f>'Bolton Hill cake '!D16</f>
        <v>Medium/Clay</v>
      </c>
      <c r="E16" s="103" t="str">
        <f>'Bolton Hill cake '!E16</f>
        <v>Medium/Clay</v>
      </c>
      <c r="F16" s="103">
        <f>'Bolton Hill cake '!F16</f>
        <v>0</v>
      </c>
      <c r="G16" s="103">
        <f>'Bolton Hill cake '!G16</f>
        <v>0</v>
      </c>
      <c r="H16" s="103">
        <f>'Bolton Hill cake '!H16</f>
        <v>0</v>
      </c>
      <c r="I16" s="103">
        <f>'Bolton Hill cake '!I16</f>
        <v>0</v>
      </c>
      <c r="J16" s="103">
        <f>'Bolton Hill cake '!J16</f>
        <v>0</v>
      </c>
      <c r="K16" s="103">
        <f>'Bolton Hill cake '!K16</f>
        <v>0</v>
      </c>
      <c r="L16" s="103">
        <f>'Bolton Hill cake '!L16</f>
        <v>0</v>
      </c>
      <c r="M16" s="103">
        <f>'Bolton Hill cake '!M16</f>
        <v>0</v>
      </c>
      <c r="N16" s="103">
        <f>'Bolton Hill cake '!N16</f>
        <v>0</v>
      </c>
      <c r="O16" s="103">
        <f>'Bolton Hill cake '!O16</f>
        <v>0</v>
      </c>
      <c r="P16" s="103">
        <f>'Bolton Hill cake '!P16</f>
        <v>0</v>
      </c>
      <c r="Q16" s="103">
        <f>'Bolton Hill cake '!Q16</f>
        <v>0</v>
      </c>
      <c r="R16" s="103">
        <f>'Bolton Hill cake '!R16</f>
        <v>0</v>
      </c>
      <c r="S16" s="103">
        <f>'Bolton Hill cake '!S16</f>
        <v>0</v>
      </c>
      <c r="T16" s="103">
        <f>'Bolton Hill cake '!T16</f>
        <v>0</v>
      </c>
      <c r="U16" s="103">
        <f>'Bolton Hill cake '!U16</f>
        <v>0</v>
      </c>
      <c r="V16" s="103">
        <f>'Bolton Hill cake '!V16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20.27535</v>
      </c>
      <c r="D18" s="16">
        <f>$D32</f>
        <v>20.27535</v>
      </c>
      <c r="E18" s="16">
        <f>$D33</f>
        <v>20.27535</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-44.324649999999991</v>
      </c>
      <c r="D19" s="16">
        <f t="shared" ref="D19:V19" si="1">D18-D17</f>
        <v>-44.324649999999991</v>
      </c>
      <c r="E19" s="16">
        <f t="shared" si="1"/>
        <v>-44.324649999999991</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3.1812000000000005</v>
      </c>
      <c r="D22" s="16">
        <f>$E32</f>
        <v>3.1812000000000005</v>
      </c>
      <c r="E22" s="16">
        <f>$E33</f>
        <v>3.1812000000000005</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-224.81880000000001</v>
      </c>
      <c r="D23" s="16">
        <f t="shared" ref="D23:V23" si="3">D22-D21</f>
        <v>-224.81880000000001</v>
      </c>
      <c r="E23" s="16">
        <f t="shared" si="3"/>
        <v>-224.81880000000001</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1.83</v>
      </c>
      <c r="C28" s="15">
        <v>0.02</v>
      </c>
      <c r="D28" s="15">
        <v>88.5</v>
      </c>
      <c r="E28" s="15">
        <v>26.4</v>
      </c>
      <c r="F28" s="15">
        <v>14.4</v>
      </c>
      <c r="G28" s="15">
        <v>0.52</v>
      </c>
      <c r="H28" s="15">
        <v>3.41</v>
      </c>
      <c r="I28" s="15">
        <v>0.5</v>
      </c>
      <c r="J28" s="15">
        <v>0.02</v>
      </c>
      <c r="K28" s="23">
        <v>0.05</v>
      </c>
      <c r="L28" s="15">
        <v>0.56999999999999995</v>
      </c>
      <c r="M28" s="15">
        <v>0.4</v>
      </c>
      <c r="N28" s="15">
        <v>2642</v>
      </c>
      <c r="O28" s="15">
        <v>324</v>
      </c>
      <c r="P28" s="15">
        <v>15</v>
      </c>
      <c r="Q28" s="15">
        <v>191</v>
      </c>
      <c r="R28" s="15">
        <v>0.06</v>
      </c>
      <c r="S28" s="15">
        <v>0.5</v>
      </c>
      <c r="T28" s="15">
        <v>0.05</v>
      </c>
      <c r="U28" s="15">
        <v>10.8</v>
      </c>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RH 13</v>
      </c>
      <c r="B31" s="15">
        <v>100</v>
      </c>
      <c r="C31" s="77">
        <f>IF(C$27="%w/w SAR",((C$28*10)*$B31),IF(C$27="%w/w DM",(((C$28*10)*($B$28/100))*$B31),IF(C$27="kg/t SAR",(C$28*$B31),IF(C$27="kg/t DM",((C$28*($B$28/100))*$B31),IF(C$27="mg/kg SAR",((C$28*0.001)*$B31),IF(C$27="mg/kg DM",(((C$28*0.001)*($B$28/100))*$B31),0))))))</f>
        <v>20</v>
      </c>
      <c r="D31" s="77">
        <f>(IF(D$27="%w/w SAR",((D$28*10)*$B31),IF(D$27="%w/w DM",(((D$28*10)*($B$28/100))*$B31),IF(D$27="kg/t SAR",(D$28*$B31),IF(D$27="kg/t DM",((D$28*($B$28/100))*$B31),IF(D$27="mg/kg SAR",((D$28*0.001)*$B31),IF(D$27="mg/kg DM",(((D$28*0.001)*($B$28/100))*$B31),"0")))))))*2.291</f>
        <v>20.27535</v>
      </c>
      <c r="E31" s="77">
        <f>(IF(E$27="%w/w SAR",((E$28*10)*$B31),IF(E$27="%w/w DM",(((E$28*10)*($B$28/100))*$B31),IF(E$27="kg/t SAR",(E$28*$B31),IF(E$27="kg/t DM",((E$28*($B$28/100))*$B31),IF(E$27="mg/kg SAR",((E$28*0.001)*$B31),IF(E$27="mg/kg DM",(((E$28*0.001)*($B$28/100))*$B31),"0")))))))*1.205</f>
        <v>3.1812000000000005</v>
      </c>
      <c r="F31" s="77">
        <f>(IF(F$27="%w/w SAR",((F$28*10)*$B31),IF(F$27="%w/w DM",(((F$28*10)*($B$28/100))*$B31),IF(F$27="kg/t SAR",(F$28*$B31),IF(F$27="kg/t DM",((F$28*($B$28/100))*$B31),IF(F$27="mg/kg SAR",((F$28*0.001)*$B31),IF(F$27="mg/kg DM",(((F$28*0.001)*($B$28/100))*$B31),"0")))))))*1.658</f>
        <v>2.3875200000000003</v>
      </c>
      <c r="G31" s="77">
        <f t="shared" ref="G31:P46" si="5">IF(G$27="%w/w SAR",((G$28*10)*$B31),IF(G$27="%w/w DM",(((G$28*10)*($B$28/100))*$B31),IF(G$27="kg/t SAR",(G$28*$B31),IF(G$27="kg/t DM",((G$28*($B$28/100))*$B31),IF(G$27="mg/kg SAR",((G$28*0.001)*$B31),IF(G$27="mg/kg DM",(((G$28*0.001)*($B$28/100))*$B31),0))))))</f>
        <v>5.2000000000000005E-2</v>
      </c>
      <c r="H31" s="77">
        <f t="shared" si="5"/>
        <v>0.34100000000000003</v>
      </c>
      <c r="I31" s="77">
        <f t="shared" si="5"/>
        <v>0.05</v>
      </c>
      <c r="J31" s="77">
        <f t="shared" si="5"/>
        <v>2E-3</v>
      </c>
      <c r="K31" s="77">
        <f t="shared" si="5"/>
        <v>5.0000000000000001E-3</v>
      </c>
      <c r="L31" s="77">
        <f t="shared" si="5"/>
        <v>5.6999999999999995E-2</v>
      </c>
      <c r="M31" s="77">
        <f t="shared" si="5"/>
        <v>0.04</v>
      </c>
      <c r="N31" s="77">
        <f t="shared" si="5"/>
        <v>264.2</v>
      </c>
      <c r="O31" s="77">
        <f t="shared" si="5"/>
        <v>32.4</v>
      </c>
      <c r="P31" s="77">
        <f t="shared" si="5"/>
        <v>1.5</v>
      </c>
      <c r="Q31" s="77">
        <f>(IF(Q$27="%w/w SAR",((Q$28*10)*$B31),IF(Q$27="%w/w DM",(((Q$28*10)*($B$28/100))*$B31),IF(Q$27="kg/t SAR",(Q$28*$B31),IF(Q$27="kg/t DM",((Q$28*($B$28/100))*$B31),IF(Q$27="mg/kg SAR",((Q$28*0.001)*$B31),IF(Q$27="mg/kg DM",(((Q$28*0.001)*($B$28/100))*$B31),0)))))))*2.5</f>
        <v>47.75</v>
      </c>
      <c r="R31" s="77">
        <f>IF(R$27="%w/w SAR",((R$28*10)*$B31),IF(R$27="%w/w DM",(((R$28*10)*($B$28/100))*$B31),IF(R$27="kg/t SAR",(R$28*$B31),IF(R$27="kg/t DM",((R$28*($B$28/100))*$B31),IF(R$27="mg/kg SAR",((R$28*0.001)*$B31),IF(R$27="mg/kg DM",(((R$28*0.001)*($B$28/100))*$B31),0))))))</f>
        <v>6.0000000000000001E-3</v>
      </c>
      <c r="S31" s="77">
        <f>IF(S$27="%w/w SAR",((S$28*10)*$B31),IF(S$27="%w/w DM",(((S$28*10)*($B$28/100))*$B31),IF(S$27="kg/t SAR",(S$28*$B31),IF(S$27="kg/t DM",((S$28*($B$28/100))*$B31),IF(S$27="mg/kg SAR",((S$28*0.001)*$B31),IF(S$27="mg/kg DM",(((S$28*0.001)*($B$28/100))*$B31),0))))))</f>
        <v>0.05</v>
      </c>
      <c r="T31" s="77">
        <f>IF(T$27="%w/w SAR",((T$28*10)*$B31),IF(T$27="%w/w DM",(((T$28*10)*($B$28/100))*$B31),IF(T$27="kg/t SAR",(T$28*$B31),IF(T$27="kg/t DM",((T$28*($B$28/100))*$B31),IF(T$27="mg/kg SAR",((T$28*0.001)*$B31),IF(T$27="mg/kg DM",(((T$28*0.001)*($B$28/100))*$B31),0))))))</f>
        <v>5.0000000000000001E-3</v>
      </c>
      <c r="U31" s="77">
        <f>IF(U$27="%w/w SAR",((U$28*10)*$B31),IF(U$27="%w/w DM",(((U$28*10)*($B$28/100))*$B31),IF(U$27="kg/t SAR",(U$28*$B31),IF(U$27="kg/t DM",((U$28*($B$28/100))*$B31),IF(U$27="mg/kg SAR",((U$28*0.001)*$B31),IF(U$27="mg/kg DM",(((U$28*0.001)*($B$28/100))*$B31),0))))))</f>
        <v>1.08</v>
      </c>
      <c r="AB31" s="59"/>
      <c r="AC31" s="59"/>
      <c r="AD31" s="59"/>
      <c r="AE31" s="59"/>
      <c r="AF31" s="59"/>
      <c r="AG31" s="59"/>
      <c r="AH31" s="59"/>
      <c r="AI31" s="59"/>
    </row>
    <row r="32" spans="1:40" s="72" customFormat="1" x14ac:dyDescent="0.25">
      <c r="A32" s="13" t="str">
        <f>D8</f>
        <v xml:space="preserve">RN 14 </v>
      </c>
      <c r="B32" s="15">
        <v>100</v>
      </c>
      <c r="C32" s="77">
        <f t="shared" ref="C32:C50" si="6">IF(C$27="%w/w SAR",((C$28*10)*$B32),IF(C$27="%w/w DM",(((C$28*10)*($B$28/100))*$B32),IF(C$27="kg/t SAR",(C$28*$B32),IF(C$27="kg/t DM",((C$28*($B$28/100))*$B32),IF(C$27="mg/kg SAR",((C$28*0.001)*$B32),IF(C$27="mg/kg DM",(((C$28*0.001)*($B$28/100))*$B32),0))))))</f>
        <v>20</v>
      </c>
      <c r="D32" s="77">
        <f t="shared" ref="D32:D50" si="7">(IF(D$27="%w/w SAR",((D$28*10)*$B32),IF(D$27="%w/w DM",(((D$28*10)*($B$28/100))*$B32),IF(D$27="kg/t SAR",(D$28*$B32),IF(D$27="kg/t DM",((D$28*($B$28/100))*$B32),IF(D$27="mg/kg SAR",((D$28*0.001)*$B32),IF(D$27="mg/kg DM",(((D$28*0.001)*($B$28/100))*$B32),"0")))))))*2.291</f>
        <v>20.27535</v>
      </c>
      <c r="E32" s="77">
        <f t="shared" ref="E32:E50" si="8">(IF(E$27="%w/w SAR",((E$28*10)*$B32),IF(E$27="%w/w DM",(((E$28*10)*($B$28/100))*$B32),IF(E$27="kg/t SAR",(E$28*$B32),IF(E$27="kg/t DM",((E$28*($B$28/100))*$B32),IF(E$27="mg/kg SAR",((E$28*0.001)*$B32),IF(E$27="mg/kg DM",(((E$28*0.001)*($B$28/100))*$B32),"0")))))))*1.205</f>
        <v>3.1812000000000005</v>
      </c>
      <c r="F32" s="77">
        <f t="shared" ref="F32:F50" si="9">(IF(F$27="%w/w SAR",((F$28*10)*$B32),IF(F$27="%w/w DM",(((F$28*10)*($B$28/100))*$B32),IF(F$27="kg/t SAR",(F$28*$B32),IF(F$27="kg/t DM",((F$28*($B$28/100))*$B32),IF(F$27="mg/kg SAR",((F$28*0.001)*$B32),IF(F$27="mg/kg DM",(((F$28*0.001)*($B$28/100))*$B32),"0")))))))*1.658</f>
        <v>2.3875200000000003</v>
      </c>
      <c r="G32" s="77">
        <f t="shared" si="5"/>
        <v>5.2000000000000005E-2</v>
      </c>
      <c r="H32" s="77">
        <f t="shared" si="5"/>
        <v>0.34100000000000003</v>
      </c>
      <c r="I32" s="77">
        <f t="shared" si="5"/>
        <v>0.05</v>
      </c>
      <c r="J32" s="77">
        <f t="shared" si="5"/>
        <v>2E-3</v>
      </c>
      <c r="K32" s="77">
        <f t="shared" si="5"/>
        <v>5.0000000000000001E-3</v>
      </c>
      <c r="L32" s="77">
        <f t="shared" si="5"/>
        <v>5.6999999999999995E-2</v>
      </c>
      <c r="M32" s="77">
        <f t="shared" si="5"/>
        <v>0.04</v>
      </c>
      <c r="N32" s="77">
        <f t="shared" si="5"/>
        <v>264.2</v>
      </c>
      <c r="O32" s="77">
        <f t="shared" si="5"/>
        <v>32.4</v>
      </c>
      <c r="P32" s="77">
        <f t="shared" si="5"/>
        <v>1.5</v>
      </c>
      <c r="Q32" s="77">
        <f t="shared" ref="Q32:Q50" si="10">(IF(Q$27="%w/w SAR",((Q$28*10)*$B32),IF(Q$27="%w/w DM",(((Q$28*10)*($B$28/100))*$B32),IF(Q$27="kg/t SAR",(Q$28*$B32),IF(Q$27="kg/t DM",((Q$28*($B$28/100))*$B32),IF(Q$27="mg/kg SAR",((Q$28*0.001)*$B32),IF(Q$27="mg/kg DM",(((Q$28*0.001)*($B$28/100))*$B32),0)))))))*2.5</f>
        <v>47.75</v>
      </c>
      <c r="R32" s="77">
        <f t="shared" ref="R32:U50" si="11">IF(R$27="%w/w SAR",((R$28*10)*$B32),IF(R$27="%w/w DM",(((R$28*10)*($B$28/100))*$B32),IF(R$27="kg/t SAR",(R$28*$B32),IF(R$27="kg/t DM",((R$28*($B$28/100))*$B32),IF(R$27="mg/kg SAR",((R$28*0.001)*$B32),IF(R$27="mg/kg DM",(((R$28*0.001)*($B$28/100))*$B32),0))))))</f>
        <v>6.0000000000000001E-3</v>
      </c>
      <c r="S32" s="77">
        <f t="shared" si="11"/>
        <v>0.05</v>
      </c>
      <c r="T32" s="77">
        <f t="shared" si="11"/>
        <v>5.0000000000000001E-3</v>
      </c>
      <c r="U32" s="77">
        <f t="shared" si="11"/>
        <v>1.08</v>
      </c>
      <c r="AB32" s="59"/>
      <c r="AC32" s="59"/>
      <c r="AD32" s="59"/>
      <c r="AE32" s="59"/>
      <c r="AF32" s="59"/>
      <c r="AG32" s="59"/>
      <c r="AH32" s="59"/>
      <c r="AI32" s="59"/>
    </row>
    <row r="33" spans="1:35" s="72" customFormat="1" x14ac:dyDescent="0.25">
      <c r="A33" s="13" t="str">
        <f>E8</f>
        <v>RH 15</v>
      </c>
      <c r="B33" s="15">
        <v>100</v>
      </c>
      <c r="C33" s="77">
        <f t="shared" si="6"/>
        <v>20</v>
      </c>
      <c r="D33" s="77">
        <f t="shared" si="7"/>
        <v>20.27535</v>
      </c>
      <c r="E33" s="77">
        <f t="shared" si="8"/>
        <v>3.1812000000000005</v>
      </c>
      <c r="F33" s="77">
        <f t="shared" si="9"/>
        <v>2.3875200000000003</v>
      </c>
      <c r="G33" s="77">
        <f t="shared" si="5"/>
        <v>5.2000000000000005E-2</v>
      </c>
      <c r="H33" s="77">
        <f t="shared" si="5"/>
        <v>0.34100000000000003</v>
      </c>
      <c r="I33" s="77">
        <f t="shared" si="5"/>
        <v>0.05</v>
      </c>
      <c r="J33" s="77">
        <f t="shared" si="5"/>
        <v>2E-3</v>
      </c>
      <c r="K33" s="77">
        <f t="shared" si="5"/>
        <v>5.0000000000000001E-3</v>
      </c>
      <c r="L33" s="77">
        <f t="shared" si="5"/>
        <v>5.6999999999999995E-2</v>
      </c>
      <c r="M33" s="77">
        <f t="shared" si="5"/>
        <v>0.04</v>
      </c>
      <c r="N33" s="77">
        <f t="shared" si="5"/>
        <v>264.2</v>
      </c>
      <c r="O33" s="77">
        <f t="shared" si="5"/>
        <v>32.4</v>
      </c>
      <c r="P33" s="77">
        <f t="shared" si="5"/>
        <v>1.5</v>
      </c>
      <c r="Q33" s="77">
        <f t="shared" si="10"/>
        <v>47.75</v>
      </c>
      <c r="R33" s="77">
        <f t="shared" si="11"/>
        <v>6.0000000000000001E-3</v>
      </c>
      <c r="S33" s="77">
        <f t="shared" si="11"/>
        <v>0.05</v>
      </c>
      <c r="T33" s="77">
        <f t="shared" si="11"/>
        <v>5.0000000000000001E-3</v>
      </c>
      <c r="U33" s="77">
        <f t="shared" si="11"/>
        <v>1.08</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RH 13</v>
      </c>
      <c r="C57" s="8" t="str">
        <f t="shared" ref="C57:U57" si="13">D8</f>
        <v xml:space="preserve">RN 14 </v>
      </c>
      <c r="D57" s="8" t="str">
        <f t="shared" si="13"/>
        <v>RH 15</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"&amp;(VLOOKUP(C14,Table245810[],6,FALSE))</f>
        <v>Medium/Clay I Grass</v>
      </c>
      <c r="C58" s="13" t="str">
        <f>D16&amp;" I "&amp;(VLOOKUP(D14,Table245810[],6,FALSE))</f>
        <v>Medium/Clay I Grass</v>
      </c>
      <c r="D58" s="13" t="str">
        <f>E16&amp;" I "&amp;(VLOOKUP(E14,Table245810[],6,FALSE))</f>
        <v>Medium/Clay I Grass</v>
      </c>
      <c r="E58" s="13" t="e">
        <f>F16&amp;" I "&amp;(VLOOKUP(F14,Table245810[],6,FALSE))</f>
        <v>#N/A</v>
      </c>
      <c r="F58" s="13" t="e">
        <f>G16&amp;" I "&amp;(VLOOKUP(G14,Table245810[],6,FALSE))</f>
        <v>#N/A</v>
      </c>
      <c r="G58" s="13" t="e">
        <f>H16&amp;" I "&amp;(VLOOKUP(H14,Table245810[],6,FALSE))</f>
        <v>#N/A</v>
      </c>
      <c r="H58" s="13" t="e">
        <f>I16&amp;" I "&amp;(VLOOKUP(I14,Table245810[],6,FALSE))</f>
        <v>#N/A</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
      <c r="A59" s="111" t="s">
        <v>132</v>
      </c>
      <c r="B59" s="76">
        <f>VLOOKUP(C$14,Table245810[],5,FALSE)</f>
        <v>6.2</v>
      </c>
      <c r="C59" s="76">
        <f>VLOOKUP(D$14,Table245810[],5,FALSE)</f>
        <v>6.2</v>
      </c>
      <c r="D59" s="76">
        <f>VLOOKUP(E$14,Table245810[],5,FALSE)</f>
        <v>6.2</v>
      </c>
      <c r="E59" s="76" t="e">
        <f>VLOOKUP(F$14,Table245810[],5,FALSE)</f>
        <v>#N/A</v>
      </c>
      <c r="F59" s="76" t="e">
        <f>VLOOKUP(G$14,Table245810[],5,FALSE)</f>
        <v>#N/A</v>
      </c>
      <c r="G59" s="76" t="e">
        <f>VLOOKUP(H$14,Table245810[],5,FALSE)</f>
        <v>#N/A</v>
      </c>
      <c r="H59" s="76" t="e">
        <f>VLOOKUP(I$14,Table245810[],5,FALSE)</f>
        <v>#N/A</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
      <c r="A60" s="111" t="s">
        <v>4</v>
      </c>
      <c r="B60" s="76">
        <f>C10</f>
        <v>8</v>
      </c>
      <c r="C60" s="76">
        <f t="shared" ref="C60:U60" si="14">D10</f>
        <v>7.5</v>
      </c>
      <c r="D60" s="76">
        <f t="shared" si="14"/>
        <v>8.1</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100</v>
      </c>
      <c r="C62" s="77">
        <f>B32</f>
        <v>100</v>
      </c>
      <c r="D62" s="77">
        <f>B33</f>
        <v>100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-10.799999999999999</v>
      </c>
      <c r="C64" s="77">
        <f t="shared" ref="C64:U64" si="17">(C59-C60)*C61</f>
        <v>-7.7999999999999989</v>
      </c>
      <c r="D64" s="77">
        <f t="shared" si="17"/>
        <v>-11.399999999999997</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10.799999999999999</v>
      </c>
      <c r="C65" s="77">
        <f t="shared" ref="C65:U65" si="18">C63-C64</f>
        <v>7.7999999999999989</v>
      </c>
      <c r="D65" s="77">
        <f t="shared" si="18"/>
        <v>11.399999999999997</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'Bolton Hill cake '!C1:D1</f>
        <v>PAN-024209</v>
      </c>
      <c r="D1" s="141"/>
      <c r="E1" s="93" t="s">
        <v>45</v>
      </c>
      <c r="F1" s="39">
        <f>'Bolton Hill cake '!F1</f>
        <v>45.05</v>
      </c>
      <c r="G1" s="120" t="s">
        <v>43</v>
      </c>
      <c r="H1" s="121"/>
      <c r="I1" s="118">
        <v>6.89</v>
      </c>
      <c r="J1" s="119" t="s">
        <v>153</v>
      </c>
      <c r="K1" s="119"/>
      <c r="L1" s="97">
        <v>10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'Bolton Hill cake '!C2:D2</f>
        <v>EPR-GP3792SK</v>
      </c>
      <c r="D2" s="143"/>
      <c r="E2" s="93" t="s">
        <v>109</v>
      </c>
      <c r="F2" s="96">
        <v>190902</v>
      </c>
      <c r="G2" s="138" t="s">
        <v>110</v>
      </c>
      <c r="H2" s="139"/>
      <c r="I2" s="118">
        <v>120</v>
      </c>
      <c r="J2" s="119" t="s">
        <v>158</v>
      </c>
      <c r="K2" s="119"/>
      <c r="L2" s="97">
        <v>1.36</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'Bolton Hill cake '!C3:D3</f>
        <v>ByProduct Recovery Limited</v>
      </c>
      <c r="D3" s="143"/>
      <c r="E3" s="93" t="s">
        <v>108</v>
      </c>
      <c r="F3" s="31" t="s">
        <v>104</v>
      </c>
      <c r="G3" s="119" t="s">
        <v>159</v>
      </c>
      <c r="H3" s="119"/>
      <c r="I3" s="118"/>
      <c r="J3" s="120" t="s">
        <v>154</v>
      </c>
      <c r="K3" s="121"/>
      <c r="L3" s="97">
        <f>(L1/(L2*10000))*100</f>
        <v>7.3529411764705871E-2</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'Bolton Hill cake '!C4:D4</f>
        <v>Robeston Hall, Robeston West, Milford Haven, Pembrokeshire, SA73 3TL</v>
      </c>
      <c r="D4" s="141"/>
      <c r="E4" s="94" t="s">
        <v>1</v>
      </c>
      <c r="F4" s="96" t="s">
        <v>175</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'Bolton Hill cake '!C5:D5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t="str">
        <f>'Bolton Hill cake '!C8</f>
        <v>RH 13</v>
      </c>
      <c r="D8" s="60" t="str">
        <f>'Bolton Hill cake '!D8</f>
        <v xml:space="preserve">RN 14 </v>
      </c>
      <c r="E8" s="60" t="str">
        <f>'Bolton Hill cake '!E8</f>
        <v>RH 15</v>
      </c>
      <c r="F8" s="60">
        <f>'Bolton Hill cake '!F8</f>
        <v>0</v>
      </c>
      <c r="G8" s="60">
        <f>'Bolton Hill cake '!G8</f>
        <v>0</v>
      </c>
      <c r="H8" s="60">
        <f>'Bolton Hill cake '!H8</f>
        <v>0</v>
      </c>
      <c r="I8" s="60">
        <f>'Bolton Hill cake '!I8</f>
        <v>0</v>
      </c>
      <c r="J8" s="60">
        <f>'Bolton Hill cake '!J8</f>
        <v>0</v>
      </c>
      <c r="K8" s="60">
        <f>'Bolton Hill cake '!K8</f>
        <v>0</v>
      </c>
      <c r="L8" s="60">
        <f>'Bolton Hill cake '!L8</f>
        <v>0</v>
      </c>
      <c r="M8" s="60">
        <f>'Bolton Hill cake '!M8</f>
        <v>0</v>
      </c>
      <c r="N8" s="60">
        <f>'Bolton Hill cake '!N8</f>
        <v>0</v>
      </c>
      <c r="O8" s="60">
        <f>'Bolton Hill cake '!O8</f>
        <v>0</v>
      </c>
      <c r="P8" s="60">
        <f>'Bolton Hill cake '!P8</f>
        <v>0</v>
      </c>
      <c r="Q8" s="60">
        <f>'Bolton Hill cake '!Q8</f>
        <v>0</v>
      </c>
      <c r="R8" s="60">
        <f>'Bolton Hill cake '!R8</f>
        <v>0</v>
      </c>
      <c r="S8" s="60">
        <f>'Bolton Hill cake '!S8</f>
        <v>0</v>
      </c>
      <c r="T8" s="60">
        <f>'Bolton Hill cake '!T8</f>
        <v>0</v>
      </c>
      <c r="U8" s="60">
        <f>'Bolton Hill cake '!U8</f>
        <v>0</v>
      </c>
      <c r="V8" s="60">
        <f>'Bolton Hill cake '!V8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'Bolton Hill cake '!C9</f>
        <v>Mod</v>
      </c>
      <c r="D9" s="60" t="str">
        <f>'Bolton Hill cake '!D9</f>
        <v>Mod</v>
      </c>
      <c r="E9" s="60" t="str">
        <f>'Bolton Hill cake '!E9</f>
        <v>Mod</v>
      </c>
      <c r="F9" s="60">
        <f>'Bolton Hill cake '!F9</f>
        <v>0</v>
      </c>
      <c r="G9" s="60">
        <f>'Bolton Hill cake '!G9</f>
        <v>0</v>
      </c>
      <c r="H9" s="60">
        <f>'Bolton Hill cake '!H9</f>
        <v>0</v>
      </c>
      <c r="I9" s="60">
        <f>'Bolton Hill cake '!I9</f>
        <v>0</v>
      </c>
      <c r="J9" s="60">
        <f>'Bolton Hill cake '!J9</f>
        <v>0</v>
      </c>
      <c r="K9" s="60">
        <f>'Bolton Hill cake '!K9</f>
        <v>0</v>
      </c>
      <c r="L9" s="60">
        <f>'Bolton Hill cake '!L9</f>
        <v>0</v>
      </c>
      <c r="M9" s="60">
        <f>'Bolton Hill cake '!M9</f>
        <v>0</v>
      </c>
      <c r="N9" s="60">
        <f>'Bolton Hill cake '!N9</f>
        <v>0</v>
      </c>
      <c r="O9" s="60">
        <f>'Bolton Hill cake '!O9</f>
        <v>0</v>
      </c>
      <c r="P9" s="60">
        <f>'Bolton Hill cake '!P9</f>
        <v>0</v>
      </c>
      <c r="Q9" s="60">
        <f>'Bolton Hill cake '!Q9</f>
        <v>0</v>
      </c>
      <c r="R9" s="60">
        <f>'Bolton Hill cake '!R9</f>
        <v>0</v>
      </c>
      <c r="S9" s="60">
        <f>'Bolton Hill cake '!S9</f>
        <v>0</v>
      </c>
      <c r="T9" s="60">
        <f>'Bolton Hill cake '!T9</f>
        <v>0</v>
      </c>
      <c r="U9" s="60">
        <f>'Bolton Hill cake '!U9</f>
        <v>0</v>
      </c>
      <c r="V9" s="60">
        <f>'Bolton Hill cake '!V9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'Bolton Hill cake '!C10</f>
        <v>8</v>
      </c>
      <c r="D10" s="60">
        <f>'Bolton Hill cake '!D10</f>
        <v>7.5</v>
      </c>
      <c r="E10" s="60">
        <f>'Bolton Hill cake '!E10</f>
        <v>8.1</v>
      </c>
      <c r="F10" s="60">
        <f>'Bolton Hill cake '!F10</f>
        <v>0</v>
      </c>
      <c r="G10" s="60">
        <f>'Bolton Hill cake '!G10</f>
        <v>0</v>
      </c>
      <c r="H10" s="60">
        <f>'Bolton Hill cake '!H10</f>
        <v>0</v>
      </c>
      <c r="I10" s="60">
        <f>'Bolton Hill cake '!I10</f>
        <v>0</v>
      </c>
      <c r="J10" s="60">
        <f>'Bolton Hill cake '!J10</f>
        <v>0</v>
      </c>
      <c r="K10" s="60">
        <f>'Bolton Hill cake '!K10</f>
        <v>0</v>
      </c>
      <c r="L10" s="60">
        <f>'Bolton Hill cake '!L10</f>
        <v>0</v>
      </c>
      <c r="M10" s="60">
        <f>'Bolton Hill cake '!M10</f>
        <v>0</v>
      </c>
      <c r="N10" s="60">
        <f>'Bolton Hill cake '!N10</f>
        <v>0</v>
      </c>
      <c r="O10" s="60">
        <f>'Bolton Hill cake '!O10</f>
        <v>0</v>
      </c>
      <c r="P10" s="60">
        <f>'Bolton Hill cake '!P10</f>
        <v>0</v>
      </c>
      <c r="Q10" s="60">
        <f>'Bolton Hill cake '!Q10</f>
        <v>0</v>
      </c>
      <c r="R10" s="60">
        <f>'Bolton Hill cake '!R10</f>
        <v>0</v>
      </c>
      <c r="S10" s="60">
        <f>'Bolton Hill cake '!S10</f>
        <v>0</v>
      </c>
      <c r="T10" s="60">
        <f>'Bolton Hill cake '!T10</f>
        <v>0</v>
      </c>
      <c r="U10" s="60">
        <f>'Bolton Hill cake '!U10</f>
        <v>0</v>
      </c>
      <c r="V10" s="60">
        <f>'Bolton Hill cake '!V10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'Bolton Hill cake '!C11</f>
        <v>3</v>
      </c>
      <c r="D11" s="60">
        <f>'Bolton Hill cake '!D11</f>
        <v>3</v>
      </c>
      <c r="E11" s="60">
        <f>'Bolton Hill cake '!E11</f>
        <v>3</v>
      </c>
      <c r="F11" s="60">
        <f>'Bolton Hill cake '!F11</f>
        <v>0</v>
      </c>
      <c r="G11" s="60">
        <f>'Bolton Hill cake '!G11</f>
        <v>0</v>
      </c>
      <c r="H11" s="60">
        <f>'Bolton Hill cake '!H11</f>
        <v>0</v>
      </c>
      <c r="I11" s="60">
        <f>'Bolton Hill cake '!I11</f>
        <v>0</v>
      </c>
      <c r="J11" s="60">
        <f>'Bolton Hill cake '!J11</f>
        <v>0</v>
      </c>
      <c r="K11" s="60">
        <f>'Bolton Hill cake '!K11</f>
        <v>0</v>
      </c>
      <c r="L11" s="60">
        <f>'Bolton Hill cake '!L11</f>
        <v>0</v>
      </c>
      <c r="M11" s="60">
        <f>'Bolton Hill cake '!M11</f>
        <v>0</v>
      </c>
      <c r="N11" s="60">
        <f>'Bolton Hill cake '!N11</f>
        <v>0</v>
      </c>
      <c r="O11" s="60">
        <f>'Bolton Hill cake '!O11</f>
        <v>0</v>
      </c>
      <c r="P11" s="60">
        <f>'Bolton Hill cake '!P11</f>
        <v>0</v>
      </c>
      <c r="Q11" s="60">
        <f>'Bolton Hill cake '!Q11</f>
        <v>0</v>
      </c>
      <c r="R11" s="60">
        <f>'Bolton Hill cake '!R11</f>
        <v>0</v>
      </c>
      <c r="S11" s="60">
        <f>'Bolton Hill cake '!S11</f>
        <v>0</v>
      </c>
      <c r="T11" s="60">
        <f>'Bolton Hill cake '!T11</f>
        <v>0</v>
      </c>
      <c r="U11" s="60">
        <f>'Bolton Hill cake '!U11</f>
        <v>0</v>
      </c>
      <c r="V11" s="60">
        <f>'Bolton Hill cake '!V11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'Bolton Hill cake '!C12</f>
        <v>4</v>
      </c>
      <c r="D12" s="60">
        <f>'Bolton Hill cake '!D12</f>
        <v>4</v>
      </c>
      <c r="E12" s="60">
        <f>'Bolton Hill cake '!E12</f>
        <v>4</v>
      </c>
      <c r="F12" s="60">
        <f>'Bolton Hill cake '!F12</f>
        <v>0</v>
      </c>
      <c r="G12" s="60">
        <f>'Bolton Hill cake '!G12</f>
        <v>0</v>
      </c>
      <c r="H12" s="60">
        <f>'Bolton Hill cake '!H12</f>
        <v>0</v>
      </c>
      <c r="I12" s="60">
        <f>'Bolton Hill cake '!I12</f>
        <v>0</v>
      </c>
      <c r="J12" s="60">
        <f>'Bolton Hill cake '!J12</f>
        <v>0</v>
      </c>
      <c r="K12" s="60">
        <f>'Bolton Hill cake '!K12</f>
        <v>0</v>
      </c>
      <c r="L12" s="60">
        <f>'Bolton Hill cake '!L12</f>
        <v>0</v>
      </c>
      <c r="M12" s="60">
        <f>'Bolton Hill cake '!M12</f>
        <v>0</v>
      </c>
      <c r="N12" s="60">
        <f>'Bolton Hill cake '!N12</f>
        <v>0</v>
      </c>
      <c r="O12" s="60">
        <f>'Bolton Hill cake '!O12</f>
        <v>0</v>
      </c>
      <c r="P12" s="60">
        <f>'Bolton Hill cake '!P12</f>
        <v>0</v>
      </c>
      <c r="Q12" s="60">
        <f>'Bolton Hill cake '!Q12</f>
        <v>0</v>
      </c>
      <c r="R12" s="60">
        <f>'Bolton Hill cake '!R12</f>
        <v>0</v>
      </c>
      <c r="S12" s="60">
        <f>'Bolton Hill cake '!S12</f>
        <v>0</v>
      </c>
      <c r="T12" s="60">
        <f>'Bolton Hill cake '!T12</f>
        <v>0</v>
      </c>
      <c r="U12" s="60">
        <f>'Bolton Hill cake '!U12</f>
        <v>0</v>
      </c>
      <c r="V12" s="60">
        <f>'Bolton Hill cake '!V12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'Bolton Hill cake '!C13</f>
        <v>3</v>
      </c>
      <c r="D13" s="60">
        <f>'Bolton Hill cake '!D13</f>
        <v>4</v>
      </c>
      <c r="E13" s="60">
        <f>'Bolton Hill cake '!E13</f>
        <v>4</v>
      </c>
      <c r="F13" s="60">
        <f>'Bolton Hill cake '!F13</f>
        <v>0</v>
      </c>
      <c r="G13" s="60">
        <f>'Bolton Hill cake '!G13</f>
        <v>0</v>
      </c>
      <c r="H13" s="60">
        <f>'Bolton Hill cake '!H13</f>
        <v>0</v>
      </c>
      <c r="I13" s="60">
        <f>'Bolton Hill cake '!I13</f>
        <v>0</v>
      </c>
      <c r="J13" s="60">
        <f>'Bolton Hill cake '!J13</f>
        <v>0</v>
      </c>
      <c r="K13" s="60">
        <f>'Bolton Hill cake '!K13</f>
        <v>0</v>
      </c>
      <c r="L13" s="60">
        <f>'Bolton Hill cake '!L13</f>
        <v>0</v>
      </c>
      <c r="M13" s="60">
        <f>'Bolton Hill cake '!M13</f>
        <v>0</v>
      </c>
      <c r="N13" s="60">
        <f>'Bolton Hill cake '!N13</f>
        <v>0</v>
      </c>
      <c r="O13" s="60">
        <f>'Bolton Hill cake '!O13</f>
        <v>0</v>
      </c>
      <c r="P13" s="60">
        <f>'Bolton Hill cake '!P13</f>
        <v>0</v>
      </c>
      <c r="Q13" s="60">
        <f>'Bolton Hill cake '!Q13</f>
        <v>0</v>
      </c>
      <c r="R13" s="60">
        <f>'Bolton Hill cake '!R13</f>
        <v>0</v>
      </c>
      <c r="S13" s="60">
        <f>'Bolton Hill cake '!S13</f>
        <v>0</v>
      </c>
      <c r="T13" s="60">
        <f>'Bolton Hill cake '!T13</f>
        <v>0</v>
      </c>
      <c r="U13" s="60">
        <f>'Bolton Hill cake '!U13</f>
        <v>0</v>
      </c>
      <c r="V13" s="60">
        <f>'Bolton Hill cake '!V13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'Bolton Hill cake '!C14</f>
        <v xml:space="preserve">Grass Silage (25% DM) </v>
      </c>
      <c r="D14" s="102" t="str">
        <f>'Bolton Hill cake '!D14</f>
        <v xml:space="preserve">Grass Silage (25% DM) </v>
      </c>
      <c r="E14" s="102" t="str">
        <f>'Bolton Hill cake '!E14</f>
        <v xml:space="preserve">Grass Silage (25% DM) </v>
      </c>
      <c r="F14" s="102">
        <f>'Bolton Hill cake '!F14</f>
        <v>0</v>
      </c>
      <c r="G14" s="102">
        <f>'Bolton Hill cake '!G14</f>
        <v>0</v>
      </c>
      <c r="H14" s="102">
        <f>'Bolton Hill cake '!H14</f>
        <v>0</v>
      </c>
      <c r="I14" s="102">
        <f>'Bolton Hill cake '!I14</f>
        <v>0</v>
      </c>
      <c r="J14" s="102">
        <f>'Bolton Hill cake '!J14</f>
        <v>0</v>
      </c>
      <c r="K14" s="102">
        <f>'Bolton Hill cake '!K14</f>
        <v>0</v>
      </c>
      <c r="L14" s="102">
        <f>'Bolton Hill cake '!L14</f>
        <v>0</v>
      </c>
      <c r="M14" s="102">
        <f>'Bolton Hill cake '!M14</f>
        <v>0</v>
      </c>
      <c r="N14" s="102">
        <f>'Bolton Hill cake '!N14</f>
        <v>0</v>
      </c>
      <c r="O14" s="102">
        <f>'Bolton Hill cake '!O14</f>
        <v>0</v>
      </c>
      <c r="P14" s="102">
        <f>'Bolton Hill cake '!P14</f>
        <v>0</v>
      </c>
      <c r="Q14" s="102">
        <f>'Bolton Hill cake '!Q14</f>
        <v>0</v>
      </c>
      <c r="R14" s="102">
        <f>'Bolton Hill cake '!R14</f>
        <v>0</v>
      </c>
      <c r="S14" s="102">
        <f>'Bolton Hill cake '!S14</f>
        <v>0</v>
      </c>
      <c r="T14" s="102">
        <f>'Bolton Hill cake '!T14</f>
        <v>0</v>
      </c>
      <c r="U14" s="102">
        <f>'Bolton Hill cake '!U14</f>
        <v>0</v>
      </c>
      <c r="V14" s="102">
        <f>'Bolton Hill cake '!V14</f>
        <v>0</v>
      </c>
      <c r="AD14" s="30" t="s">
        <v>138</v>
      </c>
      <c r="AE14" s="30">
        <v>6</v>
      </c>
      <c r="AI14" s="53" t="s">
        <v>119</v>
      </c>
      <c r="AJ14" s="54">
        <v>0.8</v>
      </c>
      <c r="AK14" s="55">
        <v>1.7</v>
      </c>
      <c r="AL14" s="11">
        <v>12</v>
      </c>
      <c r="AM14" s="11">
        <v>6.7</v>
      </c>
      <c r="AN14" s="11" t="s">
        <v>135</v>
      </c>
    </row>
    <row r="15" spans="1:41" x14ac:dyDescent="0.2">
      <c r="A15" s="130" t="s">
        <v>9</v>
      </c>
      <c r="B15" s="130"/>
      <c r="C15" s="60">
        <f>'Bolton Hill cake '!C15</f>
        <v>38</v>
      </c>
      <c r="D15" s="60">
        <f>'Bolton Hill cake '!D15</f>
        <v>38</v>
      </c>
      <c r="E15" s="60">
        <f>'Bolton Hill cake '!E15</f>
        <v>38</v>
      </c>
      <c r="F15" s="60">
        <f>'Bolton Hill cake '!F15</f>
        <v>0</v>
      </c>
      <c r="G15" s="60">
        <f>'Bolton Hill cake '!G15</f>
        <v>0</v>
      </c>
      <c r="H15" s="60">
        <f>'Bolton Hill cake '!H15</f>
        <v>0</v>
      </c>
      <c r="I15" s="60">
        <f>'Bolton Hill cake '!I15</f>
        <v>0</v>
      </c>
      <c r="J15" s="60">
        <f>'Bolton Hill cake '!J15</f>
        <v>0</v>
      </c>
      <c r="K15" s="60">
        <f>'Bolton Hill cake '!K15</f>
        <v>0</v>
      </c>
      <c r="L15" s="60">
        <f>'Bolton Hill cake '!L15</f>
        <v>0</v>
      </c>
      <c r="M15" s="60">
        <f>'Bolton Hill cake '!M15</f>
        <v>0</v>
      </c>
      <c r="N15" s="60">
        <f>'Bolton Hill cake '!N15</f>
        <v>0</v>
      </c>
      <c r="O15" s="60">
        <f>'Bolton Hill cake '!O15</f>
        <v>0</v>
      </c>
      <c r="P15" s="60">
        <f>'Bolton Hill cake '!P15</f>
        <v>0</v>
      </c>
      <c r="Q15" s="60">
        <f>'Bolton Hill cake '!Q15</f>
        <v>0</v>
      </c>
      <c r="R15" s="60">
        <f>'Bolton Hill cake '!R15</f>
        <v>0</v>
      </c>
      <c r="S15" s="60">
        <f>'Bolton Hill cake '!S15</f>
        <v>0</v>
      </c>
      <c r="T15" s="60">
        <f>'Bolton Hill cake '!T15</f>
        <v>0</v>
      </c>
      <c r="U15" s="60">
        <f>'Bolton Hill cake '!U15</f>
        <v>0</v>
      </c>
      <c r="V15" s="60">
        <f>'Bolton Hill cake '!V15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'Bolton Hill cake '!C16</f>
        <v>Medium/Clay</v>
      </c>
      <c r="D16" s="103" t="str">
        <f>'Bolton Hill cake '!D16</f>
        <v>Medium/Clay</v>
      </c>
      <c r="E16" s="103" t="str">
        <f>'Bolton Hill cake '!E16</f>
        <v>Medium/Clay</v>
      </c>
      <c r="F16" s="103">
        <f>'Bolton Hill cake '!F16</f>
        <v>0</v>
      </c>
      <c r="G16" s="103">
        <f>'Bolton Hill cake '!G16</f>
        <v>0</v>
      </c>
      <c r="H16" s="103">
        <f>'Bolton Hill cake '!H16</f>
        <v>0</v>
      </c>
      <c r="I16" s="103">
        <f>'Bolton Hill cake '!I16</f>
        <v>0</v>
      </c>
      <c r="J16" s="103">
        <f>'Bolton Hill cake '!J16</f>
        <v>0</v>
      </c>
      <c r="K16" s="103">
        <f>'Bolton Hill cake '!K16</f>
        <v>0</v>
      </c>
      <c r="L16" s="103">
        <f>'Bolton Hill cake '!L16</f>
        <v>0</v>
      </c>
      <c r="M16" s="103">
        <f>'Bolton Hill cake '!M16</f>
        <v>0</v>
      </c>
      <c r="N16" s="103">
        <f>'Bolton Hill cake '!N16</f>
        <v>0</v>
      </c>
      <c r="O16" s="103">
        <f>'Bolton Hill cake '!O16</f>
        <v>0</v>
      </c>
      <c r="P16" s="103">
        <f>'Bolton Hill cake '!P16</f>
        <v>0</v>
      </c>
      <c r="Q16" s="103">
        <f>'Bolton Hill cake '!Q16</f>
        <v>0</v>
      </c>
      <c r="R16" s="103">
        <f>'Bolton Hill cake '!R16</f>
        <v>0</v>
      </c>
      <c r="S16" s="103">
        <f>'Bolton Hill cake '!S16</f>
        <v>0</v>
      </c>
      <c r="T16" s="103">
        <f>'Bolton Hill cake '!T16</f>
        <v>0</v>
      </c>
      <c r="U16" s="103">
        <f>'Bolton Hill cake '!U16</f>
        <v>0</v>
      </c>
      <c r="V16" s="103">
        <f>'Bolton Hill cake '!V16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22.510449600000001</v>
      </c>
      <c r="D18" s="16">
        <f>$D32</f>
        <v>22.510449600000001</v>
      </c>
      <c r="E18" s="16">
        <f>$D33</f>
        <v>22.510449600000001</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-42.089550399999993</v>
      </c>
      <c r="D19" s="16">
        <f t="shared" ref="D19:V19" si="1">D18-D17</f>
        <v>-42.089550399999993</v>
      </c>
      <c r="E19" s="16">
        <f t="shared" si="1"/>
        <v>-42.089550399999993</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1.9755252000000001</v>
      </c>
      <c r="D22" s="16">
        <f>$E32</f>
        <v>1.9755252000000001</v>
      </c>
      <c r="E22" s="16">
        <f>$E33</f>
        <v>1.9755252000000001</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-226.02447480000001</v>
      </c>
      <c r="D23" s="16">
        <f t="shared" ref="D23:V23" si="3">D22-D21</f>
        <v>-226.02447480000001</v>
      </c>
      <c r="E23" s="16">
        <f t="shared" si="3"/>
        <v>-226.02447480000001</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25">
      <c r="A28" s="108"/>
      <c r="B28" s="24">
        <v>13.8</v>
      </c>
      <c r="C28" s="15">
        <v>1.36</v>
      </c>
      <c r="D28" s="15">
        <v>3560</v>
      </c>
      <c r="E28" s="15">
        <v>594</v>
      </c>
      <c r="F28" s="15">
        <v>808</v>
      </c>
      <c r="G28" s="15">
        <v>29</v>
      </c>
      <c r="H28" s="15">
        <v>154</v>
      </c>
      <c r="I28" s="15">
        <v>12</v>
      </c>
      <c r="J28" s="15">
        <v>0.71</v>
      </c>
      <c r="K28" s="23">
        <v>0.14000000000000001</v>
      </c>
      <c r="L28" s="15">
        <v>25.7</v>
      </c>
      <c r="M28" s="15">
        <v>17.2</v>
      </c>
      <c r="N28" s="15">
        <v>134087</v>
      </c>
      <c r="O28" s="15">
        <v>15718</v>
      </c>
      <c r="P28" s="15">
        <v>650</v>
      </c>
      <c r="Q28" s="15">
        <v>8863</v>
      </c>
      <c r="R28" s="15">
        <v>2.99</v>
      </c>
      <c r="S28" s="15">
        <v>13.9</v>
      </c>
      <c r="T28" s="15">
        <v>0.97</v>
      </c>
      <c r="U28" s="15">
        <v>117</v>
      </c>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RH 13</v>
      </c>
      <c r="B31" s="15">
        <v>20</v>
      </c>
      <c r="C31" s="77">
        <f>IF(C$27="%w/w SAR",((C$28*10)*$B31),IF(C$27="%w/w DM",(((C$28*10)*($B$28/100))*$B31),IF(C$27="kg/t SAR",(C$28*$B31),IF(C$27="kg/t DM",((C$28*($B$28/100))*$B31),IF(C$27="mg/kg SAR",((C$28*0.001)*$B31),IF(C$27="mg/kg DM",(((C$28*0.001)*($B$28/100))*$B31),0))))))</f>
        <v>37.536000000000001</v>
      </c>
      <c r="D31" s="77">
        <f>(IF(D$27="%w/w SAR",((D$28*10)*$B31),IF(D$27="%w/w DM",(((D$28*10)*($B$28/100))*$B31),IF(D$27="kg/t SAR",(D$28*$B31),IF(D$27="kg/t DM",((D$28*($B$28/100))*$B31),IF(D$27="mg/kg SAR",((D$28*0.001)*$B31),IF(D$27="mg/kg DM",(((D$28*0.001)*($B$28/100))*$B31),"0")))))))*2.291</f>
        <v>22.510449600000001</v>
      </c>
      <c r="E31" s="77">
        <f>(IF(E$27="%w/w SAR",((E$28*10)*$B31),IF(E$27="%w/w DM",(((E$28*10)*($B$28/100))*$B31),IF(E$27="kg/t SAR",(E$28*$B31),IF(E$27="kg/t DM",((E$28*($B$28/100))*$B31),IF(E$27="mg/kg SAR",((E$28*0.001)*$B31),IF(E$27="mg/kg DM",(((E$28*0.001)*($B$28/100))*$B31),"0")))))))*1.205</f>
        <v>1.9755252000000001</v>
      </c>
      <c r="F31" s="77">
        <f>(IF(F$27="%w/w SAR",((F$28*10)*$B31),IF(F$27="%w/w DM",(((F$28*10)*($B$28/100))*$B31),IF(F$27="kg/t SAR",(F$28*$B31),IF(F$27="kg/t DM",((F$28*($B$28/100))*$B31),IF(F$27="mg/kg SAR",((F$28*0.001)*$B31),IF(F$27="mg/kg DM",(((F$28*0.001)*($B$28/100))*$B31),"0")))))))*1.658</f>
        <v>3.6974726400000009</v>
      </c>
      <c r="G31" s="77">
        <f t="shared" ref="G31:P46" si="5">IF(G$27="%w/w SAR",((G$28*10)*$B31),IF(G$27="%w/w DM",(((G$28*10)*($B$28/100))*$B31),IF(G$27="kg/t SAR",(G$28*$B31),IF(G$27="kg/t DM",((G$28*($B$28/100))*$B31),IF(G$27="mg/kg SAR",((G$28*0.001)*$B31),IF(G$27="mg/kg DM",(((G$28*0.001)*($B$28/100))*$B31),0))))))</f>
        <v>8.004E-2</v>
      </c>
      <c r="H31" s="77">
        <f t="shared" si="5"/>
        <v>0.42503999999999997</v>
      </c>
      <c r="I31" s="77">
        <f t="shared" si="5"/>
        <v>3.3120000000000004E-2</v>
      </c>
      <c r="J31" s="77">
        <f t="shared" si="5"/>
        <v>1.9596000000000001E-3</v>
      </c>
      <c r="K31" s="77">
        <f t="shared" si="5"/>
        <v>3.8640000000000007E-4</v>
      </c>
      <c r="L31" s="77">
        <f t="shared" si="5"/>
        <v>7.0932000000000009E-2</v>
      </c>
      <c r="M31" s="77">
        <f t="shared" si="5"/>
        <v>4.7472E-2</v>
      </c>
      <c r="N31" s="77">
        <f t="shared" si="5"/>
        <v>370.08012000000002</v>
      </c>
      <c r="O31" s="77">
        <f t="shared" si="5"/>
        <v>43.381680000000003</v>
      </c>
      <c r="P31" s="77">
        <f t="shared" si="5"/>
        <v>1.7940000000000003</v>
      </c>
      <c r="Q31" s="77">
        <f>(IF(Q$27="%w/w SAR",((Q$28*10)*$B31),IF(Q$27="%w/w DM",(((Q$28*10)*($B$28/100))*$B31),IF(Q$27="kg/t SAR",(Q$28*$B31),IF(Q$27="kg/t DM",((Q$28*($B$28/100))*$B31),IF(Q$27="mg/kg SAR",((Q$28*0.001)*$B31),IF(Q$27="mg/kg DM",(((Q$28*0.001)*($B$28/100))*$B31),0)))))))*2.5</f>
        <v>61.154700000000005</v>
      </c>
      <c r="R31" s="77">
        <f>IF(R$27="%w/w SAR",((R$28*10)*$B31),IF(R$27="%w/w DM",(((R$28*10)*($B$28/100))*$B31),IF(R$27="kg/t SAR",(R$28*$B31),IF(R$27="kg/t DM",((R$28*($B$28/100))*$B31),IF(R$27="mg/kg SAR",((R$28*0.001)*$B31),IF(R$27="mg/kg DM",(((R$28*0.001)*($B$28/100))*$B31),0))))))</f>
        <v>8.2524000000000017E-3</v>
      </c>
      <c r="S31" s="77">
        <f>IF(S$27="%w/w SAR",((S$28*10)*$B31),IF(S$27="%w/w DM",(((S$28*10)*($B$28/100))*$B31),IF(S$27="kg/t SAR",(S$28*$B31),IF(S$27="kg/t DM",((S$28*($B$28/100))*$B31),IF(S$27="mg/kg SAR",((S$28*0.001)*$B31),IF(S$27="mg/kg DM",(((S$28*0.001)*($B$28/100))*$B31),0))))))</f>
        <v>3.8364000000000009E-2</v>
      </c>
      <c r="T31" s="77">
        <f>IF(T$27="%w/w SAR",((T$28*10)*$B31),IF(T$27="%w/w DM",(((T$28*10)*($B$28/100))*$B31),IF(T$27="kg/t SAR",(T$28*$B31),IF(T$27="kg/t DM",((T$28*($B$28/100))*$B31),IF(T$27="mg/kg SAR",((T$28*0.001)*$B31),IF(T$27="mg/kg DM",(((T$28*0.001)*($B$28/100))*$B31),0))))))</f>
        <v>2.6771999999999998E-3</v>
      </c>
      <c r="U31" s="77">
        <f>IF(U$27="%w/w SAR",((U$28*10)*$B31),IF(U$27="%w/w DM",(((U$28*10)*($B$28/100))*$B31),IF(U$27="kg/t SAR",(U$28*$B31),IF(U$27="kg/t DM",((U$28*($B$28/100))*$B31),IF(U$27="mg/kg SAR",((U$28*0.001)*$B31),IF(U$27="mg/kg DM",(((U$28*0.001)*($B$28/100))*$B31),0))))))</f>
        <v>0.32291999999999998</v>
      </c>
      <c r="AB31" s="59"/>
      <c r="AC31" s="59"/>
      <c r="AD31" s="59"/>
      <c r="AE31" s="59"/>
      <c r="AF31" s="59"/>
      <c r="AG31" s="59"/>
      <c r="AH31" s="59"/>
      <c r="AI31" s="59"/>
    </row>
    <row r="32" spans="1:40" s="72" customFormat="1" x14ac:dyDescent="0.25">
      <c r="A32" s="13" t="str">
        <f>D8</f>
        <v xml:space="preserve">RN 14 </v>
      </c>
      <c r="B32" s="15">
        <v>20</v>
      </c>
      <c r="C32" s="77">
        <f t="shared" ref="C32:C50" si="6">IF(C$27="%w/w SAR",((C$28*10)*$B32),IF(C$27="%w/w DM",(((C$28*10)*($B$28/100))*$B32),IF(C$27="kg/t SAR",(C$28*$B32),IF(C$27="kg/t DM",((C$28*($B$28/100))*$B32),IF(C$27="mg/kg SAR",((C$28*0.001)*$B32),IF(C$27="mg/kg DM",(((C$28*0.001)*($B$28/100))*$B32),0))))))</f>
        <v>37.536000000000001</v>
      </c>
      <c r="D32" s="77">
        <f t="shared" ref="D32:D50" si="7">(IF(D$27="%w/w SAR",((D$28*10)*$B32),IF(D$27="%w/w DM",(((D$28*10)*($B$28/100))*$B32),IF(D$27="kg/t SAR",(D$28*$B32),IF(D$27="kg/t DM",((D$28*($B$28/100))*$B32),IF(D$27="mg/kg SAR",((D$28*0.001)*$B32),IF(D$27="mg/kg DM",(((D$28*0.001)*($B$28/100))*$B32),"0")))))))*2.291</f>
        <v>22.510449600000001</v>
      </c>
      <c r="E32" s="77">
        <f t="shared" ref="E32:E50" si="8">(IF(E$27="%w/w SAR",((E$28*10)*$B32),IF(E$27="%w/w DM",(((E$28*10)*($B$28/100))*$B32),IF(E$27="kg/t SAR",(E$28*$B32),IF(E$27="kg/t DM",((E$28*($B$28/100))*$B32),IF(E$27="mg/kg SAR",((E$28*0.001)*$B32),IF(E$27="mg/kg DM",(((E$28*0.001)*($B$28/100))*$B32),"0")))))))*1.205</f>
        <v>1.9755252000000001</v>
      </c>
      <c r="F32" s="77">
        <f t="shared" ref="F32:F50" si="9">(IF(F$27="%w/w SAR",((F$28*10)*$B32),IF(F$27="%w/w DM",(((F$28*10)*($B$28/100))*$B32),IF(F$27="kg/t SAR",(F$28*$B32),IF(F$27="kg/t DM",((F$28*($B$28/100))*$B32),IF(F$27="mg/kg SAR",((F$28*0.001)*$B32),IF(F$27="mg/kg DM",(((F$28*0.001)*($B$28/100))*$B32),"0")))))))*1.658</f>
        <v>3.6974726400000009</v>
      </c>
      <c r="G32" s="77">
        <f t="shared" si="5"/>
        <v>8.004E-2</v>
      </c>
      <c r="H32" s="77">
        <f t="shared" si="5"/>
        <v>0.42503999999999997</v>
      </c>
      <c r="I32" s="77">
        <f t="shared" si="5"/>
        <v>3.3120000000000004E-2</v>
      </c>
      <c r="J32" s="77">
        <f t="shared" si="5"/>
        <v>1.9596000000000001E-3</v>
      </c>
      <c r="K32" s="77">
        <f t="shared" si="5"/>
        <v>3.8640000000000007E-4</v>
      </c>
      <c r="L32" s="77">
        <f t="shared" si="5"/>
        <v>7.0932000000000009E-2</v>
      </c>
      <c r="M32" s="77">
        <f t="shared" si="5"/>
        <v>4.7472E-2</v>
      </c>
      <c r="N32" s="77">
        <f t="shared" si="5"/>
        <v>370.08012000000002</v>
      </c>
      <c r="O32" s="77">
        <f t="shared" si="5"/>
        <v>43.381680000000003</v>
      </c>
      <c r="P32" s="77">
        <f t="shared" si="5"/>
        <v>1.7940000000000003</v>
      </c>
      <c r="Q32" s="77">
        <f t="shared" ref="Q32:Q50" si="10">(IF(Q$27="%w/w SAR",((Q$28*10)*$B32),IF(Q$27="%w/w DM",(((Q$28*10)*($B$28/100))*$B32),IF(Q$27="kg/t SAR",(Q$28*$B32),IF(Q$27="kg/t DM",((Q$28*($B$28/100))*$B32),IF(Q$27="mg/kg SAR",((Q$28*0.001)*$B32),IF(Q$27="mg/kg DM",(((Q$28*0.001)*($B$28/100))*$B32),0)))))))*2.5</f>
        <v>61.154700000000005</v>
      </c>
      <c r="R32" s="77">
        <f t="shared" ref="R32:U50" si="11">IF(R$27="%w/w SAR",((R$28*10)*$B32),IF(R$27="%w/w DM",(((R$28*10)*($B$28/100))*$B32),IF(R$27="kg/t SAR",(R$28*$B32),IF(R$27="kg/t DM",((R$28*($B$28/100))*$B32),IF(R$27="mg/kg SAR",((R$28*0.001)*$B32),IF(R$27="mg/kg DM",(((R$28*0.001)*($B$28/100))*$B32),0))))))</f>
        <v>8.2524000000000017E-3</v>
      </c>
      <c r="S32" s="77">
        <f t="shared" si="11"/>
        <v>3.8364000000000009E-2</v>
      </c>
      <c r="T32" s="77">
        <f t="shared" si="11"/>
        <v>2.6771999999999998E-3</v>
      </c>
      <c r="U32" s="77">
        <f t="shared" si="11"/>
        <v>0.32291999999999998</v>
      </c>
      <c r="AB32" s="59"/>
      <c r="AC32" s="59"/>
      <c r="AD32" s="59"/>
      <c r="AE32" s="59"/>
      <c r="AF32" s="59"/>
      <c r="AG32" s="59"/>
      <c r="AH32" s="59"/>
      <c r="AI32" s="59"/>
    </row>
    <row r="33" spans="1:35" s="72" customFormat="1" x14ac:dyDescent="0.25">
      <c r="A33" s="13" t="str">
        <f>E8</f>
        <v>RH 15</v>
      </c>
      <c r="B33" s="15">
        <v>20</v>
      </c>
      <c r="C33" s="77">
        <f t="shared" si="6"/>
        <v>37.536000000000001</v>
      </c>
      <c r="D33" s="77">
        <f t="shared" si="7"/>
        <v>22.510449600000001</v>
      </c>
      <c r="E33" s="77">
        <f t="shared" si="8"/>
        <v>1.9755252000000001</v>
      </c>
      <c r="F33" s="77">
        <f t="shared" si="9"/>
        <v>3.6974726400000009</v>
      </c>
      <c r="G33" s="77">
        <f t="shared" si="5"/>
        <v>8.004E-2</v>
      </c>
      <c r="H33" s="77">
        <f t="shared" si="5"/>
        <v>0.42503999999999997</v>
      </c>
      <c r="I33" s="77">
        <f t="shared" si="5"/>
        <v>3.3120000000000004E-2</v>
      </c>
      <c r="J33" s="77">
        <f t="shared" si="5"/>
        <v>1.9596000000000001E-3</v>
      </c>
      <c r="K33" s="77">
        <f t="shared" si="5"/>
        <v>3.8640000000000007E-4</v>
      </c>
      <c r="L33" s="77">
        <f t="shared" si="5"/>
        <v>7.0932000000000009E-2</v>
      </c>
      <c r="M33" s="77">
        <f t="shared" si="5"/>
        <v>4.7472E-2</v>
      </c>
      <c r="N33" s="77">
        <f t="shared" si="5"/>
        <v>370.08012000000002</v>
      </c>
      <c r="O33" s="77">
        <f t="shared" si="5"/>
        <v>43.381680000000003</v>
      </c>
      <c r="P33" s="77">
        <f t="shared" si="5"/>
        <v>1.7940000000000003</v>
      </c>
      <c r="Q33" s="77">
        <f t="shared" si="10"/>
        <v>61.154700000000005</v>
      </c>
      <c r="R33" s="77">
        <f t="shared" si="11"/>
        <v>8.2524000000000017E-3</v>
      </c>
      <c r="S33" s="77">
        <f t="shared" si="11"/>
        <v>3.8364000000000009E-2</v>
      </c>
      <c r="T33" s="77">
        <f t="shared" si="11"/>
        <v>2.6771999999999998E-3</v>
      </c>
      <c r="U33" s="77">
        <f t="shared" si="11"/>
        <v>0.32291999999999998</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RH 13</v>
      </c>
      <c r="C57" s="8" t="str">
        <f t="shared" ref="C57:U57" si="13">D8</f>
        <v xml:space="preserve">RN 14 </v>
      </c>
      <c r="D57" s="8" t="str">
        <f t="shared" si="13"/>
        <v>RH 15</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e">
        <f>F16&amp;" I "&amp;(VLOOKUP(F14,Table24581113[],6,FALSE))</f>
        <v>#N/A</v>
      </c>
      <c r="F58" s="13" t="e">
        <f>G16&amp;" I "&amp;(VLOOKUP(G14,Table24581113[],6,FALSE))</f>
        <v>#N/A</v>
      </c>
      <c r="G58" s="13" t="e">
        <f>H16&amp;" I "&amp;(VLOOKUP(H14,Table24581113[],6,FALSE))</f>
        <v>#N/A</v>
      </c>
      <c r="H58" s="13" t="e">
        <f>I16&amp;" I "&amp;(VLOOKUP(I14,Table24581113[],6,FALSE))</f>
        <v>#N/A</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
      <c r="A59" s="111" t="s">
        <v>132</v>
      </c>
      <c r="B59" s="76">
        <f>VLOOKUP(C$14,Table24581113[],5,FALSE)</f>
        <v>6.2</v>
      </c>
      <c r="C59" s="76">
        <f>VLOOKUP(D$14,Table24581113[],5,FALSE)</f>
        <v>6.2</v>
      </c>
      <c r="D59" s="76">
        <f>VLOOKUP(E$14,Table24581113[],5,FALSE)</f>
        <v>6.2</v>
      </c>
      <c r="E59" s="76" t="e">
        <f>VLOOKUP(F$14,Table24581113[],5,FALSE)</f>
        <v>#N/A</v>
      </c>
      <c r="F59" s="76" t="e">
        <f>VLOOKUP(G$14,Table24581113[],5,FALSE)</f>
        <v>#N/A</v>
      </c>
      <c r="G59" s="76" t="e">
        <f>VLOOKUP(H$14,Table24581113[],5,FALSE)</f>
        <v>#N/A</v>
      </c>
      <c r="H59" s="76" t="e">
        <f>VLOOKUP(I$14,Table24581113[],5,FALSE)</f>
        <v>#N/A</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
      <c r="A60" s="111" t="s">
        <v>4</v>
      </c>
      <c r="B60" s="76">
        <f>C10</f>
        <v>8</v>
      </c>
      <c r="C60" s="76">
        <f t="shared" ref="C60:U60" si="14">D10</f>
        <v>7.5</v>
      </c>
      <c r="D60" s="76">
        <f t="shared" si="14"/>
        <v>8.1</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20</v>
      </c>
      <c r="C62" s="77">
        <f>B32</f>
        <v>20</v>
      </c>
      <c r="D62" s="77">
        <f>B33</f>
        <v>20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-10.799999999999999</v>
      </c>
      <c r="C64" s="77">
        <f t="shared" ref="C64:U64" si="17">(C59-C60)*C61</f>
        <v>-7.7999999999999989</v>
      </c>
      <c r="D64" s="77">
        <f t="shared" si="17"/>
        <v>-11.399999999999997</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10.799999999999999</v>
      </c>
      <c r="C65" s="77">
        <f t="shared" ref="C65:U65" si="18">C63-C64</f>
        <v>7.7999999999999989</v>
      </c>
      <c r="D65" s="77">
        <f t="shared" si="18"/>
        <v>11.399999999999997</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'Bolton Hill cake '!C1:D1</f>
        <v>PAN-024209</v>
      </c>
      <c r="D1" s="141"/>
      <c r="E1" s="93" t="s">
        <v>45</v>
      </c>
      <c r="F1" s="39">
        <f>'Bolton Hill cake '!F1</f>
        <v>45.05</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'Bolton Hill cake '!C2:D2</f>
        <v>EPR-GP3792SK</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'Bolton Hill cake '!C3:D3</f>
        <v>ByProduct Recovery Limited</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'Bolton Hill cake '!C4:D4</f>
        <v>Robeston Hall, Robeston West, Milford Haven, Pembrokeshire, SA73 3TL</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'Bolton Hill cake '!C5:D5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t="str">
        <f>'Bolton Hill cake '!C8</f>
        <v>RH 13</v>
      </c>
      <c r="D8" s="60" t="str">
        <f>'Bolton Hill cake '!D8</f>
        <v xml:space="preserve">RN 14 </v>
      </c>
      <c r="E8" s="60" t="str">
        <f>'Bolton Hill cake '!E8</f>
        <v>RH 15</v>
      </c>
      <c r="F8" s="60">
        <f>'Bolton Hill cake '!F8</f>
        <v>0</v>
      </c>
      <c r="G8" s="60">
        <f>'Bolton Hill cake '!G8</f>
        <v>0</v>
      </c>
      <c r="H8" s="60">
        <f>'Bolton Hill cake '!H8</f>
        <v>0</v>
      </c>
      <c r="I8" s="60">
        <f>'Bolton Hill cake '!I8</f>
        <v>0</v>
      </c>
      <c r="J8" s="60">
        <f>'Bolton Hill cake '!J8</f>
        <v>0</v>
      </c>
      <c r="K8" s="60">
        <f>'Bolton Hill cake '!K8</f>
        <v>0</v>
      </c>
      <c r="L8" s="60">
        <f>'Bolton Hill cake '!L8</f>
        <v>0</v>
      </c>
      <c r="M8" s="60">
        <f>'Bolton Hill cake '!M8</f>
        <v>0</v>
      </c>
      <c r="N8" s="60">
        <f>'Bolton Hill cake '!N8</f>
        <v>0</v>
      </c>
      <c r="O8" s="60">
        <f>'Bolton Hill cake '!O8</f>
        <v>0</v>
      </c>
      <c r="P8" s="60">
        <f>'Bolton Hill cake '!P8</f>
        <v>0</v>
      </c>
      <c r="Q8" s="60">
        <f>'Bolton Hill cake '!Q8</f>
        <v>0</v>
      </c>
      <c r="R8" s="60">
        <f>'Bolton Hill cake '!R8</f>
        <v>0</v>
      </c>
      <c r="S8" s="60">
        <f>'Bolton Hill cake '!S8</f>
        <v>0</v>
      </c>
      <c r="T8" s="60">
        <f>'Bolton Hill cake '!T8</f>
        <v>0</v>
      </c>
      <c r="U8" s="60">
        <f>'Bolton Hill cake '!U8</f>
        <v>0</v>
      </c>
      <c r="V8" s="60">
        <f>'Bolton Hill cake '!V8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'Bolton Hill cake '!C9</f>
        <v>Mod</v>
      </c>
      <c r="D9" s="60" t="str">
        <f>'Bolton Hill cake '!D9</f>
        <v>Mod</v>
      </c>
      <c r="E9" s="60" t="str">
        <f>'Bolton Hill cake '!E9</f>
        <v>Mod</v>
      </c>
      <c r="F9" s="60">
        <f>'Bolton Hill cake '!F9</f>
        <v>0</v>
      </c>
      <c r="G9" s="60">
        <f>'Bolton Hill cake '!G9</f>
        <v>0</v>
      </c>
      <c r="H9" s="60">
        <f>'Bolton Hill cake '!H9</f>
        <v>0</v>
      </c>
      <c r="I9" s="60">
        <f>'Bolton Hill cake '!I9</f>
        <v>0</v>
      </c>
      <c r="J9" s="60">
        <f>'Bolton Hill cake '!J9</f>
        <v>0</v>
      </c>
      <c r="K9" s="60">
        <f>'Bolton Hill cake '!K9</f>
        <v>0</v>
      </c>
      <c r="L9" s="60">
        <f>'Bolton Hill cake '!L9</f>
        <v>0</v>
      </c>
      <c r="M9" s="60">
        <f>'Bolton Hill cake '!M9</f>
        <v>0</v>
      </c>
      <c r="N9" s="60">
        <f>'Bolton Hill cake '!N9</f>
        <v>0</v>
      </c>
      <c r="O9" s="60">
        <f>'Bolton Hill cake '!O9</f>
        <v>0</v>
      </c>
      <c r="P9" s="60">
        <f>'Bolton Hill cake '!P9</f>
        <v>0</v>
      </c>
      <c r="Q9" s="60">
        <f>'Bolton Hill cake '!Q9</f>
        <v>0</v>
      </c>
      <c r="R9" s="60">
        <f>'Bolton Hill cake '!R9</f>
        <v>0</v>
      </c>
      <c r="S9" s="60">
        <f>'Bolton Hill cake '!S9</f>
        <v>0</v>
      </c>
      <c r="T9" s="60">
        <f>'Bolton Hill cake '!T9</f>
        <v>0</v>
      </c>
      <c r="U9" s="60">
        <f>'Bolton Hill cake '!U9</f>
        <v>0</v>
      </c>
      <c r="V9" s="60">
        <f>'Bolton Hill cake '!V9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'Bolton Hill cake '!C10</f>
        <v>8</v>
      </c>
      <c r="D10" s="60">
        <f>'Bolton Hill cake '!D10</f>
        <v>7.5</v>
      </c>
      <c r="E10" s="60">
        <f>'Bolton Hill cake '!E10</f>
        <v>8.1</v>
      </c>
      <c r="F10" s="60">
        <f>'Bolton Hill cake '!F10</f>
        <v>0</v>
      </c>
      <c r="G10" s="60">
        <f>'Bolton Hill cake '!G10</f>
        <v>0</v>
      </c>
      <c r="H10" s="60">
        <f>'Bolton Hill cake '!H10</f>
        <v>0</v>
      </c>
      <c r="I10" s="60">
        <f>'Bolton Hill cake '!I10</f>
        <v>0</v>
      </c>
      <c r="J10" s="60">
        <f>'Bolton Hill cake '!J10</f>
        <v>0</v>
      </c>
      <c r="K10" s="60">
        <f>'Bolton Hill cake '!K10</f>
        <v>0</v>
      </c>
      <c r="L10" s="60">
        <f>'Bolton Hill cake '!L10</f>
        <v>0</v>
      </c>
      <c r="M10" s="60">
        <f>'Bolton Hill cake '!M10</f>
        <v>0</v>
      </c>
      <c r="N10" s="60">
        <f>'Bolton Hill cake '!N10</f>
        <v>0</v>
      </c>
      <c r="O10" s="60">
        <f>'Bolton Hill cake '!O10</f>
        <v>0</v>
      </c>
      <c r="P10" s="60">
        <f>'Bolton Hill cake '!P10</f>
        <v>0</v>
      </c>
      <c r="Q10" s="60">
        <f>'Bolton Hill cake '!Q10</f>
        <v>0</v>
      </c>
      <c r="R10" s="60">
        <f>'Bolton Hill cake '!R10</f>
        <v>0</v>
      </c>
      <c r="S10" s="60">
        <f>'Bolton Hill cake '!S10</f>
        <v>0</v>
      </c>
      <c r="T10" s="60">
        <f>'Bolton Hill cake '!T10</f>
        <v>0</v>
      </c>
      <c r="U10" s="60">
        <f>'Bolton Hill cake '!U10</f>
        <v>0</v>
      </c>
      <c r="V10" s="60">
        <f>'Bolton Hill cake '!V10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'Bolton Hill cake '!C11</f>
        <v>3</v>
      </c>
      <c r="D11" s="60">
        <f>'Bolton Hill cake '!D11</f>
        <v>3</v>
      </c>
      <c r="E11" s="60">
        <f>'Bolton Hill cake '!E11</f>
        <v>3</v>
      </c>
      <c r="F11" s="60">
        <f>'Bolton Hill cake '!F11</f>
        <v>0</v>
      </c>
      <c r="G11" s="60">
        <f>'Bolton Hill cake '!G11</f>
        <v>0</v>
      </c>
      <c r="H11" s="60">
        <f>'Bolton Hill cake '!H11</f>
        <v>0</v>
      </c>
      <c r="I11" s="60">
        <f>'Bolton Hill cake '!I11</f>
        <v>0</v>
      </c>
      <c r="J11" s="60">
        <f>'Bolton Hill cake '!J11</f>
        <v>0</v>
      </c>
      <c r="K11" s="60">
        <f>'Bolton Hill cake '!K11</f>
        <v>0</v>
      </c>
      <c r="L11" s="60">
        <f>'Bolton Hill cake '!L11</f>
        <v>0</v>
      </c>
      <c r="M11" s="60">
        <f>'Bolton Hill cake '!M11</f>
        <v>0</v>
      </c>
      <c r="N11" s="60">
        <f>'Bolton Hill cake '!N11</f>
        <v>0</v>
      </c>
      <c r="O11" s="60">
        <f>'Bolton Hill cake '!O11</f>
        <v>0</v>
      </c>
      <c r="P11" s="60">
        <f>'Bolton Hill cake '!P11</f>
        <v>0</v>
      </c>
      <c r="Q11" s="60">
        <f>'Bolton Hill cake '!Q11</f>
        <v>0</v>
      </c>
      <c r="R11" s="60">
        <f>'Bolton Hill cake '!R11</f>
        <v>0</v>
      </c>
      <c r="S11" s="60">
        <f>'Bolton Hill cake '!S11</f>
        <v>0</v>
      </c>
      <c r="T11" s="60">
        <f>'Bolton Hill cake '!T11</f>
        <v>0</v>
      </c>
      <c r="U11" s="60">
        <f>'Bolton Hill cake '!U11</f>
        <v>0</v>
      </c>
      <c r="V11" s="60">
        <f>'Bolton Hill cake '!V11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'Bolton Hill cake '!C12</f>
        <v>4</v>
      </c>
      <c r="D12" s="60">
        <f>'Bolton Hill cake '!D12</f>
        <v>4</v>
      </c>
      <c r="E12" s="60">
        <f>'Bolton Hill cake '!E12</f>
        <v>4</v>
      </c>
      <c r="F12" s="60">
        <f>'Bolton Hill cake '!F12</f>
        <v>0</v>
      </c>
      <c r="G12" s="60">
        <f>'Bolton Hill cake '!G12</f>
        <v>0</v>
      </c>
      <c r="H12" s="60">
        <f>'Bolton Hill cake '!H12</f>
        <v>0</v>
      </c>
      <c r="I12" s="60">
        <f>'Bolton Hill cake '!I12</f>
        <v>0</v>
      </c>
      <c r="J12" s="60">
        <f>'Bolton Hill cake '!J12</f>
        <v>0</v>
      </c>
      <c r="K12" s="60">
        <f>'Bolton Hill cake '!K12</f>
        <v>0</v>
      </c>
      <c r="L12" s="60">
        <f>'Bolton Hill cake '!L12</f>
        <v>0</v>
      </c>
      <c r="M12" s="60">
        <f>'Bolton Hill cake '!M12</f>
        <v>0</v>
      </c>
      <c r="N12" s="60">
        <f>'Bolton Hill cake '!N12</f>
        <v>0</v>
      </c>
      <c r="O12" s="60">
        <f>'Bolton Hill cake '!O12</f>
        <v>0</v>
      </c>
      <c r="P12" s="60">
        <f>'Bolton Hill cake '!P12</f>
        <v>0</v>
      </c>
      <c r="Q12" s="60">
        <f>'Bolton Hill cake '!Q12</f>
        <v>0</v>
      </c>
      <c r="R12" s="60">
        <f>'Bolton Hill cake '!R12</f>
        <v>0</v>
      </c>
      <c r="S12" s="60">
        <f>'Bolton Hill cake '!S12</f>
        <v>0</v>
      </c>
      <c r="T12" s="60">
        <f>'Bolton Hill cake '!T12</f>
        <v>0</v>
      </c>
      <c r="U12" s="60">
        <f>'Bolton Hill cake '!U12</f>
        <v>0</v>
      </c>
      <c r="V12" s="60">
        <f>'Bolton Hill cake '!V12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'Bolton Hill cake '!C13</f>
        <v>3</v>
      </c>
      <c r="D13" s="60">
        <f>'Bolton Hill cake '!D13</f>
        <v>4</v>
      </c>
      <c r="E13" s="60">
        <f>'Bolton Hill cake '!E13</f>
        <v>4</v>
      </c>
      <c r="F13" s="60">
        <f>'Bolton Hill cake '!F13</f>
        <v>0</v>
      </c>
      <c r="G13" s="60">
        <f>'Bolton Hill cake '!G13</f>
        <v>0</v>
      </c>
      <c r="H13" s="60">
        <f>'Bolton Hill cake '!H13</f>
        <v>0</v>
      </c>
      <c r="I13" s="60">
        <f>'Bolton Hill cake '!I13</f>
        <v>0</v>
      </c>
      <c r="J13" s="60">
        <f>'Bolton Hill cake '!J13</f>
        <v>0</v>
      </c>
      <c r="K13" s="60">
        <f>'Bolton Hill cake '!K13</f>
        <v>0</v>
      </c>
      <c r="L13" s="60">
        <f>'Bolton Hill cake '!L13</f>
        <v>0</v>
      </c>
      <c r="M13" s="60">
        <f>'Bolton Hill cake '!M13</f>
        <v>0</v>
      </c>
      <c r="N13" s="60">
        <f>'Bolton Hill cake '!N13</f>
        <v>0</v>
      </c>
      <c r="O13" s="60">
        <f>'Bolton Hill cake '!O13</f>
        <v>0</v>
      </c>
      <c r="P13" s="60">
        <f>'Bolton Hill cake '!P13</f>
        <v>0</v>
      </c>
      <c r="Q13" s="60">
        <f>'Bolton Hill cake '!Q13</f>
        <v>0</v>
      </c>
      <c r="R13" s="60">
        <f>'Bolton Hill cake '!R13</f>
        <v>0</v>
      </c>
      <c r="S13" s="60">
        <f>'Bolton Hill cake '!S13</f>
        <v>0</v>
      </c>
      <c r="T13" s="60">
        <f>'Bolton Hill cake '!T13</f>
        <v>0</v>
      </c>
      <c r="U13" s="60">
        <f>'Bolton Hill cake '!U13</f>
        <v>0</v>
      </c>
      <c r="V13" s="60">
        <f>'Bolton Hill cake '!V13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'Bolton Hill cake '!C14</f>
        <v xml:space="preserve">Grass Silage (25% DM) </v>
      </c>
      <c r="D14" s="102" t="str">
        <f>'Bolton Hill cake '!D14</f>
        <v xml:space="preserve">Grass Silage (25% DM) </v>
      </c>
      <c r="E14" s="102" t="str">
        <f>'Bolton Hill cake '!E14</f>
        <v xml:space="preserve">Grass Silage (25% DM) </v>
      </c>
      <c r="F14" s="102">
        <f>'Bolton Hill cake '!F14</f>
        <v>0</v>
      </c>
      <c r="G14" s="102">
        <f>'Bolton Hill cake '!G14</f>
        <v>0</v>
      </c>
      <c r="H14" s="102">
        <f>'Bolton Hill cake '!H14</f>
        <v>0</v>
      </c>
      <c r="I14" s="102">
        <f>'Bolton Hill cake '!I14</f>
        <v>0</v>
      </c>
      <c r="J14" s="102">
        <f>'Bolton Hill cake '!J14</f>
        <v>0</v>
      </c>
      <c r="K14" s="102">
        <f>'Bolton Hill cake '!K14</f>
        <v>0</v>
      </c>
      <c r="L14" s="102">
        <f>'Bolton Hill cake '!L14</f>
        <v>0</v>
      </c>
      <c r="M14" s="102">
        <f>'Bolton Hill cake '!M14</f>
        <v>0</v>
      </c>
      <c r="N14" s="102">
        <f>'Bolton Hill cake '!N14</f>
        <v>0</v>
      </c>
      <c r="O14" s="102">
        <f>'Bolton Hill cake '!O14</f>
        <v>0</v>
      </c>
      <c r="P14" s="102">
        <f>'Bolton Hill cake '!P14</f>
        <v>0</v>
      </c>
      <c r="Q14" s="102">
        <f>'Bolton Hill cake '!Q14</f>
        <v>0</v>
      </c>
      <c r="R14" s="102">
        <f>'Bolton Hill cake '!R14</f>
        <v>0</v>
      </c>
      <c r="S14" s="102">
        <f>'Bolton Hill cake '!S14</f>
        <v>0</v>
      </c>
      <c r="T14" s="102">
        <f>'Bolton Hill cake '!T14</f>
        <v>0</v>
      </c>
      <c r="U14" s="102">
        <f>'Bolton Hill cake '!U14</f>
        <v>0</v>
      </c>
      <c r="V14" s="102">
        <f>'Bolton Hill cake '!V14</f>
        <v>0</v>
      </c>
      <c r="AD14" s="30" t="s">
        <v>138</v>
      </c>
      <c r="AE14" s="30">
        <v>6</v>
      </c>
      <c r="AI14" s="53" t="s">
        <v>119</v>
      </c>
      <c r="AJ14" s="54">
        <v>0.8</v>
      </c>
      <c r="AK14" s="55">
        <v>1.7</v>
      </c>
      <c r="AL14" s="11">
        <v>12</v>
      </c>
      <c r="AM14" s="11">
        <v>6.7</v>
      </c>
      <c r="AN14" s="11" t="s">
        <v>135</v>
      </c>
    </row>
    <row r="15" spans="1:41" x14ac:dyDescent="0.2">
      <c r="A15" s="130" t="s">
        <v>9</v>
      </c>
      <c r="B15" s="130"/>
      <c r="C15" s="60">
        <f>'Bolton Hill cake '!C15</f>
        <v>38</v>
      </c>
      <c r="D15" s="60">
        <f>'Bolton Hill cake '!D15</f>
        <v>38</v>
      </c>
      <c r="E15" s="60">
        <f>'Bolton Hill cake '!E15</f>
        <v>38</v>
      </c>
      <c r="F15" s="60">
        <f>'Bolton Hill cake '!F15</f>
        <v>0</v>
      </c>
      <c r="G15" s="60">
        <f>'Bolton Hill cake '!G15</f>
        <v>0</v>
      </c>
      <c r="H15" s="60">
        <f>'Bolton Hill cake '!H15</f>
        <v>0</v>
      </c>
      <c r="I15" s="60">
        <f>'Bolton Hill cake '!I15</f>
        <v>0</v>
      </c>
      <c r="J15" s="60">
        <f>'Bolton Hill cake '!J15</f>
        <v>0</v>
      </c>
      <c r="K15" s="60">
        <f>'Bolton Hill cake '!K15</f>
        <v>0</v>
      </c>
      <c r="L15" s="60">
        <f>'Bolton Hill cake '!L15</f>
        <v>0</v>
      </c>
      <c r="M15" s="60">
        <f>'Bolton Hill cake '!M15</f>
        <v>0</v>
      </c>
      <c r="N15" s="60">
        <f>'Bolton Hill cake '!N15</f>
        <v>0</v>
      </c>
      <c r="O15" s="60">
        <f>'Bolton Hill cake '!O15</f>
        <v>0</v>
      </c>
      <c r="P15" s="60">
        <f>'Bolton Hill cake '!P15</f>
        <v>0</v>
      </c>
      <c r="Q15" s="60">
        <f>'Bolton Hill cake '!Q15</f>
        <v>0</v>
      </c>
      <c r="R15" s="60">
        <f>'Bolton Hill cake '!R15</f>
        <v>0</v>
      </c>
      <c r="S15" s="60">
        <f>'Bolton Hill cake '!S15</f>
        <v>0</v>
      </c>
      <c r="T15" s="60">
        <f>'Bolton Hill cake '!T15</f>
        <v>0</v>
      </c>
      <c r="U15" s="60">
        <f>'Bolton Hill cake '!U15</f>
        <v>0</v>
      </c>
      <c r="V15" s="60">
        <f>'Bolton Hill cake '!V15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'Bolton Hill cake '!C16</f>
        <v>Medium/Clay</v>
      </c>
      <c r="D16" s="103" t="str">
        <f>'Bolton Hill cake '!D16</f>
        <v>Medium/Clay</v>
      </c>
      <c r="E16" s="103" t="str">
        <f>'Bolton Hill cake '!E16</f>
        <v>Medium/Clay</v>
      </c>
      <c r="F16" s="103">
        <f>'Bolton Hill cake '!F16</f>
        <v>0</v>
      </c>
      <c r="G16" s="103">
        <f>'Bolton Hill cake '!G16</f>
        <v>0</v>
      </c>
      <c r="H16" s="103">
        <f>'Bolton Hill cake '!H16</f>
        <v>0</v>
      </c>
      <c r="I16" s="103">
        <f>'Bolton Hill cake '!I16</f>
        <v>0</v>
      </c>
      <c r="J16" s="103">
        <f>'Bolton Hill cake '!J16</f>
        <v>0</v>
      </c>
      <c r="K16" s="103">
        <f>'Bolton Hill cake '!K16</f>
        <v>0</v>
      </c>
      <c r="L16" s="103">
        <f>'Bolton Hill cake '!L16</f>
        <v>0</v>
      </c>
      <c r="M16" s="103">
        <f>'Bolton Hill cake '!M16</f>
        <v>0</v>
      </c>
      <c r="N16" s="103">
        <f>'Bolton Hill cake '!N16</f>
        <v>0</v>
      </c>
      <c r="O16" s="103">
        <f>'Bolton Hill cake '!O16</f>
        <v>0</v>
      </c>
      <c r="P16" s="103">
        <f>'Bolton Hill cake '!P16</f>
        <v>0</v>
      </c>
      <c r="Q16" s="103">
        <f>'Bolton Hill cake '!Q16</f>
        <v>0</v>
      </c>
      <c r="R16" s="103">
        <f>'Bolton Hill cake '!R16</f>
        <v>0</v>
      </c>
      <c r="S16" s="103">
        <f>'Bolton Hill cake '!S16</f>
        <v>0</v>
      </c>
      <c r="T16" s="103">
        <f>'Bolton Hill cake '!T16</f>
        <v>0</v>
      </c>
      <c r="U16" s="103">
        <f>'Bolton Hill cake '!U16</f>
        <v>0</v>
      </c>
      <c r="V16" s="103">
        <f>'Bolton Hill cake '!V16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-64.599999999999994</v>
      </c>
      <c r="D19" s="16">
        <f t="shared" ref="D19:V19" si="1">D18-D17</f>
        <v>-64.599999999999994</v>
      </c>
      <c r="E19" s="16">
        <f t="shared" si="1"/>
        <v>-64.599999999999994</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-228</v>
      </c>
      <c r="D23" s="16">
        <f t="shared" ref="D23:V23" si="3">D22-D21</f>
        <v>-228</v>
      </c>
      <c r="E23" s="16">
        <f t="shared" si="3"/>
        <v>-228</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RH 13</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 xml:space="preserve">RN 14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RH 15</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RH 13</v>
      </c>
      <c r="C57" s="8" t="str">
        <f t="shared" ref="C57:U57" si="13">D8</f>
        <v xml:space="preserve">RN 14 </v>
      </c>
      <c r="D57" s="8" t="str">
        <f t="shared" si="13"/>
        <v>RH 15</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"&amp;(VLOOKUP(C14,Table24567[],6,FALSE))</f>
        <v>Medium/Clay I Grass</v>
      </c>
      <c r="C58" s="13" t="str">
        <f>D16&amp;" I "&amp;(VLOOKUP(D14,Table24567[],6,FALSE))</f>
        <v>Medium/Clay I Grass</v>
      </c>
      <c r="D58" s="13" t="str">
        <f>E16&amp;" I "&amp;(VLOOKUP(E14,Table24567[],6,FALSE))</f>
        <v>Medium/Clay I Grass</v>
      </c>
      <c r="E58" s="13" t="e">
        <f>F16&amp;" I "&amp;(VLOOKUP(F14,Table24567[],6,FALSE))</f>
        <v>#N/A</v>
      </c>
      <c r="F58" s="13" t="e">
        <f>G16&amp;" I "&amp;(VLOOKUP(G14,Table24567[],6,FALSE))</f>
        <v>#N/A</v>
      </c>
      <c r="G58" s="13" t="e">
        <f>H16&amp;" I "&amp;(VLOOKUP(H14,Table24567[],6,FALSE))</f>
        <v>#N/A</v>
      </c>
      <c r="H58" s="13" t="e">
        <f>I16&amp;" I "&amp;(VLOOKUP(I14,Table24567[],6,FALSE))</f>
        <v>#N/A</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
      <c r="A59" s="111" t="s">
        <v>132</v>
      </c>
      <c r="B59" s="76">
        <f>VLOOKUP(C$14,Table24567[],5,FALSE)</f>
        <v>6.2</v>
      </c>
      <c r="C59" s="76">
        <f>VLOOKUP(D$14,Table24567[],5,FALSE)</f>
        <v>6.2</v>
      </c>
      <c r="D59" s="76">
        <f>VLOOKUP(E$14,Table24567[],5,FALSE)</f>
        <v>6.2</v>
      </c>
      <c r="E59" s="76" t="e">
        <f>VLOOKUP(F$14,Table24567[],5,FALSE)</f>
        <v>#N/A</v>
      </c>
      <c r="F59" s="76" t="e">
        <f>VLOOKUP(G$14,Table24567[],5,FALSE)</f>
        <v>#N/A</v>
      </c>
      <c r="G59" s="76" t="e">
        <f>VLOOKUP(H$14,Table24567[],5,FALSE)</f>
        <v>#N/A</v>
      </c>
      <c r="H59" s="76" t="e">
        <f>VLOOKUP(I$14,Table24567[],5,FALSE)</f>
        <v>#N/A</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
      <c r="A60" s="111" t="s">
        <v>4</v>
      </c>
      <c r="B60" s="76">
        <f>C10</f>
        <v>8</v>
      </c>
      <c r="C60" s="76">
        <f t="shared" ref="C60:U60" si="14">D10</f>
        <v>7.5</v>
      </c>
      <c r="D60" s="76">
        <f t="shared" si="14"/>
        <v>8.1</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-10.799999999999999</v>
      </c>
      <c r="C64" s="77">
        <f t="shared" ref="C64:U64" si="17">(C59-C60)*C61</f>
        <v>-7.7999999999999989</v>
      </c>
      <c r="D64" s="77">
        <f t="shared" si="17"/>
        <v>-11.399999999999997</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10.799999999999999</v>
      </c>
      <c r="C65" s="77">
        <f t="shared" ref="C65:U65" si="18">C63-C64</f>
        <v>7.7999999999999989</v>
      </c>
      <c r="D65" s="77">
        <f t="shared" si="18"/>
        <v>11.399999999999997</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'Bolton Hill cake '!C1:D1</f>
        <v>PAN-024209</v>
      </c>
      <c r="D1" s="141"/>
      <c r="E1" s="93" t="s">
        <v>45</v>
      </c>
      <c r="F1" s="39">
        <f>'Bolton Hill cake '!F1</f>
        <v>45.05</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'Bolton Hill cake '!C2:D2</f>
        <v>EPR-GP3792SK</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'Bolton Hill cake '!C3:D3</f>
        <v>ByProduct Recovery Limited</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'Bolton Hill cake '!C4:D4</f>
        <v>Robeston Hall, Robeston West, Milford Haven, Pembrokeshire, SA73 3TL</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'Bolton Hill cake '!C5:D5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t="str">
        <f>'Bolton Hill cake '!C8</f>
        <v>RH 13</v>
      </c>
      <c r="D8" s="60" t="str">
        <f>'Bolton Hill cake '!D8</f>
        <v xml:space="preserve">RN 14 </v>
      </c>
      <c r="E8" s="60" t="str">
        <f>'Bolton Hill cake '!E8</f>
        <v>RH 15</v>
      </c>
      <c r="F8" s="60">
        <f>'Bolton Hill cake '!F8</f>
        <v>0</v>
      </c>
      <c r="G8" s="60">
        <f>'Bolton Hill cake '!G8</f>
        <v>0</v>
      </c>
      <c r="H8" s="60">
        <f>'Bolton Hill cake '!H8</f>
        <v>0</v>
      </c>
      <c r="I8" s="60">
        <f>'Bolton Hill cake '!I8</f>
        <v>0</v>
      </c>
      <c r="J8" s="60">
        <f>'Bolton Hill cake '!J8</f>
        <v>0</v>
      </c>
      <c r="K8" s="60">
        <f>'Bolton Hill cake '!K8</f>
        <v>0</v>
      </c>
      <c r="L8" s="60">
        <f>'Bolton Hill cake '!L8</f>
        <v>0</v>
      </c>
      <c r="M8" s="60">
        <f>'Bolton Hill cake '!M8</f>
        <v>0</v>
      </c>
      <c r="N8" s="60">
        <f>'Bolton Hill cake '!N8</f>
        <v>0</v>
      </c>
      <c r="O8" s="60">
        <f>'Bolton Hill cake '!O8</f>
        <v>0</v>
      </c>
      <c r="P8" s="60">
        <f>'Bolton Hill cake '!P8</f>
        <v>0</v>
      </c>
      <c r="Q8" s="60">
        <f>'Bolton Hill cake '!Q8</f>
        <v>0</v>
      </c>
      <c r="R8" s="60">
        <f>'Bolton Hill cake '!R8</f>
        <v>0</v>
      </c>
      <c r="S8" s="60">
        <f>'Bolton Hill cake '!S8</f>
        <v>0</v>
      </c>
      <c r="T8" s="60">
        <f>'Bolton Hill cake '!T8</f>
        <v>0</v>
      </c>
      <c r="U8" s="60">
        <f>'Bolton Hill cake '!U8</f>
        <v>0</v>
      </c>
      <c r="V8" s="60">
        <f>'Bolton Hill cake '!V8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'Bolton Hill cake '!C9</f>
        <v>Mod</v>
      </c>
      <c r="D9" s="60" t="str">
        <f>'Bolton Hill cake '!D9</f>
        <v>Mod</v>
      </c>
      <c r="E9" s="60" t="str">
        <f>'Bolton Hill cake '!E9</f>
        <v>Mod</v>
      </c>
      <c r="F9" s="60">
        <f>'Bolton Hill cake '!F9</f>
        <v>0</v>
      </c>
      <c r="G9" s="60">
        <f>'Bolton Hill cake '!G9</f>
        <v>0</v>
      </c>
      <c r="H9" s="60">
        <f>'Bolton Hill cake '!H9</f>
        <v>0</v>
      </c>
      <c r="I9" s="60">
        <f>'Bolton Hill cake '!I9</f>
        <v>0</v>
      </c>
      <c r="J9" s="60">
        <f>'Bolton Hill cake '!J9</f>
        <v>0</v>
      </c>
      <c r="K9" s="60">
        <f>'Bolton Hill cake '!K9</f>
        <v>0</v>
      </c>
      <c r="L9" s="60">
        <f>'Bolton Hill cake '!L9</f>
        <v>0</v>
      </c>
      <c r="M9" s="60">
        <f>'Bolton Hill cake '!M9</f>
        <v>0</v>
      </c>
      <c r="N9" s="60">
        <f>'Bolton Hill cake '!N9</f>
        <v>0</v>
      </c>
      <c r="O9" s="60">
        <f>'Bolton Hill cake '!O9</f>
        <v>0</v>
      </c>
      <c r="P9" s="60">
        <f>'Bolton Hill cake '!P9</f>
        <v>0</v>
      </c>
      <c r="Q9" s="60">
        <f>'Bolton Hill cake '!Q9</f>
        <v>0</v>
      </c>
      <c r="R9" s="60">
        <f>'Bolton Hill cake '!R9</f>
        <v>0</v>
      </c>
      <c r="S9" s="60">
        <f>'Bolton Hill cake '!S9</f>
        <v>0</v>
      </c>
      <c r="T9" s="60">
        <f>'Bolton Hill cake '!T9</f>
        <v>0</v>
      </c>
      <c r="U9" s="60">
        <f>'Bolton Hill cake '!U9</f>
        <v>0</v>
      </c>
      <c r="V9" s="60">
        <f>'Bolton Hill cake '!V9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'Bolton Hill cake '!C10</f>
        <v>8</v>
      </c>
      <c r="D10" s="60">
        <f>'Bolton Hill cake '!D10</f>
        <v>7.5</v>
      </c>
      <c r="E10" s="60">
        <f>'Bolton Hill cake '!E10</f>
        <v>8.1</v>
      </c>
      <c r="F10" s="60">
        <f>'Bolton Hill cake '!F10</f>
        <v>0</v>
      </c>
      <c r="G10" s="60">
        <f>'Bolton Hill cake '!G10</f>
        <v>0</v>
      </c>
      <c r="H10" s="60">
        <f>'Bolton Hill cake '!H10</f>
        <v>0</v>
      </c>
      <c r="I10" s="60">
        <f>'Bolton Hill cake '!I10</f>
        <v>0</v>
      </c>
      <c r="J10" s="60">
        <f>'Bolton Hill cake '!J10</f>
        <v>0</v>
      </c>
      <c r="K10" s="60">
        <f>'Bolton Hill cake '!K10</f>
        <v>0</v>
      </c>
      <c r="L10" s="60">
        <f>'Bolton Hill cake '!L10</f>
        <v>0</v>
      </c>
      <c r="M10" s="60">
        <f>'Bolton Hill cake '!M10</f>
        <v>0</v>
      </c>
      <c r="N10" s="60">
        <f>'Bolton Hill cake '!N10</f>
        <v>0</v>
      </c>
      <c r="O10" s="60">
        <f>'Bolton Hill cake '!O10</f>
        <v>0</v>
      </c>
      <c r="P10" s="60">
        <f>'Bolton Hill cake '!P10</f>
        <v>0</v>
      </c>
      <c r="Q10" s="60">
        <f>'Bolton Hill cake '!Q10</f>
        <v>0</v>
      </c>
      <c r="R10" s="60">
        <f>'Bolton Hill cake '!R10</f>
        <v>0</v>
      </c>
      <c r="S10" s="60">
        <f>'Bolton Hill cake '!S10</f>
        <v>0</v>
      </c>
      <c r="T10" s="60">
        <f>'Bolton Hill cake '!T10</f>
        <v>0</v>
      </c>
      <c r="U10" s="60">
        <f>'Bolton Hill cake '!U10</f>
        <v>0</v>
      </c>
      <c r="V10" s="60">
        <f>'Bolton Hill cake '!V10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'Bolton Hill cake '!C11</f>
        <v>3</v>
      </c>
      <c r="D11" s="60">
        <f>'Bolton Hill cake '!D11</f>
        <v>3</v>
      </c>
      <c r="E11" s="60">
        <f>'Bolton Hill cake '!E11</f>
        <v>3</v>
      </c>
      <c r="F11" s="60">
        <f>'Bolton Hill cake '!F11</f>
        <v>0</v>
      </c>
      <c r="G11" s="60">
        <f>'Bolton Hill cake '!G11</f>
        <v>0</v>
      </c>
      <c r="H11" s="60">
        <f>'Bolton Hill cake '!H11</f>
        <v>0</v>
      </c>
      <c r="I11" s="60">
        <f>'Bolton Hill cake '!I11</f>
        <v>0</v>
      </c>
      <c r="J11" s="60">
        <f>'Bolton Hill cake '!J11</f>
        <v>0</v>
      </c>
      <c r="K11" s="60">
        <f>'Bolton Hill cake '!K11</f>
        <v>0</v>
      </c>
      <c r="L11" s="60">
        <f>'Bolton Hill cake '!L11</f>
        <v>0</v>
      </c>
      <c r="M11" s="60">
        <f>'Bolton Hill cake '!M11</f>
        <v>0</v>
      </c>
      <c r="N11" s="60">
        <f>'Bolton Hill cake '!N11</f>
        <v>0</v>
      </c>
      <c r="O11" s="60">
        <f>'Bolton Hill cake '!O11</f>
        <v>0</v>
      </c>
      <c r="P11" s="60">
        <f>'Bolton Hill cake '!P11</f>
        <v>0</v>
      </c>
      <c r="Q11" s="60">
        <f>'Bolton Hill cake '!Q11</f>
        <v>0</v>
      </c>
      <c r="R11" s="60">
        <f>'Bolton Hill cake '!R11</f>
        <v>0</v>
      </c>
      <c r="S11" s="60">
        <f>'Bolton Hill cake '!S11</f>
        <v>0</v>
      </c>
      <c r="T11" s="60">
        <f>'Bolton Hill cake '!T11</f>
        <v>0</v>
      </c>
      <c r="U11" s="60">
        <f>'Bolton Hill cake '!U11</f>
        <v>0</v>
      </c>
      <c r="V11" s="60">
        <f>'Bolton Hill cake '!V11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'Bolton Hill cake '!C12</f>
        <v>4</v>
      </c>
      <c r="D12" s="60">
        <f>'Bolton Hill cake '!D12</f>
        <v>4</v>
      </c>
      <c r="E12" s="60">
        <f>'Bolton Hill cake '!E12</f>
        <v>4</v>
      </c>
      <c r="F12" s="60">
        <f>'Bolton Hill cake '!F12</f>
        <v>0</v>
      </c>
      <c r="G12" s="60">
        <f>'Bolton Hill cake '!G12</f>
        <v>0</v>
      </c>
      <c r="H12" s="60">
        <f>'Bolton Hill cake '!H12</f>
        <v>0</v>
      </c>
      <c r="I12" s="60">
        <f>'Bolton Hill cake '!I12</f>
        <v>0</v>
      </c>
      <c r="J12" s="60">
        <f>'Bolton Hill cake '!J12</f>
        <v>0</v>
      </c>
      <c r="K12" s="60">
        <f>'Bolton Hill cake '!K12</f>
        <v>0</v>
      </c>
      <c r="L12" s="60">
        <f>'Bolton Hill cake '!L12</f>
        <v>0</v>
      </c>
      <c r="M12" s="60">
        <f>'Bolton Hill cake '!M12</f>
        <v>0</v>
      </c>
      <c r="N12" s="60">
        <f>'Bolton Hill cake '!N12</f>
        <v>0</v>
      </c>
      <c r="O12" s="60">
        <f>'Bolton Hill cake '!O12</f>
        <v>0</v>
      </c>
      <c r="P12" s="60">
        <f>'Bolton Hill cake '!P12</f>
        <v>0</v>
      </c>
      <c r="Q12" s="60">
        <f>'Bolton Hill cake '!Q12</f>
        <v>0</v>
      </c>
      <c r="R12" s="60">
        <f>'Bolton Hill cake '!R12</f>
        <v>0</v>
      </c>
      <c r="S12" s="60">
        <f>'Bolton Hill cake '!S12</f>
        <v>0</v>
      </c>
      <c r="T12" s="60">
        <f>'Bolton Hill cake '!T12</f>
        <v>0</v>
      </c>
      <c r="U12" s="60">
        <f>'Bolton Hill cake '!U12</f>
        <v>0</v>
      </c>
      <c r="V12" s="60">
        <f>'Bolton Hill cake '!V12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'Bolton Hill cake '!C13</f>
        <v>3</v>
      </c>
      <c r="D13" s="60">
        <f>'Bolton Hill cake '!D13</f>
        <v>4</v>
      </c>
      <c r="E13" s="60">
        <f>'Bolton Hill cake '!E13</f>
        <v>4</v>
      </c>
      <c r="F13" s="60">
        <f>'Bolton Hill cake '!F13</f>
        <v>0</v>
      </c>
      <c r="G13" s="60">
        <f>'Bolton Hill cake '!G13</f>
        <v>0</v>
      </c>
      <c r="H13" s="60">
        <f>'Bolton Hill cake '!H13</f>
        <v>0</v>
      </c>
      <c r="I13" s="60">
        <f>'Bolton Hill cake '!I13</f>
        <v>0</v>
      </c>
      <c r="J13" s="60">
        <f>'Bolton Hill cake '!J13</f>
        <v>0</v>
      </c>
      <c r="K13" s="60">
        <f>'Bolton Hill cake '!K13</f>
        <v>0</v>
      </c>
      <c r="L13" s="60">
        <f>'Bolton Hill cake '!L13</f>
        <v>0</v>
      </c>
      <c r="M13" s="60">
        <f>'Bolton Hill cake '!M13</f>
        <v>0</v>
      </c>
      <c r="N13" s="60">
        <f>'Bolton Hill cake '!N13</f>
        <v>0</v>
      </c>
      <c r="O13" s="60">
        <f>'Bolton Hill cake '!O13</f>
        <v>0</v>
      </c>
      <c r="P13" s="60">
        <f>'Bolton Hill cake '!P13</f>
        <v>0</v>
      </c>
      <c r="Q13" s="60">
        <f>'Bolton Hill cake '!Q13</f>
        <v>0</v>
      </c>
      <c r="R13" s="60">
        <f>'Bolton Hill cake '!R13</f>
        <v>0</v>
      </c>
      <c r="S13" s="60">
        <f>'Bolton Hill cake '!S13</f>
        <v>0</v>
      </c>
      <c r="T13" s="60">
        <f>'Bolton Hill cake '!T13</f>
        <v>0</v>
      </c>
      <c r="U13" s="60">
        <f>'Bolton Hill cake '!U13</f>
        <v>0</v>
      </c>
      <c r="V13" s="60">
        <f>'Bolton Hill cake '!V13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'Bolton Hill cake '!C14</f>
        <v xml:space="preserve">Grass Silage (25% DM) </v>
      </c>
      <c r="D14" s="102" t="str">
        <f>'Bolton Hill cake '!D14</f>
        <v xml:space="preserve">Grass Silage (25% DM) </v>
      </c>
      <c r="E14" s="102" t="str">
        <f>'Bolton Hill cake '!E14</f>
        <v xml:space="preserve">Grass Silage (25% DM) </v>
      </c>
      <c r="F14" s="102">
        <f>'Bolton Hill cake '!F14</f>
        <v>0</v>
      </c>
      <c r="G14" s="102">
        <f>'Bolton Hill cake '!G14</f>
        <v>0</v>
      </c>
      <c r="H14" s="102">
        <f>'Bolton Hill cake '!H14</f>
        <v>0</v>
      </c>
      <c r="I14" s="102">
        <f>'Bolton Hill cake '!I14</f>
        <v>0</v>
      </c>
      <c r="J14" s="102">
        <f>'Bolton Hill cake '!J14</f>
        <v>0</v>
      </c>
      <c r="K14" s="102">
        <f>'Bolton Hill cake '!K14</f>
        <v>0</v>
      </c>
      <c r="L14" s="102">
        <f>'Bolton Hill cake '!L14</f>
        <v>0</v>
      </c>
      <c r="M14" s="102">
        <f>'Bolton Hill cake '!M14</f>
        <v>0</v>
      </c>
      <c r="N14" s="102">
        <f>'Bolton Hill cake '!N14</f>
        <v>0</v>
      </c>
      <c r="O14" s="102">
        <f>'Bolton Hill cake '!O14</f>
        <v>0</v>
      </c>
      <c r="P14" s="102">
        <f>'Bolton Hill cake '!P14</f>
        <v>0</v>
      </c>
      <c r="Q14" s="102">
        <f>'Bolton Hill cake '!Q14</f>
        <v>0</v>
      </c>
      <c r="R14" s="102">
        <f>'Bolton Hill cake '!R14</f>
        <v>0</v>
      </c>
      <c r="S14" s="102">
        <f>'Bolton Hill cake '!S14</f>
        <v>0</v>
      </c>
      <c r="T14" s="102">
        <f>'Bolton Hill cake '!T14</f>
        <v>0</v>
      </c>
      <c r="U14" s="102">
        <f>'Bolton Hill cake '!U14</f>
        <v>0</v>
      </c>
      <c r="V14" s="102">
        <f>'Bolton Hill cake '!V14</f>
        <v>0</v>
      </c>
      <c r="AD14" s="30" t="s">
        <v>138</v>
      </c>
      <c r="AE14" s="30">
        <v>6</v>
      </c>
      <c r="AI14" s="53" t="s">
        <v>119</v>
      </c>
      <c r="AJ14" s="54">
        <v>0.8</v>
      </c>
      <c r="AK14" s="55">
        <v>1.7</v>
      </c>
      <c r="AL14" s="11">
        <v>12</v>
      </c>
      <c r="AM14" s="11">
        <v>6.7</v>
      </c>
      <c r="AN14" s="11" t="s">
        <v>135</v>
      </c>
    </row>
    <row r="15" spans="1:41" x14ac:dyDescent="0.2">
      <c r="A15" s="130" t="s">
        <v>9</v>
      </c>
      <c r="B15" s="130"/>
      <c r="C15" s="60">
        <f>'Bolton Hill cake '!C15</f>
        <v>38</v>
      </c>
      <c r="D15" s="60">
        <f>'Bolton Hill cake '!D15</f>
        <v>38</v>
      </c>
      <c r="E15" s="60">
        <f>'Bolton Hill cake '!E15</f>
        <v>38</v>
      </c>
      <c r="F15" s="60">
        <f>'Bolton Hill cake '!F15</f>
        <v>0</v>
      </c>
      <c r="G15" s="60">
        <f>'Bolton Hill cake '!G15</f>
        <v>0</v>
      </c>
      <c r="H15" s="60">
        <f>'Bolton Hill cake '!H15</f>
        <v>0</v>
      </c>
      <c r="I15" s="60">
        <f>'Bolton Hill cake '!I15</f>
        <v>0</v>
      </c>
      <c r="J15" s="60">
        <f>'Bolton Hill cake '!J15</f>
        <v>0</v>
      </c>
      <c r="K15" s="60">
        <f>'Bolton Hill cake '!K15</f>
        <v>0</v>
      </c>
      <c r="L15" s="60">
        <f>'Bolton Hill cake '!L15</f>
        <v>0</v>
      </c>
      <c r="M15" s="60">
        <f>'Bolton Hill cake '!M15</f>
        <v>0</v>
      </c>
      <c r="N15" s="60">
        <f>'Bolton Hill cake '!N15</f>
        <v>0</v>
      </c>
      <c r="O15" s="60">
        <f>'Bolton Hill cake '!O15</f>
        <v>0</v>
      </c>
      <c r="P15" s="60">
        <f>'Bolton Hill cake '!P15</f>
        <v>0</v>
      </c>
      <c r="Q15" s="60">
        <f>'Bolton Hill cake '!Q15</f>
        <v>0</v>
      </c>
      <c r="R15" s="60">
        <f>'Bolton Hill cake '!R15</f>
        <v>0</v>
      </c>
      <c r="S15" s="60">
        <f>'Bolton Hill cake '!S15</f>
        <v>0</v>
      </c>
      <c r="T15" s="60">
        <f>'Bolton Hill cake '!T15</f>
        <v>0</v>
      </c>
      <c r="U15" s="60">
        <f>'Bolton Hill cake '!U15</f>
        <v>0</v>
      </c>
      <c r="V15" s="60">
        <f>'Bolton Hill cake '!V15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'Bolton Hill cake '!C16</f>
        <v>Medium/Clay</v>
      </c>
      <c r="D16" s="103" t="str">
        <f>'Bolton Hill cake '!D16</f>
        <v>Medium/Clay</v>
      </c>
      <c r="E16" s="103" t="str">
        <f>'Bolton Hill cake '!E16</f>
        <v>Medium/Clay</v>
      </c>
      <c r="F16" s="103">
        <f>'Bolton Hill cake '!F16</f>
        <v>0</v>
      </c>
      <c r="G16" s="103">
        <f>'Bolton Hill cake '!G16</f>
        <v>0</v>
      </c>
      <c r="H16" s="103">
        <f>'Bolton Hill cake '!H16</f>
        <v>0</v>
      </c>
      <c r="I16" s="103">
        <f>'Bolton Hill cake '!I16</f>
        <v>0</v>
      </c>
      <c r="J16" s="103">
        <f>'Bolton Hill cake '!J16</f>
        <v>0</v>
      </c>
      <c r="K16" s="103">
        <f>'Bolton Hill cake '!K16</f>
        <v>0</v>
      </c>
      <c r="L16" s="103">
        <f>'Bolton Hill cake '!L16</f>
        <v>0</v>
      </c>
      <c r="M16" s="103">
        <f>'Bolton Hill cake '!M16</f>
        <v>0</v>
      </c>
      <c r="N16" s="103">
        <f>'Bolton Hill cake '!N16</f>
        <v>0</v>
      </c>
      <c r="O16" s="103">
        <f>'Bolton Hill cake '!O16</f>
        <v>0</v>
      </c>
      <c r="P16" s="103">
        <f>'Bolton Hill cake '!P16</f>
        <v>0</v>
      </c>
      <c r="Q16" s="103">
        <f>'Bolton Hill cake '!Q16</f>
        <v>0</v>
      </c>
      <c r="R16" s="103">
        <f>'Bolton Hill cake '!R16</f>
        <v>0</v>
      </c>
      <c r="S16" s="103">
        <f>'Bolton Hill cake '!S16</f>
        <v>0</v>
      </c>
      <c r="T16" s="103">
        <f>'Bolton Hill cake '!T16</f>
        <v>0</v>
      </c>
      <c r="U16" s="103">
        <f>'Bolton Hill cake '!U16</f>
        <v>0</v>
      </c>
      <c r="V16" s="103">
        <f>'Bolton Hill cake '!V16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-64.599999999999994</v>
      </c>
      <c r="D19" s="16">
        <f t="shared" ref="D19:V19" si="1">D18-D17</f>
        <v>-64.599999999999994</v>
      </c>
      <c r="E19" s="16">
        <f t="shared" si="1"/>
        <v>-64.599999999999994</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-228</v>
      </c>
      <c r="D23" s="16">
        <f t="shared" ref="D23:V23" si="3">D22-D21</f>
        <v>-228</v>
      </c>
      <c r="E23" s="16">
        <f t="shared" si="3"/>
        <v>-228</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RH 13</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 xml:space="preserve">RN 14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RH 15</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RH 13</v>
      </c>
      <c r="C57" s="8" t="str">
        <f t="shared" ref="C57:U57" si="13">D8</f>
        <v xml:space="preserve">RN 14 </v>
      </c>
      <c r="D57" s="8" t="str">
        <f t="shared" si="13"/>
        <v>RH 15</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"&amp;(VLOOKUP(C14,Table2456[],6,FALSE))</f>
        <v>Medium/Clay I Grass</v>
      </c>
      <c r="C58" s="13" t="str">
        <f>D16&amp;" I "&amp;(VLOOKUP(D14,Table2456[],6,FALSE))</f>
        <v>Medium/Clay I Grass</v>
      </c>
      <c r="D58" s="13" t="str">
        <f>E16&amp;" I "&amp;(VLOOKUP(E14,Table2456[],6,FALSE))</f>
        <v>Medium/Clay I Grass</v>
      </c>
      <c r="E58" s="13" t="e">
        <f>F16&amp;" I "&amp;(VLOOKUP(F14,Table2456[],6,FALSE))</f>
        <v>#N/A</v>
      </c>
      <c r="F58" s="13" t="e">
        <f>G16&amp;" I "&amp;(VLOOKUP(G14,Table2456[],6,FALSE))</f>
        <v>#N/A</v>
      </c>
      <c r="G58" s="13" t="e">
        <f>H16&amp;" I "&amp;(VLOOKUP(H14,Table2456[],6,FALSE))</f>
        <v>#N/A</v>
      </c>
      <c r="H58" s="13" t="e">
        <f>I16&amp;" I "&amp;(VLOOKUP(I14,Table2456[],6,FALSE))</f>
        <v>#N/A</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
      <c r="A59" s="111" t="s">
        <v>132</v>
      </c>
      <c r="B59" s="76">
        <f>VLOOKUP(C$14,Table2456[],5,FALSE)</f>
        <v>6.2</v>
      </c>
      <c r="C59" s="76">
        <f>VLOOKUP(D$14,Table2456[],5,FALSE)</f>
        <v>6.2</v>
      </c>
      <c r="D59" s="76">
        <f>VLOOKUP(E$14,Table2456[],5,FALSE)</f>
        <v>6.2</v>
      </c>
      <c r="E59" s="76" t="e">
        <f>VLOOKUP(F$14,Table2456[],5,FALSE)</f>
        <v>#N/A</v>
      </c>
      <c r="F59" s="76" t="e">
        <f>VLOOKUP(G$14,Table2456[],5,FALSE)</f>
        <v>#N/A</v>
      </c>
      <c r="G59" s="76" t="e">
        <f>VLOOKUP(H$14,Table2456[],5,FALSE)</f>
        <v>#N/A</v>
      </c>
      <c r="H59" s="76" t="e">
        <f>VLOOKUP(I$14,Table2456[],5,FALSE)</f>
        <v>#N/A</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
      <c r="A60" s="111" t="s">
        <v>4</v>
      </c>
      <c r="B60" s="76">
        <f>C10</f>
        <v>8</v>
      </c>
      <c r="C60" s="76">
        <f t="shared" ref="C60:U60" si="14">D10</f>
        <v>7.5</v>
      </c>
      <c r="D60" s="76">
        <f t="shared" si="14"/>
        <v>8.1</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-10.799999999999999</v>
      </c>
      <c r="C64" s="77">
        <f t="shared" ref="C64:U64" si="17">(C59-C60)*C61</f>
        <v>-7.7999999999999989</v>
      </c>
      <c r="D64" s="77">
        <f t="shared" si="17"/>
        <v>-11.399999999999997</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10.799999999999999</v>
      </c>
      <c r="C65" s="77">
        <f t="shared" ref="C65:U65" si="18">C63-C64</f>
        <v>7.7999999999999989</v>
      </c>
      <c r="D65" s="77">
        <f t="shared" si="18"/>
        <v>11.399999999999997</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4" t="s">
        <v>84</v>
      </c>
      <c r="B1" s="38" t="str">
        <f>'Bolton Hill cake '!B29</f>
        <v>Application Rate</v>
      </c>
      <c r="C1" s="38" t="str">
        <f>'Bolton Hill cake '!C29</f>
        <v>Nitrogen Addition</v>
      </c>
      <c r="D1" s="38" t="str">
        <f>'Bolton Hill cake '!D29</f>
        <v>Phosphate Addition</v>
      </c>
      <c r="E1" s="38" t="str">
        <f>'Bolton Hill cake '!E29</f>
        <v>Potash  Addition</v>
      </c>
      <c r="F1" s="38" t="str">
        <f>'Bolton Hill cake '!F29</f>
        <v>Mg Oxide Addition</v>
      </c>
      <c r="G1" s="38" t="str">
        <f>'Bolton Hill cake '!G29</f>
        <v>Copper Addition</v>
      </c>
      <c r="H1" s="38" t="str">
        <f>'Bolton Hill cake '!H29</f>
        <v>Zinc Addition</v>
      </c>
      <c r="I1" s="38" t="str">
        <f>'Bolton Hill cake '!I29</f>
        <v>Lead Addition</v>
      </c>
      <c r="J1" s="38" t="str">
        <f>'Bolton Hill cake '!J29</f>
        <v>Cadmium Addition</v>
      </c>
      <c r="K1" s="38" t="str">
        <f>'Bolton Hill cake '!K29</f>
        <v>Mercury Addition</v>
      </c>
      <c r="L1" s="38" t="str">
        <f>'Bolton Hill cake '!L29</f>
        <v>Nickel Addition</v>
      </c>
      <c r="M1" s="38" t="str">
        <f>'Bolton Hill cake '!M29</f>
        <v>Chromium Addition</v>
      </c>
      <c r="N1" s="38" t="str">
        <f>'Bolton Hill cake '!N29</f>
        <v>Aluminium Addition</v>
      </c>
      <c r="O1" s="38" t="str">
        <f>'Bolton Hill cake '!O29</f>
        <v>Iron Addition</v>
      </c>
      <c r="P1" s="38" t="str">
        <f>'Bolton Hill cake '!P29</f>
        <v xml:space="preserve">Sodium Addition                 </v>
      </c>
      <c r="Q1" s="38" t="str">
        <f>'Bolton Hill cake '!Q29</f>
        <v>SO3  Addition                             kg/ha</v>
      </c>
      <c r="R1" s="38" t="str">
        <f>'Bolton Hill cake '!R29</f>
        <v xml:space="preserve">Selenium Addition </v>
      </c>
      <c r="S1" s="38" t="str">
        <f>'Bolton Hill cake '!S29</f>
        <v xml:space="preserve">Arsenic  Addition  </v>
      </c>
      <c r="T1" s="38" t="str">
        <f>'Bolton Hill cake '!T29</f>
        <v xml:space="preserve">Molybdenum Addition  </v>
      </c>
      <c r="U1" s="38" t="str">
        <f>'Bolton Hill cake '!U29</f>
        <v xml:space="preserve">Fluoride Addition </v>
      </c>
    </row>
    <row r="2" spans="1:21" ht="25.5" x14ac:dyDescent="0.2">
      <c r="A2" s="144"/>
      <c r="B2" s="38" t="str">
        <f>'Bolton Hill cake '!B30</f>
        <v>tonnes/ha</v>
      </c>
      <c r="C2" s="38" t="str">
        <f>'Bolton Hill cake '!C30</f>
        <v>kg/ha</v>
      </c>
      <c r="D2" s="38" t="str">
        <f>'Bolton Hill cake '!D30</f>
        <v>P2O5 
kg/ha</v>
      </c>
      <c r="E2" s="38" t="str">
        <f>'Bolton Hill cake '!E30</f>
        <v>K2O 
kg/ha</v>
      </c>
      <c r="F2" s="38" t="str">
        <f>'Bolton Hill cake '!F30</f>
        <v>MgO 
kg/ha</v>
      </c>
      <c r="G2" s="38" t="str">
        <f>'Bolton Hill cake '!G30</f>
        <v>kg/ha</v>
      </c>
      <c r="H2" s="38" t="str">
        <f>'Bolton Hill cake '!H30</f>
        <v>kg/ha</v>
      </c>
      <c r="I2" s="38" t="str">
        <f>'Bolton Hill cake '!I30</f>
        <v>kg/ha</v>
      </c>
      <c r="J2" s="38" t="str">
        <f>'Bolton Hill cake '!J30</f>
        <v>kg/ha</v>
      </c>
      <c r="K2" s="38" t="str">
        <f>'Bolton Hill cake '!K30</f>
        <v>kg/ha</v>
      </c>
      <c r="L2" s="38" t="str">
        <f>'Bolton Hill cake '!L30</f>
        <v>kg/ha</v>
      </c>
      <c r="M2" s="38" t="str">
        <f>'Bolton Hill cake '!M30</f>
        <v>kg/ha</v>
      </c>
      <c r="N2" s="38" t="str">
        <f>'Bolton Hill cake '!N30</f>
        <v>kg/ha</v>
      </c>
      <c r="O2" s="38" t="str">
        <f>'Bolton Hill cake '!O30</f>
        <v>kg/ha</v>
      </c>
      <c r="P2" s="38" t="str">
        <f>'Bolton Hill cake '!P30</f>
        <v>kg/ha</v>
      </c>
      <c r="Q2" s="38" t="str">
        <f>'Bolton Hill cake '!Q30</f>
        <v>kg/ha</v>
      </c>
      <c r="R2" s="38" t="str">
        <f>'Bolton Hill cake '!R30</f>
        <v>kg/ha</v>
      </c>
      <c r="S2" s="38" t="str">
        <f>'Bolton Hill cake '!S30</f>
        <v>kg/ha</v>
      </c>
      <c r="T2" s="38" t="str">
        <f>'Bolton Hill cake '!T30</f>
        <v>kg/ha</v>
      </c>
      <c r="U2" s="38" t="str">
        <f>'Bolton Hill cake '!U30</f>
        <v>kg/ha</v>
      </c>
    </row>
    <row r="3" spans="1:21" x14ac:dyDescent="0.2">
      <c r="A3" s="36">
        <v>1</v>
      </c>
      <c r="B3" s="33">
        <f>'Bolton Hill cake '!B31</f>
        <v>25</v>
      </c>
      <c r="C3" s="33">
        <f>'Bolton Hill cake '!C31</f>
        <v>46.01</v>
      </c>
      <c r="D3" s="33">
        <f>'Bolton Hill cake '!D31</f>
        <v>24.726762999999998</v>
      </c>
      <c r="E3" s="33">
        <f>'Bolton Hill cake '!E31</f>
        <v>3.6322314999999996</v>
      </c>
      <c r="F3" s="33">
        <f>'Bolton Hill cake '!F31</f>
        <v>11.549628</v>
      </c>
      <c r="G3" s="33">
        <f>'Bolton Hill cake '!G31</f>
        <v>0.22919</v>
      </c>
      <c r="H3" s="33">
        <f>'Bolton Hill cake '!H31</f>
        <v>0.62779999999999991</v>
      </c>
      <c r="I3" s="33">
        <f>'Bolton Hill cake '!I31</f>
        <v>4.2569999999999997E-2</v>
      </c>
      <c r="J3" s="33">
        <f>'Bolton Hill cake '!J31</f>
        <v>2.3649999999999999E-3</v>
      </c>
      <c r="K3" s="33">
        <f>'Bolton Hill cake '!K31</f>
        <v>2.3649999999999999E-3</v>
      </c>
      <c r="L3" s="33">
        <f>'Bolton Hill cake '!L31</f>
        <v>0.13931999999999997</v>
      </c>
      <c r="M3" s="33">
        <f>'Bolton Hill cake '!M31</f>
        <v>9.0730000000000005E-2</v>
      </c>
      <c r="N3" s="33">
        <f>'Bolton Hill cake '!N31</f>
        <v>546.09999999999991</v>
      </c>
      <c r="O3" s="33">
        <f>'Bolton Hill cake '!O31</f>
        <v>1156.6999999999998</v>
      </c>
      <c r="P3" s="33">
        <f>'Bolton Hill cake '!P31</f>
        <v>0</v>
      </c>
      <c r="Q3" s="33">
        <f>'Bolton Hill cake '!Q31</f>
        <v>59.662499999999994</v>
      </c>
      <c r="R3" s="33">
        <f>'Bolton Hill cake '!R31</f>
        <v>0</v>
      </c>
      <c r="S3" s="33">
        <f>'Bolton Hill cake '!S31</f>
        <v>8.1699999999999995E-2</v>
      </c>
      <c r="T3" s="33">
        <f>'Bolton Hill cake '!T31</f>
        <v>0</v>
      </c>
      <c r="U3" s="33">
        <f>'Bolton Hill cake '!U31</f>
        <v>0</v>
      </c>
    </row>
    <row r="4" spans="1:21" x14ac:dyDescent="0.2">
      <c r="A4" s="36">
        <v>2</v>
      </c>
      <c r="B4" s="33">
        <f>'Bolton hill liquid '!B31</f>
        <v>60</v>
      </c>
      <c r="C4" s="33">
        <f>'Bolton hill liquid '!C31</f>
        <v>41.533199999999994</v>
      </c>
      <c r="D4" s="33">
        <f>'Bolton hill liquid '!D31</f>
        <v>19.235877480000006</v>
      </c>
      <c r="E4" s="33">
        <f>'Bolton hill liquid '!E31</f>
        <v>1.8722808000000002</v>
      </c>
      <c r="F4" s="33">
        <f>'Bolton hill liquid '!F31</f>
        <v>4.0078701360000002</v>
      </c>
      <c r="G4" s="33">
        <f>'Bolton hill liquid '!G31</f>
        <v>0.17688960000000004</v>
      </c>
      <c r="H4" s="33">
        <f>'Bolton hill liquid '!H31</f>
        <v>0.32569200000000004</v>
      </c>
      <c r="I4" s="33">
        <f>'Bolton hill liquid '!I31</f>
        <v>1.8525600000000003E-2</v>
      </c>
      <c r="J4" s="33">
        <f>'Bolton hill liquid '!J31</f>
        <v>1.1653200000000003E-3</v>
      </c>
      <c r="K4" s="33">
        <f>'Bolton hill liquid '!K31</f>
        <v>1.1952000000000002E-3</v>
      </c>
      <c r="L4" s="33">
        <f>'Bolton hill liquid '!L31</f>
        <v>8.3664000000000002E-2</v>
      </c>
      <c r="M4" s="33">
        <f>'Bolton hill liquid '!M31</f>
        <v>2.9790360000000005E-2</v>
      </c>
      <c r="N4" s="33">
        <f>'Bolton hill liquid '!N31</f>
        <v>498.99600000000009</v>
      </c>
      <c r="O4" s="33">
        <f>'Bolton hill liquid '!O31</f>
        <v>49.899600000000007</v>
      </c>
      <c r="P4" s="33">
        <f>'Bolton hill liquid '!P31</f>
        <v>0</v>
      </c>
      <c r="Q4" s="33">
        <f>'Bolton hill liquid '!Q31</f>
        <v>47.210400000000007</v>
      </c>
      <c r="R4" s="33">
        <f>'Bolton hill liquid '!R31</f>
        <v>0</v>
      </c>
      <c r="S4" s="33">
        <f>'Bolton hill liquid '!S31</f>
        <v>6.3644400000000004E-2</v>
      </c>
      <c r="T4" s="33">
        <f>'Bolton hill liquid '!T31</f>
        <v>0</v>
      </c>
      <c r="U4" s="33">
        <f>'Bolton hill liquid '!U31</f>
        <v>0</v>
      </c>
    </row>
    <row r="5" spans="1:21" x14ac:dyDescent="0.2">
      <c r="A5" s="36">
        <v>3</v>
      </c>
      <c r="B5" s="33">
        <f>'Bontgoch liquid '!B31</f>
        <v>30</v>
      </c>
      <c r="C5" s="33">
        <f>'Bontgoch liquid '!C31</f>
        <v>10.902000000000001</v>
      </c>
      <c r="D5" s="33">
        <f>'Bontgoch liquid '!D31</f>
        <v>18.569471400000001</v>
      </c>
      <c r="E5" s="33">
        <f>'Bontgoch liquid '!E31</f>
        <v>0.19876716000000003</v>
      </c>
      <c r="F5" s="33">
        <f>'Bontgoch liquid '!F31</f>
        <v>2.4834187200000004</v>
      </c>
      <c r="G5" s="33">
        <f>'Bontgoch liquid '!G31</f>
        <v>7.3944000000000015E-3</v>
      </c>
      <c r="H5" s="33">
        <f>'Bontgoch liquid '!H31</f>
        <v>0.70152000000000003</v>
      </c>
      <c r="I5" s="33">
        <f>'Bontgoch liquid '!I31</f>
        <v>6.0577200000000012E-2</v>
      </c>
      <c r="J5" s="33">
        <f>'Bontgoch liquid '!J31</f>
        <v>1.9434000000000001E-3</v>
      </c>
      <c r="K5" s="33">
        <f>'Bontgoch liquid '!K31</f>
        <v>5.9724000000000008E-4</v>
      </c>
      <c r="L5" s="33">
        <f>'Bontgoch liquid '!L31</f>
        <v>4.6262399999999995E-2</v>
      </c>
      <c r="M5" s="33">
        <f>'Bontgoch liquid '!M31</f>
        <v>1.1470800000000001E-2</v>
      </c>
      <c r="N5" s="33">
        <f>'Bontgoch liquid '!N31</f>
        <v>6.5601599999999998</v>
      </c>
      <c r="O5" s="33">
        <f>'Bontgoch liquid '!O31</f>
        <v>325.16400000000004</v>
      </c>
      <c r="P5" s="33">
        <f>'Bontgoch liquid '!P31</f>
        <v>0</v>
      </c>
      <c r="Q5" s="33">
        <f>'Bontgoch liquid '!Q31</f>
        <v>6.256800000000001</v>
      </c>
      <c r="R5" s="33">
        <f>'Bontgoch liquid '!R31</f>
        <v>0</v>
      </c>
      <c r="S5" s="33">
        <f>'Bontgoch liquid '!S31</f>
        <v>0</v>
      </c>
      <c r="T5" s="33">
        <f>'Bontgoch liquid '!T31</f>
        <v>0</v>
      </c>
      <c r="U5" s="33">
        <f>'Bontgoch liquid '!U31</f>
        <v>0</v>
      </c>
    </row>
    <row r="6" spans="1:21" x14ac:dyDescent="0.2">
      <c r="A6" s="36">
        <v>4</v>
      </c>
      <c r="B6" s="33">
        <f>'Llechryd cake '!B31</f>
        <v>22</v>
      </c>
      <c r="C6" s="33">
        <f>'Llechryd cake '!C31</f>
        <v>58.924800000000005</v>
      </c>
      <c r="D6" s="33">
        <f>'Llechryd cake '!D31</f>
        <v>45.724694400000004</v>
      </c>
      <c r="E6" s="33">
        <f>'Llechryd cake '!E31</f>
        <v>8.016624000000002</v>
      </c>
      <c r="F6" s="33">
        <f>'Llechryd cake '!F31</f>
        <v>29.624348160000004</v>
      </c>
      <c r="G6" s="33">
        <f>'Llechryd cake '!G31</f>
        <v>0.22112640000000003</v>
      </c>
      <c r="H6" s="33">
        <f>'Llechryd cake '!H31</f>
        <v>1.3749120000000001</v>
      </c>
      <c r="I6" s="33">
        <f>'Llechryd cake '!I31</f>
        <v>0.31426560000000009</v>
      </c>
      <c r="J6" s="33">
        <f>'Llechryd cake '!J31</f>
        <v>1.2038400000000003E-3</v>
      </c>
      <c r="K6" s="33">
        <f>'Llechryd cake '!K31</f>
        <v>1.1404799999999999E-3</v>
      </c>
      <c r="L6" s="33">
        <f>'Llechryd cake '!L31</f>
        <v>0.14826240000000002</v>
      </c>
      <c r="M6" s="33">
        <f>'Llechryd cake '!M31</f>
        <v>0.15776640000000003</v>
      </c>
      <c r="N6" s="33">
        <f>'Llechryd cake '!N31</f>
        <v>83.001599999999996</v>
      </c>
      <c r="O6" s="33">
        <f>'Llechryd cake '!O31</f>
        <v>1393.92</v>
      </c>
      <c r="P6" s="33">
        <f>'Llechryd cake '!P31</f>
        <v>0</v>
      </c>
      <c r="Q6" s="33">
        <f>'Llechryd cake '!Q31</f>
        <v>44.668800000000005</v>
      </c>
      <c r="R6" s="33">
        <f>'Llechryd cake '!R31</f>
        <v>0</v>
      </c>
      <c r="S6" s="33">
        <f>'Llechryd cake '!S31</f>
        <v>0.12418560000000003</v>
      </c>
      <c r="T6" s="33">
        <f>'Llechryd cake '!T31</f>
        <v>0</v>
      </c>
      <c r="U6" s="33">
        <f>'Llechryd cake '!U31</f>
        <v>0</v>
      </c>
    </row>
    <row r="7" spans="1:21" x14ac:dyDescent="0.2">
      <c r="A7" s="36">
        <v>5</v>
      </c>
      <c r="B7" s="33">
        <f>'Llechryd liquid '!B31</f>
        <v>26</v>
      </c>
      <c r="C7" s="33">
        <f>'Llechryd liquid '!C31</f>
        <v>25.13082</v>
      </c>
      <c r="D7" s="33">
        <f>'Llechryd liquid '!D31</f>
        <v>19.9516317</v>
      </c>
      <c r="E7" s="33">
        <f>'Llechryd liquid '!E31</f>
        <v>3.4480231500000014</v>
      </c>
      <c r="F7" s="33">
        <f>'Llechryd liquid '!F31</f>
        <v>13.160139564</v>
      </c>
      <c r="G7" s="33">
        <f>'Llechryd liquid '!G31</f>
        <v>9.4800420000000024E-2</v>
      </c>
      <c r="H7" s="33">
        <f>'Llechryd liquid '!H31</f>
        <v>0.57726240000000006</v>
      </c>
      <c r="I7" s="33">
        <f>'Llechryd liquid '!I31</f>
        <v>0.14580852</v>
      </c>
      <c r="J7" s="33">
        <f>'Llechryd liquid '!J31</f>
        <v>2.4882000000000002E-4</v>
      </c>
      <c r="K7" s="33">
        <f>'Llechryd liquid '!K31</f>
        <v>5.4740400000000003E-4</v>
      </c>
      <c r="L7" s="33">
        <f>'Llechryd liquid '!L31</f>
        <v>6.1707360000000017E-2</v>
      </c>
      <c r="M7" s="33">
        <f>'Llechryd liquid '!M31</f>
        <v>6.0960900000000005E-2</v>
      </c>
      <c r="N7" s="33">
        <f>'Llechryd liquid '!N31</f>
        <v>35.58126</v>
      </c>
      <c r="O7" s="33">
        <f>'Llechryd liquid '!O31</f>
        <v>480.22260000000006</v>
      </c>
      <c r="P7" s="33">
        <f>'Llechryd liquid '!P31</f>
        <v>0</v>
      </c>
      <c r="Q7" s="33">
        <f>'Llechryd liquid '!Q31</f>
        <v>17.541809999999998</v>
      </c>
      <c r="R7" s="33">
        <f>'Llechryd liquid '!R31</f>
        <v>0</v>
      </c>
      <c r="S7" s="33">
        <f>'Llechryd liquid '!S31</f>
        <v>4.6031700000000002E-2</v>
      </c>
      <c r="T7" s="33">
        <f>'Llechryd liquid '!T31</f>
        <v>0</v>
      </c>
      <c r="U7" s="33">
        <f>'Llechryd liquid '!U31</f>
        <v>0</v>
      </c>
    </row>
    <row r="8" spans="1:21" x14ac:dyDescent="0.2">
      <c r="A8" s="36">
        <v>6</v>
      </c>
      <c r="B8" s="33">
        <f>'Preseli liquid '!B31</f>
        <v>100</v>
      </c>
      <c r="C8" s="33">
        <f>'Preseli liquid '!C31</f>
        <v>20</v>
      </c>
      <c r="D8" s="33">
        <f>'Preseli liquid '!D31</f>
        <v>20.27535</v>
      </c>
      <c r="E8" s="33">
        <f>'Preseli liquid '!E31</f>
        <v>3.1812000000000005</v>
      </c>
      <c r="F8" s="33">
        <f>'Preseli liquid '!F31</f>
        <v>2.3875200000000003</v>
      </c>
      <c r="G8" s="33">
        <f>'Preseli liquid '!G31</f>
        <v>5.2000000000000005E-2</v>
      </c>
      <c r="H8" s="33">
        <f>'Preseli liquid '!H31</f>
        <v>0.34100000000000003</v>
      </c>
      <c r="I8" s="33">
        <f>'Preseli liquid '!I31</f>
        <v>0.05</v>
      </c>
      <c r="J8" s="33">
        <f>'Preseli liquid '!J31</f>
        <v>2E-3</v>
      </c>
      <c r="K8" s="33">
        <f>'Preseli liquid '!K31</f>
        <v>5.0000000000000001E-3</v>
      </c>
      <c r="L8" s="33">
        <f>'Preseli liquid '!L31</f>
        <v>5.6999999999999995E-2</v>
      </c>
      <c r="M8" s="33">
        <f>'Preseli liquid '!M31</f>
        <v>0.04</v>
      </c>
      <c r="N8" s="33">
        <f>'Preseli liquid '!N31</f>
        <v>264.2</v>
      </c>
      <c r="O8" s="33">
        <f>'Preseli liquid '!O31</f>
        <v>32.4</v>
      </c>
      <c r="P8" s="33">
        <f>'Preseli liquid '!P31</f>
        <v>1.5</v>
      </c>
      <c r="Q8" s="33">
        <f>'Preseli liquid '!Q31</f>
        <v>47.75</v>
      </c>
      <c r="R8" s="33">
        <f>'Preseli liquid '!R31</f>
        <v>6.0000000000000001E-3</v>
      </c>
      <c r="S8" s="33">
        <f>'Preseli liquid '!S31</f>
        <v>0.05</v>
      </c>
      <c r="T8" s="33">
        <f>'Preseli liquid '!T31</f>
        <v>5.0000000000000001E-3</v>
      </c>
      <c r="U8" s="33">
        <f>'Preseli liquid '!U31</f>
        <v>1.08</v>
      </c>
    </row>
    <row r="9" spans="1:21" x14ac:dyDescent="0.2">
      <c r="A9" s="36">
        <v>7</v>
      </c>
      <c r="B9" s="33">
        <f>'Strata Florida cake '!B31</f>
        <v>21</v>
      </c>
      <c r="C9" s="33">
        <f>'Strata Florida cake '!C31</f>
        <v>43.843799999999995</v>
      </c>
      <c r="D9" s="33">
        <f>'Strata Florida cake '!D31</f>
        <v>19.386808559999999</v>
      </c>
      <c r="E9" s="33">
        <f>'Strata Florida cake '!E31</f>
        <v>2.8078428</v>
      </c>
      <c r="F9" s="33">
        <f>'Strata Florida cake '!F31</f>
        <v>1.42335984</v>
      </c>
      <c r="G9" s="33">
        <f>'Strata Florida cake '!G31</f>
        <v>6.8984999999999991E-2</v>
      </c>
      <c r="H9" s="33">
        <f>'Strata Florida cake '!H31</f>
        <v>0.33725999999999995</v>
      </c>
      <c r="I9" s="33">
        <f>'Strata Florida cake '!I31</f>
        <v>0.16679039999999998</v>
      </c>
      <c r="J9" s="33">
        <f>'Strata Florida cake '!J31</f>
        <v>1.428756E-3</v>
      </c>
      <c r="K9" s="33">
        <f>'Strata Florida cake '!K31</f>
        <v>3.6178799999999999E-4</v>
      </c>
      <c r="L9" s="33">
        <f>'Strata Florida cake '!L31</f>
        <v>3.4032600000000003E-2</v>
      </c>
      <c r="M9" s="33">
        <f>'Strata Florida cake '!M31</f>
        <v>2.9924159999999998E-2</v>
      </c>
      <c r="N9" s="33">
        <f>'Strata Florida cake '!N31</f>
        <v>443.75444399999998</v>
      </c>
      <c r="O9" s="33">
        <f>'Strata Florida cake '!O31</f>
        <v>78.977093999999994</v>
      </c>
      <c r="P9" s="33">
        <f>'Strata Florida cake '!P31</f>
        <v>2.6061000000000001</v>
      </c>
      <c r="Q9" s="33">
        <f>'Strata Florida cake '!Q31</f>
        <v>30.736650000000001</v>
      </c>
      <c r="R9" s="33">
        <f>'Strata Florida cake '!R31</f>
        <v>7.5730200000000006E-3</v>
      </c>
      <c r="S9" s="33">
        <f>'Strata Florida cake '!S31</f>
        <v>0.11926739999999998</v>
      </c>
      <c r="T9" s="33">
        <f>'Strata Florida cake '!T31</f>
        <v>2.1247379999999997E-3</v>
      </c>
      <c r="U9" s="33">
        <f>'Strata Florida cake '!U31</f>
        <v>1.0700339999999999</v>
      </c>
    </row>
    <row r="10" spans="1:21" x14ac:dyDescent="0.2">
      <c r="A10" s="36">
        <v>8</v>
      </c>
      <c r="B10" s="33">
        <f>'Preseli cake'!B31</f>
        <v>20</v>
      </c>
      <c r="C10" s="33">
        <f>'Preseli cake'!C31</f>
        <v>37.536000000000001</v>
      </c>
      <c r="D10" s="33">
        <f>'Preseli cake'!D31</f>
        <v>22.510449600000001</v>
      </c>
      <c r="E10" s="33">
        <f>'Preseli cake'!E31</f>
        <v>1.9755252000000001</v>
      </c>
      <c r="F10" s="33">
        <f>'Preseli cake'!F31</f>
        <v>3.6974726400000009</v>
      </c>
      <c r="G10" s="33">
        <f>'Preseli cake'!G31</f>
        <v>8.004E-2</v>
      </c>
      <c r="H10" s="33">
        <f>'Preseli cake'!H31</f>
        <v>0.42503999999999997</v>
      </c>
      <c r="I10" s="33">
        <f>'Preseli cake'!I31</f>
        <v>3.3120000000000004E-2</v>
      </c>
      <c r="J10" s="33">
        <f>'Preseli cake'!J31</f>
        <v>1.9596000000000001E-3</v>
      </c>
      <c r="K10" s="33">
        <f>'Preseli cake'!K31</f>
        <v>3.8640000000000007E-4</v>
      </c>
      <c r="L10" s="33">
        <f>'Preseli cake'!L31</f>
        <v>7.0932000000000009E-2</v>
      </c>
      <c r="M10" s="33">
        <f>'Preseli cake'!M31</f>
        <v>4.7472E-2</v>
      </c>
      <c r="N10" s="33">
        <f>'Preseli cake'!N31</f>
        <v>370.08012000000002</v>
      </c>
      <c r="O10" s="33">
        <f>'Preseli cake'!O31</f>
        <v>43.381680000000003</v>
      </c>
      <c r="P10" s="33">
        <f>'Preseli cake'!P31</f>
        <v>1.7940000000000003</v>
      </c>
      <c r="Q10" s="33">
        <f>'Preseli cake'!Q31</f>
        <v>61.154700000000005</v>
      </c>
      <c r="R10" s="33">
        <f>'Preseli cake'!R31</f>
        <v>8.2524000000000017E-3</v>
      </c>
      <c r="S10" s="33">
        <f>'Preseli cake'!S31</f>
        <v>3.8364000000000009E-2</v>
      </c>
      <c r="T10" s="33">
        <f>'Preseli cake'!T31</f>
        <v>2.6771999999999998E-3</v>
      </c>
      <c r="U10" s="33">
        <f>'Preseli cake'!U31</f>
        <v>0.32291999999999998</v>
      </c>
    </row>
    <row r="11" spans="1:21" x14ac:dyDescent="0.2">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75" x14ac:dyDescent="0.25">
      <c r="A13" s="80" t="s">
        <v>85</v>
      </c>
      <c r="B13" s="81">
        <f>SUM(B3:B12)</f>
        <v>304</v>
      </c>
      <c r="C13" s="81">
        <f t="shared" ref="C13:U13" si="0">SUM(C3:C12)</f>
        <v>283.88062000000002</v>
      </c>
      <c r="D13" s="81">
        <f t="shared" si="0"/>
        <v>190.38104614000002</v>
      </c>
      <c r="E13" s="81">
        <f t="shared" si="0"/>
        <v>25.132494610000002</v>
      </c>
      <c r="F13" s="81">
        <f t="shared" si="0"/>
        <v>68.333757060000011</v>
      </c>
      <c r="G13" s="81">
        <f t="shared" si="0"/>
        <v>0.93042582000000007</v>
      </c>
      <c r="H13" s="81">
        <f t="shared" si="0"/>
        <v>4.7104864000000006</v>
      </c>
      <c r="I13" s="81">
        <f t="shared" si="0"/>
        <v>0.83165732000000014</v>
      </c>
      <c r="J13" s="81">
        <f t="shared" si="0"/>
        <v>1.2314736000000001E-2</v>
      </c>
      <c r="K13" s="81">
        <f t="shared" si="0"/>
        <v>1.1593512E-2</v>
      </c>
      <c r="L13" s="81">
        <f t="shared" si="0"/>
        <v>0.64118075999999991</v>
      </c>
      <c r="M13" s="81">
        <f t="shared" si="0"/>
        <v>0.46811461999999998</v>
      </c>
      <c r="N13" s="81">
        <f t="shared" si="0"/>
        <v>2248.273584</v>
      </c>
      <c r="O13" s="81">
        <f t="shared" si="0"/>
        <v>3560.6649739999998</v>
      </c>
      <c r="P13" s="81">
        <f t="shared" si="0"/>
        <v>5.9001000000000001</v>
      </c>
      <c r="Q13" s="81">
        <f t="shared" si="0"/>
        <v>314.98165999999998</v>
      </c>
      <c r="R13" s="81">
        <f t="shared" si="0"/>
        <v>2.1825420000000005E-2</v>
      </c>
      <c r="S13" s="81">
        <f t="shared" si="0"/>
        <v>0.52319310000000008</v>
      </c>
      <c r="T13" s="81">
        <f t="shared" si="0"/>
        <v>9.8019379999999996E-3</v>
      </c>
      <c r="U13" s="81">
        <f t="shared" si="0"/>
        <v>2.4729539999999997</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5" t="s">
        <v>84</v>
      </c>
      <c r="B1" s="34" t="s">
        <v>152</v>
      </c>
      <c r="C1" s="35" t="str">
        <f>'Bolton Hill cake '!B29</f>
        <v>Application Rate</v>
      </c>
      <c r="D1" s="35" t="str">
        <f>'Bolton Hill cake '!C29</f>
        <v>Nitrogen Addition</v>
      </c>
      <c r="E1" s="35" t="str">
        <f>'Bolton Hill cake '!D29</f>
        <v>Phosphate Addition</v>
      </c>
      <c r="F1" s="35" t="str">
        <f>'Bolton Hill cake '!E29</f>
        <v>Potash  Addition</v>
      </c>
      <c r="G1" s="35" t="str">
        <f>'Bolton Hill cake '!F29</f>
        <v>Mg Oxide Addition</v>
      </c>
      <c r="H1" s="35" t="str">
        <f>'Bolton Hill cake '!G29</f>
        <v>Copper Addition</v>
      </c>
      <c r="I1" s="35" t="str">
        <f>'Bolton Hill cake '!H29</f>
        <v>Zinc Addition</v>
      </c>
      <c r="J1" s="35" t="str">
        <f>'Bolton Hill cake '!I29</f>
        <v>Lead Addition</v>
      </c>
      <c r="K1" s="35" t="str">
        <f>'Bolton Hill cake '!J29</f>
        <v>Cadmium Addition</v>
      </c>
      <c r="L1" s="35" t="str">
        <f>'Bolton Hill cake '!K29</f>
        <v>Mercury Addition</v>
      </c>
      <c r="M1" s="35" t="str">
        <f>'Bolton Hill cake '!L29</f>
        <v>Nickel Addition</v>
      </c>
      <c r="N1" s="35" t="str">
        <f>'Bolton Hill cake '!M29</f>
        <v>Chromium Addition</v>
      </c>
      <c r="O1" s="35" t="str">
        <f>'Bolton Hill cake '!N29</f>
        <v>Aluminium Addition</v>
      </c>
      <c r="P1" s="35" t="str">
        <f>'Bolton Hill cake '!O29</f>
        <v>Iron Addition</v>
      </c>
      <c r="Q1" s="35" t="str">
        <f>'Bolton Hill cake '!P29</f>
        <v xml:space="preserve">Sodium Addition                 </v>
      </c>
      <c r="R1" s="35" t="str">
        <f>'Bolton Hill cake '!Q29</f>
        <v>SO3  Addition                             kg/ha</v>
      </c>
      <c r="S1" s="35" t="str">
        <f>'Bolton Hill cake '!R29</f>
        <v xml:space="preserve">Selenium Addition </v>
      </c>
      <c r="T1" s="35" t="str">
        <f>'Bolton Hill cake '!S29</f>
        <v xml:space="preserve">Arsenic  Addition  </v>
      </c>
      <c r="U1" s="35" t="str">
        <f>'Bolton Hill cake '!T29</f>
        <v xml:space="preserve">Molybdenum Addition  </v>
      </c>
      <c r="V1" s="35" t="str">
        <f>'Bolton Hill cake '!U29</f>
        <v xml:space="preserve">Fluoride Addition </v>
      </c>
    </row>
    <row r="2" spans="1:22" s="83" customFormat="1" ht="25.5" x14ac:dyDescent="0.25">
      <c r="A2" s="145"/>
      <c r="B2" s="32" t="s">
        <v>46</v>
      </c>
      <c r="C2" s="35" t="str">
        <f>'Bolton Hill cake '!B30</f>
        <v>tonnes/ha</v>
      </c>
      <c r="D2" s="35" t="str">
        <f>'Bolton Hill cake '!C30</f>
        <v>kg/ha</v>
      </c>
      <c r="E2" s="35" t="str">
        <f>'Bolton Hill cake '!D30</f>
        <v>P2O5 
kg/ha</v>
      </c>
      <c r="F2" s="35" t="str">
        <f>'Bolton Hill cake '!E30</f>
        <v>K2O 
kg/ha</v>
      </c>
      <c r="G2" s="35" t="str">
        <f>'Bolton Hill cake '!F30</f>
        <v>MgO 
kg/ha</v>
      </c>
      <c r="H2" s="35" t="str">
        <f>'Bolton Hill cake '!G30</f>
        <v>kg/ha</v>
      </c>
      <c r="I2" s="35" t="str">
        <f>'Bolton Hill cake '!H30</f>
        <v>kg/ha</v>
      </c>
      <c r="J2" s="35" t="str">
        <f>'Bolton Hill cake '!I30</f>
        <v>kg/ha</v>
      </c>
      <c r="K2" s="35" t="str">
        <f>'Bolton Hill cake '!J30</f>
        <v>kg/ha</v>
      </c>
      <c r="L2" s="35" t="str">
        <f>'Bolton Hill cake '!K30</f>
        <v>kg/ha</v>
      </c>
      <c r="M2" s="35" t="str">
        <f>'Bolton Hill cake '!L30</f>
        <v>kg/ha</v>
      </c>
      <c r="N2" s="35" t="str">
        <f>'Bolton Hill cake '!M30</f>
        <v>kg/ha</v>
      </c>
      <c r="O2" s="35" t="str">
        <f>'Bolton Hill cake '!N30</f>
        <v>kg/ha</v>
      </c>
      <c r="P2" s="35" t="str">
        <f>'Bolton Hill cake '!O30</f>
        <v>kg/ha</v>
      </c>
      <c r="Q2" s="35" t="str">
        <f>'Bolton Hill cake '!P30</f>
        <v>kg/ha</v>
      </c>
      <c r="R2" s="35" t="str">
        <f>'Bolton Hill cake '!Q30</f>
        <v>kg/ha</v>
      </c>
      <c r="S2" s="35" t="str">
        <f>'Bolton Hill cake '!R30</f>
        <v>kg/ha</v>
      </c>
      <c r="T2" s="35" t="str">
        <f>'Bolton Hill cake '!S30</f>
        <v>kg/ha</v>
      </c>
      <c r="U2" s="35" t="str">
        <f>'Bolton Hill cake '!T30</f>
        <v>kg/ha</v>
      </c>
      <c r="V2" s="35" t="str">
        <f>'Bolton Hill cake '!U30</f>
        <v>kg/ha</v>
      </c>
    </row>
    <row r="3" spans="1:22" x14ac:dyDescent="0.2">
      <c r="A3" s="36">
        <v>1</v>
      </c>
      <c r="B3" s="91"/>
      <c r="C3" s="33">
        <f>'Bolton Hill cake '!B31</f>
        <v>25</v>
      </c>
      <c r="D3" s="33">
        <f>'Bolton Hill cake '!C31</f>
        <v>46.01</v>
      </c>
      <c r="E3" s="33">
        <f>'Bolton Hill cake '!D31</f>
        <v>24.726762999999998</v>
      </c>
      <c r="F3" s="33">
        <f>'Bolton Hill cake '!E31</f>
        <v>3.6322314999999996</v>
      </c>
      <c r="G3" s="33">
        <f>'Bolton Hill cake '!F31</f>
        <v>11.549628</v>
      </c>
      <c r="H3" s="33">
        <f>'Bolton Hill cake '!G31</f>
        <v>0.22919</v>
      </c>
      <c r="I3" s="33">
        <f>'Bolton Hill cake '!H31</f>
        <v>0.62779999999999991</v>
      </c>
      <c r="J3" s="33">
        <f>'Bolton Hill cake '!I31</f>
        <v>4.2569999999999997E-2</v>
      </c>
      <c r="K3" s="33">
        <f>'Bolton Hill cake '!J31</f>
        <v>2.3649999999999999E-3</v>
      </c>
      <c r="L3" s="33">
        <f>'Bolton Hill cake '!K31</f>
        <v>2.3649999999999999E-3</v>
      </c>
      <c r="M3" s="33">
        <f>'Bolton Hill cake '!L31</f>
        <v>0.13931999999999997</v>
      </c>
      <c r="N3" s="33">
        <f>'Bolton Hill cake '!M31</f>
        <v>9.0730000000000005E-2</v>
      </c>
      <c r="O3" s="33">
        <f>'Bolton Hill cake '!N31</f>
        <v>546.09999999999991</v>
      </c>
      <c r="P3" s="33">
        <f>'Bolton Hill cake '!O31</f>
        <v>1156.6999999999998</v>
      </c>
      <c r="Q3" s="33">
        <f>'Bolton Hill cake '!P31</f>
        <v>0</v>
      </c>
      <c r="R3" s="33">
        <f>'Bolton Hill cake '!Q31</f>
        <v>59.662499999999994</v>
      </c>
      <c r="S3" s="33">
        <f>'Bolton Hill cake '!R31</f>
        <v>0</v>
      </c>
      <c r="T3" s="33">
        <f>'Bolton Hill cake '!S31</f>
        <v>8.1699999999999995E-2</v>
      </c>
      <c r="U3" s="33">
        <f>'Bolton Hill cake '!T31</f>
        <v>0</v>
      </c>
      <c r="V3" s="33">
        <f>'Bolton Hill cake '!U31</f>
        <v>0</v>
      </c>
    </row>
    <row r="4" spans="1:22" x14ac:dyDescent="0.2">
      <c r="A4" s="36">
        <v>2</v>
      </c>
      <c r="B4" s="91"/>
      <c r="C4" s="33">
        <f>'Bolton hill liquid '!B31</f>
        <v>60</v>
      </c>
      <c r="D4" s="33">
        <f>'Bolton hill liquid '!C31</f>
        <v>41.533199999999994</v>
      </c>
      <c r="E4" s="33">
        <f>'Bolton hill liquid '!D31</f>
        <v>19.235877480000006</v>
      </c>
      <c r="F4" s="33">
        <f>'Bolton hill liquid '!E31</f>
        <v>1.8722808000000002</v>
      </c>
      <c r="G4" s="33">
        <f>'Bolton hill liquid '!F31</f>
        <v>4.0078701360000002</v>
      </c>
      <c r="H4" s="33">
        <f>'Bolton hill liquid '!G31</f>
        <v>0.17688960000000004</v>
      </c>
      <c r="I4" s="33">
        <f>'Bolton hill liquid '!H31</f>
        <v>0.32569200000000004</v>
      </c>
      <c r="J4" s="33">
        <f>'Bolton hill liquid '!I31</f>
        <v>1.8525600000000003E-2</v>
      </c>
      <c r="K4" s="33">
        <f>'Bolton hill liquid '!J31</f>
        <v>1.1653200000000003E-3</v>
      </c>
      <c r="L4" s="33">
        <f>'Bolton hill liquid '!K31</f>
        <v>1.1952000000000002E-3</v>
      </c>
      <c r="M4" s="33">
        <f>'Bolton hill liquid '!L31</f>
        <v>8.3664000000000002E-2</v>
      </c>
      <c r="N4" s="33">
        <f>'Bolton hill liquid '!M31</f>
        <v>2.9790360000000005E-2</v>
      </c>
      <c r="O4" s="33">
        <f>'Bolton hill liquid '!N31</f>
        <v>498.99600000000009</v>
      </c>
      <c r="P4" s="33">
        <f>'Bolton hill liquid '!O31</f>
        <v>49.899600000000007</v>
      </c>
      <c r="Q4" s="33">
        <f>'Bolton hill liquid '!P31</f>
        <v>0</v>
      </c>
      <c r="R4" s="33">
        <f>'Bolton hill liquid '!Q31</f>
        <v>47.210400000000007</v>
      </c>
      <c r="S4" s="33">
        <f>'Bolton hill liquid '!R31</f>
        <v>0</v>
      </c>
      <c r="T4" s="33">
        <f>'Bolton hill liquid '!S31</f>
        <v>6.3644400000000004E-2</v>
      </c>
      <c r="U4" s="33">
        <f>'Bolton hill liquid '!T31</f>
        <v>0</v>
      </c>
      <c r="V4" s="33">
        <f>'Bolton hill liquid '!U31</f>
        <v>0</v>
      </c>
    </row>
    <row r="5" spans="1:22" x14ac:dyDescent="0.2">
      <c r="A5" s="36">
        <v>3</v>
      </c>
      <c r="B5" s="91"/>
      <c r="C5" s="33">
        <f>'Bontgoch liquid '!B31</f>
        <v>30</v>
      </c>
      <c r="D5" s="33">
        <f>'Bontgoch liquid '!C31</f>
        <v>10.902000000000001</v>
      </c>
      <c r="E5" s="33">
        <f>'Bontgoch liquid '!D31</f>
        <v>18.569471400000001</v>
      </c>
      <c r="F5" s="33">
        <f>'Bontgoch liquid '!E31</f>
        <v>0.19876716000000003</v>
      </c>
      <c r="G5" s="33">
        <f>'Bontgoch liquid '!F31</f>
        <v>2.4834187200000004</v>
      </c>
      <c r="H5" s="33">
        <f>'Bontgoch liquid '!G31</f>
        <v>7.3944000000000015E-3</v>
      </c>
      <c r="I5" s="33">
        <f>'Bontgoch liquid '!H31</f>
        <v>0.70152000000000003</v>
      </c>
      <c r="J5" s="33">
        <f>'Bontgoch liquid '!I31</f>
        <v>6.0577200000000012E-2</v>
      </c>
      <c r="K5" s="33">
        <f>'Bontgoch liquid '!J31</f>
        <v>1.9434000000000001E-3</v>
      </c>
      <c r="L5" s="33">
        <f>'Bontgoch liquid '!K31</f>
        <v>5.9724000000000008E-4</v>
      </c>
      <c r="M5" s="33">
        <f>'Bontgoch liquid '!L31</f>
        <v>4.6262399999999995E-2</v>
      </c>
      <c r="N5" s="33">
        <f>'Bontgoch liquid '!M31</f>
        <v>1.1470800000000001E-2</v>
      </c>
      <c r="O5" s="33">
        <f>'Bontgoch liquid '!N31</f>
        <v>6.5601599999999998</v>
      </c>
      <c r="P5" s="33">
        <f>'Bontgoch liquid '!O31</f>
        <v>325.16400000000004</v>
      </c>
      <c r="Q5" s="33">
        <f>'Bontgoch liquid '!P31</f>
        <v>0</v>
      </c>
      <c r="R5" s="33">
        <f>'Bontgoch liquid '!Q31</f>
        <v>6.256800000000001</v>
      </c>
      <c r="S5" s="33">
        <f>'Bontgoch liquid '!R31</f>
        <v>0</v>
      </c>
      <c r="T5" s="33">
        <f>'Bontgoch liquid '!S31</f>
        <v>0</v>
      </c>
      <c r="U5" s="33">
        <f>'Bontgoch liquid '!T31</f>
        <v>0</v>
      </c>
      <c r="V5" s="33">
        <f>'Bontgoch liquid '!U31</f>
        <v>0</v>
      </c>
    </row>
    <row r="6" spans="1:22" x14ac:dyDescent="0.2">
      <c r="A6" s="36">
        <v>4</v>
      </c>
      <c r="B6" s="91"/>
      <c r="C6" s="33">
        <f>'Llechryd cake '!B31</f>
        <v>22</v>
      </c>
      <c r="D6" s="33">
        <f>'Llechryd cake '!C31</f>
        <v>58.924800000000005</v>
      </c>
      <c r="E6" s="33">
        <f>'Llechryd cake '!D31</f>
        <v>45.724694400000004</v>
      </c>
      <c r="F6" s="33">
        <f>'Llechryd cake '!E31</f>
        <v>8.016624000000002</v>
      </c>
      <c r="G6" s="33">
        <f>'Llechryd cake '!F31</f>
        <v>29.624348160000004</v>
      </c>
      <c r="H6" s="33">
        <f>'Llechryd cake '!G31</f>
        <v>0.22112640000000003</v>
      </c>
      <c r="I6" s="33">
        <f>'Llechryd cake '!H31</f>
        <v>1.3749120000000001</v>
      </c>
      <c r="J6" s="33">
        <f>'Llechryd cake '!I31</f>
        <v>0.31426560000000009</v>
      </c>
      <c r="K6" s="33">
        <f>'Llechryd cake '!J31</f>
        <v>1.2038400000000003E-3</v>
      </c>
      <c r="L6" s="33">
        <f>'Llechryd cake '!K31</f>
        <v>1.1404799999999999E-3</v>
      </c>
      <c r="M6" s="33">
        <f>'Llechryd cake '!L31</f>
        <v>0.14826240000000002</v>
      </c>
      <c r="N6" s="33">
        <f>'Llechryd cake '!M31</f>
        <v>0.15776640000000003</v>
      </c>
      <c r="O6" s="33">
        <f>'Llechryd cake '!N31</f>
        <v>83.001599999999996</v>
      </c>
      <c r="P6" s="33">
        <f>'Llechryd cake '!O31</f>
        <v>1393.92</v>
      </c>
      <c r="Q6" s="33">
        <f>'Llechryd cake '!P31</f>
        <v>0</v>
      </c>
      <c r="R6" s="33">
        <f>'Llechryd cake '!Q31</f>
        <v>44.668800000000005</v>
      </c>
      <c r="S6" s="33">
        <f>'Llechryd cake '!R31</f>
        <v>0</v>
      </c>
      <c r="T6" s="33">
        <f>'Llechryd cake '!S31</f>
        <v>0.12418560000000003</v>
      </c>
      <c r="U6" s="33">
        <f>'Llechryd cake '!T31</f>
        <v>0</v>
      </c>
      <c r="V6" s="33">
        <f>'Llechryd cake '!U31</f>
        <v>0</v>
      </c>
    </row>
    <row r="7" spans="1:22" x14ac:dyDescent="0.2">
      <c r="A7" s="36">
        <v>5</v>
      </c>
      <c r="B7" s="91"/>
      <c r="C7" s="33">
        <f>'Llechryd liquid '!B31</f>
        <v>26</v>
      </c>
      <c r="D7" s="33">
        <f>'Llechryd liquid '!C31</f>
        <v>25.13082</v>
      </c>
      <c r="E7" s="33">
        <f>'Llechryd liquid '!D31</f>
        <v>19.9516317</v>
      </c>
      <c r="F7" s="33">
        <f>'Llechryd liquid '!E31</f>
        <v>3.4480231500000014</v>
      </c>
      <c r="G7" s="33">
        <f>'Llechryd liquid '!F31</f>
        <v>13.160139564</v>
      </c>
      <c r="H7" s="33">
        <f>'Llechryd liquid '!G31</f>
        <v>9.4800420000000024E-2</v>
      </c>
      <c r="I7" s="33">
        <f>'Llechryd liquid '!H31</f>
        <v>0.57726240000000006</v>
      </c>
      <c r="J7" s="33">
        <f>'Llechryd liquid '!I31</f>
        <v>0.14580852</v>
      </c>
      <c r="K7" s="33">
        <f>'Llechryd liquid '!J31</f>
        <v>2.4882000000000002E-4</v>
      </c>
      <c r="L7" s="33">
        <f>'Llechryd liquid '!K31</f>
        <v>5.4740400000000003E-4</v>
      </c>
      <c r="M7" s="33">
        <f>'Llechryd liquid '!L31</f>
        <v>6.1707360000000017E-2</v>
      </c>
      <c r="N7" s="33">
        <f>'Llechryd liquid '!M31</f>
        <v>6.0960900000000005E-2</v>
      </c>
      <c r="O7" s="33">
        <f>'Llechryd liquid '!N31</f>
        <v>35.58126</v>
      </c>
      <c r="P7" s="33">
        <f>'Llechryd liquid '!O31</f>
        <v>480.22260000000006</v>
      </c>
      <c r="Q7" s="33">
        <f>'Llechryd liquid '!P31</f>
        <v>0</v>
      </c>
      <c r="R7" s="33">
        <f>'Llechryd liquid '!Q31</f>
        <v>17.541809999999998</v>
      </c>
      <c r="S7" s="33">
        <f>'Llechryd liquid '!R31</f>
        <v>0</v>
      </c>
      <c r="T7" s="33">
        <f>'Llechryd liquid '!S31</f>
        <v>4.6031700000000002E-2</v>
      </c>
      <c r="U7" s="33">
        <f>'Llechryd liquid '!T31</f>
        <v>0</v>
      </c>
      <c r="V7" s="33">
        <f>'Llechryd liquid '!U31</f>
        <v>0</v>
      </c>
    </row>
    <row r="8" spans="1:22" x14ac:dyDescent="0.2">
      <c r="A8" s="36">
        <v>6</v>
      </c>
      <c r="B8" s="91"/>
      <c r="C8" s="33">
        <f>'Preseli liquid '!B31</f>
        <v>100</v>
      </c>
      <c r="D8" s="33">
        <f>'Preseli liquid '!C31</f>
        <v>20</v>
      </c>
      <c r="E8" s="33">
        <f>'Preseli liquid '!D31</f>
        <v>20.27535</v>
      </c>
      <c r="F8" s="33">
        <f>'Preseli liquid '!E31</f>
        <v>3.1812000000000005</v>
      </c>
      <c r="G8" s="33">
        <f>'Preseli liquid '!F31</f>
        <v>2.3875200000000003</v>
      </c>
      <c r="H8" s="33">
        <f>'Preseli liquid '!G31</f>
        <v>5.2000000000000005E-2</v>
      </c>
      <c r="I8" s="33">
        <f>'Preseli liquid '!H31</f>
        <v>0.34100000000000003</v>
      </c>
      <c r="J8" s="33">
        <f>'Preseli liquid '!I31</f>
        <v>0.05</v>
      </c>
      <c r="K8" s="33">
        <f>'Preseli liquid '!J31</f>
        <v>2E-3</v>
      </c>
      <c r="L8" s="33">
        <f>'Preseli liquid '!K31</f>
        <v>5.0000000000000001E-3</v>
      </c>
      <c r="M8" s="33">
        <f>'Preseli liquid '!L31</f>
        <v>5.6999999999999995E-2</v>
      </c>
      <c r="N8" s="33">
        <f>'Preseli liquid '!M31</f>
        <v>0.04</v>
      </c>
      <c r="O8" s="33">
        <f>'Preseli liquid '!N31</f>
        <v>264.2</v>
      </c>
      <c r="P8" s="33">
        <f>'Preseli liquid '!O31</f>
        <v>32.4</v>
      </c>
      <c r="Q8" s="33">
        <f>'Preseli liquid '!P31</f>
        <v>1.5</v>
      </c>
      <c r="R8" s="33">
        <f>'Preseli liquid '!Q31</f>
        <v>47.75</v>
      </c>
      <c r="S8" s="33">
        <f>'Preseli liquid '!R31</f>
        <v>6.0000000000000001E-3</v>
      </c>
      <c r="T8" s="33">
        <f>'Preseli liquid '!S31</f>
        <v>0.05</v>
      </c>
      <c r="U8" s="33">
        <f>'Preseli liquid '!T31</f>
        <v>5.0000000000000001E-3</v>
      </c>
      <c r="V8" s="33">
        <f>'Preseli liquid '!U31</f>
        <v>1.08</v>
      </c>
    </row>
    <row r="9" spans="1:22" x14ac:dyDescent="0.2">
      <c r="A9" s="36">
        <v>7</v>
      </c>
      <c r="B9" s="91"/>
      <c r="C9" s="33">
        <f>'Strata Florida cake '!B31</f>
        <v>21</v>
      </c>
      <c r="D9" s="33">
        <f>'Strata Florida cake '!C31</f>
        <v>43.843799999999995</v>
      </c>
      <c r="E9" s="33">
        <f>'Strata Florida cake '!D31</f>
        <v>19.386808559999999</v>
      </c>
      <c r="F9" s="33">
        <f>'Strata Florida cake '!E31</f>
        <v>2.8078428</v>
      </c>
      <c r="G9" s="33">
        <f>'Strata Florida cake '!F31</f>
        <v>1.42335984</v>
      </c>
      <c r="H9" s="33">
        <f>'Strata Florida cake '!G31</f>
        <v>6.8984999999999991E-2</v>
      </c>
      <c r="I9" s="33">
        <f>'Strata Florida cake '!H31</f>
        <v>0.33725999999999995</v>
      </c>
      <c r="J9" s="33">
        <f>'Strata Florida cake '!I31</f>
        <v>0.16679039999999998</v>
      </c>
      <c r="K9" s="33">
        <f>'Strata Florida cake '!J31</f>
        <v>1.428756E-3</v>
      </c>
      <c r="L9" s="33">
        <f>'Strata Florida cake '!K31</f>
        <v>3.6178799999999999E-4</v>
      </c>
      <c r="M9" s="33">
        <f>'Strata Florida cake '!L31</f>
        <v>3.4032600000000003E-2</v>
      </c>
      <c r="N9" s="33">
        <f>'Strata Florida cake '!M31</f>
        <v>2.9924159999999998E-2</v>
      </c>
      <c r="O9" s="33">
        <f>'Strata Florida cake '!N31</f>
        <v>443.75444399999998</v>
      </c>
      <c r="P9" s="33">
        <f>'Strata Florida cake '!O31</f>
        <v>78.977093999999994</v>
      </c>
      <c r="Q9" s="33">
        <f>'Strata Florida cake '!P31</f>
        <v>2.6061000000000001</v>
      </c>
      <c r="R9" s="33">
        <f>'Strata Florida cake '!Q31</f>
        <v>30.736650000000001</v>
      </c>
      <c r="S9" s="33">
        <f>'Strata Florida cake '!R31</f>
        <v>7.5730200000000006E-3</v>
      </c>
      <c r="T9" s="33">
        <f>'Strata Florida cake '!S31</f>
        <v>0.11926739999999998</v>
      </c>
      <c r="U9" s="33">
        <f>'Strata Florida cake '!T31</f>
        <v>2.1247379999999997E-3</v>
      </c>
      <c r="V9" s="33">
        <f>'Strata Florida cake '!U31</f>
        <v>1.0700339999999999</v>
      </c>
    </row>
    <row r="10" spans="1:22" x14ac:dyDescent="0.2">
      <c r="A10" s="36">
        <v>8</v>
      </c>
      <c r="B10" s="91"/>
      <c r="C10" s="33">
        <f>'Preseli cake'!B31</f>
        <v>20</v>
      </c>
      <c r="D10" s="33">
        <f>'Preseli cake'!C31</f>
        <v>37.536000000000001</v>
      </c>
      <c r="E10" s="33">
        <f>'Preseli cake'!D31</f>
        <v>22.510449600000001</v>
      </c>
      <c r="F10" s="33">
        <f>'Preseli cake'!E31</f>
        <v>1.9755252000000001</v>
      </c>
      <c r="G10" s="33">
        <f>'Preseli cake'!F31</f>
        <v>3.6974726400000009</v>
      </c>
      <c r="H10" s="33">
        <f>'Preseli cake'!G31</f>
        <v>8.004E-2</v>
      </c>
      <c r="I10" s="33">
        <f>'Preseli cake'!H31</f>
        <v>0.42503999999999997</v>
      </c>
      <c r="J10" s="33">
        <f>'Preseli cake'!I31</f>
        <v>3.3120000000000004E-2</v>
      </c>
      <c r="K10" s="33">
        <f>'Preseli cake'!J31</f>
        <v>1.9596000000000001E-3</v>
      </c>
      <c r="L10" s="33">
        <f>'Preseli cake'!K31</f>
        <v>3.8640000000000007E-4</v>
      </c>
      <c r="M10" s="33">
        <f>'Preseli cake'!L31</f>
        <v>7.0932000000000009E-2</v>
      </c>
      <c r="N10" s="33">
        <f>'Preseli cake'!M31</f>
        <v>4.7472E-2</v>
      </c>
      <c r="O10" s="33">
        <f>'Preseli cake'!N31</f>
        <v>370.08012000000002</v>
      </c>
      <c r="P10" s="33">
        <f>'Preseli cake'!O31</f>
        <v>43.381680000000003</v>
      </c>
      <c r="Q10" s="33">
        <f>'Preseli cake'!P31</f>
        <v>1.7940000000000003</v>
      </c>
      <c r="R10" s="33">
        <f>'Preseli cake'!Q31</f>
        <v>61.154700000000005</v>
      </c>
      <c r="S10" s="33">
        <f>'Preseli cake'!R31</f>
        <v>8.2524000000000017E-3</v>
      </c>
      <c r="T10" s="33">
        <f>'Preseli cake'!S31</f>
        <v>3.8364000000000009E-2</v>
      </c>
      <c r="U10" s="33">
        <f>'Preseli cake'!T31</f>
        <v>2.6771999999999998E-3</v>
      </c>
      <c r="V10" s="33">
        <f>'Preseli cake'!U31</f>
        <v>0.32291999999999998</v>
      </c>
    </row>
    <row r="11" spans="1:22" x14ac:dyDescent="0.2">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4" t="s">
        <v>84</v>
      </c>
      <c r="B15" s="35" t="s">
        <v>152</v>
      </c>
      <c r="C15" s="35">
        <f>'Bolton Hill cake '!B43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4"/>
      <c r="B16" s="32" t="s">
        <v>46</v>
      </c>
      <c r="C16" s="35">
        <f>'Bolton Hill cake '!B44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25</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60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30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22</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26</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100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21</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20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REGU-415-1631608</_dlc_DocId>
    <_dlc_DocIdUrl xmlns="9be56660-2c31-41ef-bc00-23e72f632f2a">
      <Url>https://cyfoethnaturiolcymru.sharepoint.com/teams/Regulatory/Permitting/_layouts/15/DocIdRedir.aspx?ID=REGU-415-1631608</Url>
      <Description>REGU-415-1631608</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2024-03-15T00:00:00+00:00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Ltd</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7" ma:contentTypeDescription="Permitting &amp; Compliance Word Document" ma:contentTypeScope="" ma:versionID="b0979c0abfc4cd0aa9a4088fd2a08e4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7a202198781ede2dced974a9bcd06e41"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SearchProperties" ma:index="4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4AC68C9-11B2-4C6A-B0A7-9D4C5981EFCB}"/>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customXml/itemProps5.xml><?xml version="1.0" encoding="utf-8"?>
<ds:datastoreItem xmlns:ds="http://schemas.openxmlformats.org/officeDocument/2006/customXml" ds:itemID="{8BED9F4F-83C9-4A91-B141-D966ED40407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Bolton Hill cake </vt:lpstr>
      <vt:lpstr>Bolton hill liquid </vt:lpstr>
      <vt:lpstr>Bontgoch liquid </vt:lpstr>
      <vt:lpstr>Llechryd cake </vt:lpstr>
      <vt:lpstr>Llechryd liquid </vt:lpstr>
      <vt:lpstr>Strata Florida cake </vt:lpstr>
      <vt:lpstr>Preseli liquid </vt:lpstr>
      <vt:lpstr>Preseli cake</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Bailey, Louise</cp:lastModifiedBy>
  <dcterms:created xsi:type="dcterms:W3CDTF">2016-09-26T10:07:59Z</dcterms:created>
  <dcterms:modified xsi:type="dcterms:W3CDTF">2024-03-15T12:31:04Z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f6552abd-2b89-41cc-aedb-9ae1058b5f66</vt:lpwstr>
  </property>
  <property fmtid="{D5CDD505-2E9C-101B-9397-08002B2CF9AE}" pid="4" name="MediaServiceImageTags">
    <vt:lpwstr/>
  </property>
</Properties>
</file>