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4355/"/>
    </mc:Choice>
  </mc:AlternateContent>
  <xr:revisionPtr revIDLastSave="0" documentId="13_ncr:1_{156D35CB-FC41-4D6F-8127-BE4FDD20B5F3}" xr6:coauthVersionLast="47" xr6:coauthVersionMax="47" xr10:uidLastSave="{00000000-0000-0000-0000-000000000000}"/>
  <bookViews>
    <workbookView xWindow="28680" yWindow="-120" windowWidth="29040" windowHeight="15840" tabRatio="870" activeTab="2" xr2:uid="{00000000-000D-0000-FFFF-FFFF00000000}"/>
  </bookViews>
  <sheets>
    <sheet name="Dairy Partners" sheetId="1" r:id="rId1"/>
    <sheet name="Volvac" sheetId="21" r:id="rId2"/>
    <sheet name="First milk" sheetId="27" r:id="rId3"/>
    <sheet name="Dwr Cymru cray" sheetId="28" r:id="rId4"/>
    <sheet name="Dwr Cymru Bryn" sheetId="30" r:id="rId5"/>
    <sheet name="Dwr Cymru Capel Dewi" sheetId="32" r:id="rId6"/>
    <sheet name="Dwr Cymru Bontgoch" sheetId="26"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62" i="32" l="1"/>
  <c r="T62" i="32"/>
  <c r="S62" i="32"/>
  <c r="R62" i="32"/>
  <c r="Q62" i="32"/>
  <c r="P62" i="32"/>
  <c r="O62" i="32"/>
  <c r="N62" i="32"/>
  <c r="M62" i="32"/>
  <c r="L62" i="32"/>
  <c r="K62" i="32"/>
  <c r="J62" i="32"/>
  <c r="I62" i="32"/>
  <c r="H62" i="32"/>
  <c r="G62" i="32"/>
  <c r="F62" i="32"/>
  <c r="E62" i="32"/>
  <c r="D62" i="32"/>
  <c r="C62" i="32"/>
  <c r="B62" i="32"/>
  <c r="Q60" i="32"/>
  <c r="I60" i="32"/>
  <c r="U59" i="32"/>
  <c r="U64" i="32" s="1"/>
  <c r="P59" i="32"/>
  <c r="M59" i="32"/>
  <c r="H59" i="32"/>
  <c r="E59" i="32"/>
  <c r="Q58" i="32"/>
  <c r="Q61" i="32" s="1"/>
  <c r="I58" i="32"/>
  <c r="I61" i="32" s="1"/>
  <c r="U57" i="32"/>
  <c r="P57" i="32"/>
  <c r="M57" i="32"/>
  <c r="H57" i="32"/>
  <c r="E57" i="32"/>
  <c r="G55" i="32"/>
  <c r="E55" i="32"/>
  <c r="D55" i="32"/>
  <c r="U50" i="32"/>
  <c r="T50" i="32"/>
  <c r="S50" i="32"/>
  <c r="R50" i="32"/>
  <c r="Q50" i="32"/>
  <c r="P50" i="32"/>
  <c r="O50" i="32"/>
  <c r="N50" i="32"/>
  <c r="M50" i="32"/>
  <c r="L50" i="32"/>
  <c r="K50" i="32"/>
  <c r="J50" i="32"/>
  <c r="I50" i="32"/>
  <c r="H50" i="32"/>
  <c r="G50" i="32"/>
  <c r="F50" i="32"/>
  <c r="E50" i="32"/>
  <c r="D50" i="32"/>
  <c r="V18" i="32" s="1"/>
  <c r="C50" i="32"/>
  <c r="U49" i="32"/>
  <c r="T49" i="32"/>
  <c r="S49" i="32"/>
  <c r="R49" i="32"/>
  <c r="Q49" i="32"/>
  <c r="P49" i="32"/>
  <c r="O49" i="32"/>
  <c r="N49" i="32"/>
  <c r="M49" i="32"/>
  <c r="L49" i="32"/>
  <c r="K49" i="32"/>
  <c r="J49" i="32"/>
  <c r="I49" i="32"/>
  <c r="H49" i="32"/>
  <c r="G49" i="32"/>
  <c r="F49" i="32"/>
  <c r="E49" i="32"/>
  <c r="D49" i="32"/>
  <c r="C49" i="32"/>
  <c r="U48" i="32"/>
  <c r="T48" i="32"/>
  <c r="S48" i="32"/>
  <c r="R48" i="32"/>
  <c r="Q48" i="32"/>
  <c r="P48" i="32"/>
  <c r="O48" i="32"/>
  <c r="N48" i="32"/>
  <c r="M48" i="32"/>
  <c r="L48" i="32"/>
  <c r="K48" i="32"/>
  <c r="J48" i="32"/>
  <c r="I48" i="32"/>
  <c r="H48" i="32"/>
  <c r="G48" i="32"/>
  <c r="F48" i="32"/>
  <c r="E48" i="32"/>
  <c r="D48" i="32"/>
  <c r="T18" i="32" s="1"/>
  <c r="C48" i="32"/>
  <c r="U47" i="32"/>
  <c r="T47" i="32"/>
  <c r="S47" i="32"/>
  <c r="R47" i="32"/>
  <c r="Q47" i="32"/>
  <c r="P47" i="32"/>
  <c r="O47" i="32"/>
  <c r="N47" i="32"/>
  <c r="M47" i="32"/>
  <c r="L47" i="32"/>
  <c r="K47" i="32"/>
  <c r="J47" i="32"/>
  <c r="I47" i="32"/>
  <c r="H47" i="32"/>
  <c r="G47" i="32"/>
  <c r="F47" i="32"/>
  <c r="E47" i="32"/>
  <c r="D47" i="32"/>
  <c r="C47" i="32"/>
  <c r="U46" i="32"/>
  <c r="T46" i="32"/>
  <c r="S46" i="32"/>
  <c r="R46" i="32"/>
  <c r="Q46" i="32"/>
  <c r="P46" i="32"/>
  <c r="O46" i="32"/>
  <c r="N46" i="32"/>
  <c r="M46" i="32"/>
  <c r="L46" i="32"/>
  <c r="K46" i="32"/>
  <c r="J46" i="32"/>
  <c r="I46" i="32"/>
  <c r="H46" i="32"/>
  <c r="G46" i="32"/>
  <c r="F46" i="32"/>
  <c r="E46" i="32"/>
  <c r="D46" i="32"/>
  <c r="R18" i="32" s="1"/>
  <c r="C46" i="32"/>
  <c r="U45" i="32"/>
  <c r="T45" i="32"/>
  <c r="S45" i="32"/>
  <c r="R45" i="32"/>
  <c r="Q45" i="32"/>
  <c r="P45" i="32"/>
  <c r="O45" i="32"/>
  <c r="N45" i="32"/>
  <c r="M45" i="32"/>
  <c r="L45" i="32"/>
  <c r="K45" i="32"/>
  <c r="J45" i="32"/>
  <c r="I45" i="32"/>
  <c r="H45" i="32"/>
  <c r="G45" i="32"/>
  <c r="F45" i="32"/>
  <c r="E45" i="32"/>
  <c r="Q22" i="32" s="1"/>
  <c r="D45" i="32"/>
  <c r="Q18" i="32" s="1"/>
  <c r="C45" i="32"/>
  <c r="U44" i="32"/>
  <c r="T44" i="32"/>
  <c r="S44" i="32"/>
  <c r="R44" i="32"/>
  <c r="Q44" i="32"/>
  <c r="P44" i="32"/>
  <c r="O44" i="32"/>
  <c r="N44" i="32"/>
  <c r="M44" i="32"/>
  <c r="L44" i="32"/>
  <c r="K44" i="32"/>
  <c r="J44" i="32"/>
  <c r="I44" i="32"/>
  <c r="H44" i="32"/>
  <c r="G44" i="32"/>
  <c r="F44" i="32"/>
  <c r="E44" i="32"/>
  <c r="D44" i="32"/>
  <c r="P18" i="32" s="1"/>
  <c r="C44" i="32"/>
  <c r="U43" i="32"/>
  <c r="T43" i="32"/>
  <c r="S43" i="32"/>
  <c r="R43" i="32"/>
  <c r="Q43" i="32"/>
  <c r="P43" i="32"/>
  <c r="O43" i="32"/>
  <c r="N43" i="32"/>
  <c r="M43" i="32"/>
  <c r="L43" i="32"/>
  <c r="K43" i="32"/>
  <c r="J43" i="32"/>
  <c r="I43" i="32"/>
  <c r="H43" i="32"/>
  <c r="G43" i="32"/>
  <c r="F43" i="32"/>
  <c r="E43" i="32"/>
  <c r="O22" i="32" s="1"/>
  <c r="D43" i="32"/>
  <c r="O18" i="32" s="1"/>
  <c r="C43" i="32"/>
  <c r="U42" i="32"/>
  <c r="T42" i="32"/>
  <c r="S42" i="32"/>
  <c r="R42" i="32"/>
  <c r="Q42" i="32"/>
  <c r="P42" i="32"/>
  <c r="O42" i="32"/>
  <c r="N42" i="32"/>
  <c r="M42" i="32"/>
  <c r="L42" i="32"/>
  <c r="K42" i="32"/>
  <c r="J42" i="32"/>
  <c r="I42" i="32"/>
  <c r="H42" i="32"/>
  <c r="G42" i="32"/>
  <c r="F42" i="32"/>
  <c r="E42" i="32"/>
  <c r="N22" i="32" s="1"/>
  <c r="D42" i="32"/>
  <c r="N18" i="32" s="1"/>
  <c r="C42" i="32"/>
  <c r="U41" i="32"/>
  <c r="T41" i="32"/>
  <c r="S41" i="32"/>
  <c r="R41" i="32"/>
  <c r="Q41" i="32"/>
  <c r="P41" i="32"/>
  <c r="O41" i="32"/>
  <c r="N41" i="32"/>
  <c r="M41" i="32"/>
  <c r="L41" i="32"/>
  <c r="K41" i="32"/>
  <c r="J41" i="32"/>
  <c r="I41" i="32"/>
  <c r="H41" i="32"/>
  <c r="G41" i="32"/>
  <c r="F41" i="32"/>
  <c r="E41" i="32"/>
  <c r="M22" i="32" s="1"/>
  <c r="D41" i="32"/>
  <c r="M18" i="32" s="1"/>
  <c r="C41" i="32"/>
  <c r="U40" i="32"/>
  <c r="T40" i="32"/>
  <c r="S40" i="32"/>
  <c r="R40" i="32"/>
  <c r="Q40" i="32"/>
  <c r="P40" i="32"/>
  <c r="O40" i="32"/>
  <c r="N40" i="32"/>
  <c r="M40" i="32"/>
  <c r="L40" i="32"/>
  <c r="K40" i="32"/>
  <c r="J40" i="32"/>
  <c r="I40" i="32"/>
  <c r="H40" i="32"/>
  <c r="G40" i="32"/>
  <c r="F40" i="32"/>
  <c r="E40" i="32"/>
  <c r="D40" i="32"/>
  <c r="L18" i="32" s="1"/>
  <c r="C40" i="32"/>
  <c r="U39" i="32"/>
  <c r="T39" i="32"/>
  <c r="S39" i="32"/>
  <c r="R39" i="32"/>
  <c r="Q39" i="32"/>
  <c r="P39" i="32"/>
  <c r="O39" i="32"/>
  <c r="N39" i="32"/>
  <c r="M39" i="32"/>
  <c r="L39" i="32"/>
  <c r="K39" i="32"/>
  <c r="J39" i="32"/>
  <c r="I39" i="32"/>
  <c r="H39" i="32"/>
  <c r="G39" i="32"/>
  <c r="F39" i="32"/>
  <c r="E39" i="32"/>
  <c r="K22" i="32" s="1"/>
  <c r="D39" i="32"/>
  <c r="C39" i="32"/>
  <c r="U38" i="32"/>
  <c r="T38" i="32"/>
  <c r="S38" i="32"/>
  <c r="R38" i="32"/>
  <c r="Q38" i="32"/>
  <c r="P38" i="32"/>
  <c r="O38" i="32"/>
  <c r="N38" i="32"/>
  <c r="M38" i="32"/>
  <c r="L38" i="32"/>
  <c r="K38" i="32"/>
  <c r="J38" i="32"/>
  <c r="I38" i="32"/>
  <c r="H38" i="32"/>
  <c r="G38" i="32"/>
  <c r="F38" i="32"/>
  <c r="E38" i="32"/>
  <c r="J22" i="32" s="1"/>
  <c r="D38" i="32"/>
  <c r="J18" i="32" s="1"/>
  <c r="C38" i="32"/>
  <c r="U37" i="32"/>
  <c r="T37" i="32"/>
  <c r="S37" i="32"/>
  <c r="R37" i="32"/>
  <c r="Q37" i="32"/>
  <c r="P37" i="32"/>
  <c r="O37" i="32"/>
  <c r="N37" i="32"/>
  <c r="M37" i="32"/>
  <c r="L37" i="32"/>
  <c r="K37" i="32"/>
  <c r="J37" i="32"/>
  <c r="I37" i="32"/>
  <c r="H37" i="32"/>
  <c r="G37" i="32"/>
  <c r="F37" i="32"/>
  <c r="E37" i="32"/>
  <c r="D37" i="32"/>
  <c r="C37" i="32"/>
  <c r="U36" i="32"/>
  <c r="T36" i="32"/>
  <c r="S36" i="32"/>
  <c r="R36" i="32"/>
  <c r="Q36" i="32"/>
  <c r="P36" i="32"/>
  <c r="O36" i="32"/>
  <c r="N36" i="32"/>
  <c r="M36" i="32"/>
  <c r="L36" i="32"/>
  <c r="K36" i="32"/>
  <c r="J36" i="32"/>
  <c r="I36" i="32"/>
  <c r="H36" i="32"/>
  <c r="G36" i="32"/>
  <c r="F36" i="32"/>
  <c r="E36" i="32"/>
  <c r="D36" i="32"/>
  <c r="H18" i="32" s="1"/>
  <c r="C36" i="32"/>
  <c r="U35" i="32"/>
  <c r="T35" i="32"/>
  <c r="S35" i="32"/>
  <c r="R35" i="32"/>
  <c r="Q35" i="32"/>
  <c r="P35" i="32"/>
  <c r="O35" i="32"/>
  <c r="N35" i="32"/>
  <c r="M35" i="32"/>
  <c r="L35" i="32"/>
  <c r="K35" i="32"/>
  <c r="J35" i="32"/>
  <c r="I35" i="32"/>
  <c r="H35" i="32"/>
  <c r="G35" i="32"/>
  <c r="F35" i="32"/>
  <c r="E35" i="32"/>
  <c r="D35" i="32"/>
  <c r="C35" i="32"/>
  <c r="U34" i="32"/>
  <c r="T34" i="32"/>
  <c r="S34" i="32"/>
  <c r="R34" i="32"/>
  <c r="Q34" i="32"/>
  <c r="P34" i="32"/>
  <c r="O34" i="32"/>
  <c r="N34" i="32"/>
  <c r="M34" i="32"/>
  <c r="L34" i="32"/>
  <c r="K34" i="32"/>
  <c r="J34" i="32"/>
  <c r="I34" i="32"/>
  <c r="H34" i="32"/>
  <c r="G34" i="32"/>
  <c r="F34" i="32"/>
  <c r="E34" i="32"/>
  <c r="D34" i="32"/>
  <c r="F18" i="32" s="1"/>
  <c r="C34" i="32"/>
  <c r="U33" i="32"/>
  <c r="T33" i="32"/>
  <c r="S33" i="32"/>
  <c r="R33" i="32"/>
  <c r="Q33" i="32"/>
  <c r="P33" i="32"/>
  <c r="O33" i="32"/>
  <c r="N33" i="32"/>
  <c r="M33" i="32"/>
  <c r="L33" i="32"/>
  <c r="K33" i="32"/>
  <c r="J33" i="32"/>
  <c r="I33" i="32"/>
  <c r="H33" i="32"/>
  <c r="G33" i="32"/>
  <c r="F33" i="32"/>
  <c r="E33" i="32"/>
  <c r="E22" i="32" s="1"/>
  <c r="D33" i="32"/>
  <c r="C33" i="32"/>
  <c r="U32" i="32"/>
  <c r="T32" i="32"/>
  <c r="S32" i="32"/>
  <c r="R32" i="32"/>
  <c r="Q32" i="32"/>
  <c r="P32" i="32"/>
  <c r="O32" i="32"/>
  <c r="N32" i="32"/>
  <c r="M32" i="32"/>
  <c r="L32" i="32"/>
  <c r="K32" i="32"/>
  <c r="J32" i="32"/>
  <c r="I32" i="32"/>
  <c r="H32" i="32"/>
  <c r="G32" i="32"/>
  <c r="F32" i="32"/>
  <c r="E32" i="32"/>
  <c r="D32" i="32"/>
  <c r="D18" i="32" s="1"/>
  <c r="C32" i="32"/>
  <c r="U31" i="32"/>
  <c r="T31" i="32"/>
  <c r="S31" i="32"/>
  <c r="R31" i="32"/>
  <c r="Q31" i="32"/>
  <c r="P31" i="32"/>
  <c r="O31" i="32"/>
  <c r="N31" i="32"/>
  <c r="M31" i="32"/>
  <c r="L31" i="32"/>
  <c r="K31" i="32"/>
  <c r="J31" i="32"/>
  <c r="I31" i="32"/>
  <c r="H31" i="32"/>
  <c r="G31" i="32"/>
  <c r="F31" i="32"/>
  <c r="E31" i="32"/>
  <c r="C22" i="32" s="1"/>
  <c r="D31" i="32"/>
  <c r="C31" i="32"/>
  <c r="V22" i="32"/>
  <c r="U22" i="32"/>
  <c r="T22" i="32"/>
  <c r="S22" i="32"/>
  <c r="R22" i="32"/>
  <c r="P22" i="32"/>
  <c r="L22" i="32"/>
  <c r="I22" i="32"/>
  <c r="H22" i="32"/>
  <c r="G22" i="32"/>
  <c r="F22" i="32"/>
  <c r="D22" i="32"/>
  <c r="V20" i="32"/>
  <c r="U20" i="32"/>
  <c r="T20" i="32"/>
  <c r="S20" i="32"/>
  <c r="U18" i="32"/>
  <c r="S18" i="32"/>
  <c r="K18" i="32"/>
  <c r="I18" i="32"/>
  <c r="G18" i="32"/>
  <c r="E18" i="32"/>
  <c r="C18" i="32"/>
  <c r="V16" i="32"/>
  <c r="U58" i="32" s="1"/>
  <c r="U61" i="32" s="1"/>
  <c r="U16" i="32"/>
  <c r="T58" i="32" s="1"/>
  <c r="T61" i="32" s="1"/>
  <c r="T16" i="32"/>
  <c r="S58" i="32" s="1"/>
  <c r="S61" i="32" s="1"/>
  <c r="S16" i="32"/>
  <c r="R58" i="32" s="1"/>
  <c r="R61" i="32" s="1"/>
  <c r="R16" i="32"/>
  <c r="Q16" i="32"/>
  <c r="P58" i="32" s="1"/>
  <c r="P61" i="32" s="1"/>
  <c r="P16" i="32"/>
  <c r="O58" i="32" s="1"/>
  <c r="O61" i="32" s="1"/>
  <c r="O16" i="32"/>
  <c r="N58" i="32" s="1"/>
  <c r="N61" i="32" s="1"/>
  <c r="N16" i="32"/>
  <c r="M58" i="32" s="1"/>
  <c r="M61" i="32" s="1"/>
  <c r="M16" i="32"/>
  <c r="L58" i="32" s="1"/>
  <c r="L61" i="32" s="1"/>
  <c r="L16" i="32"/>
  <c r="K58" i="32" s="1"/>
  <c r="K61" i="32" s="1"/>
  <c r="K16" i="32"/>
  <c r="J58" i="32" s="1"/>
  <c r="J61" i="32" s="1"/>
  <c r="J16" i="32"/>
  <c r="I16" i="32"/>
  <c r="H58" i="32" s="1"/>
  <c r="H61" i="32" s="1"/>
  <c r="H16" i="32"/>
  <c r="G58" i="32" s="1"/>
  <c r="G61" i="32" s="1"/>
  <c r="G16" i="32"/>
  <c r="F58" i="32" s="1"/>
  <c r="F61" i="32" s="1"/>
  <c r="F16" i="32"/>
  <c r="E58" i="32" s="1"/>
  <c r="E61" i="32" s="1"/>
  <c r="E16" i="32"/>
  <c r="D58" i="32" s="1"/>
  <c r="D61" i="32" s="1"/>
  <c r="D16" i="32"/>
  <c r="C58" i="32" s="1"/>
  <c r="C61" i="32" s="1"/>
  <c r="C16" i="32"/>
  <c r="B58" i="32" s="1"/>
  <c r="B61" i="32" s="1"/>
  <c r="V15" i="32"/>
  <c r="U15" i="32"/>
  <c r="T15" i="32"/>
  <c r="T21" i="32" s="1"/>
  <c r="T23" i="32" s="1"/>
  <c r="T24" i="32" s="1"/>
  <c r="S15" i="32"/>
  <c r="R15" i="32"/>
  <c r="R21" i="32" s="1"/>
  <c r="R23" i="32" s="1"/>
  <c r="R24" i="32" s="1"/>
  <c r="Q15" i="32"/>
  <c r="Q21" i="32" s="1"/>
  <c r="P15" i="32"/>
  <c r="O15" i="32"/>
  <c r="N15" i="32"/>
  <c r="M15" i="32"/>
  <c r="L15" i="32"/>
  <c r="L21" i="32" s="1"/>
  <c r="L23" i="32" s="1"/>
  <c r="L24" i="32" s="1"/>
  <c r="K15" i="32"/>
  <c r="J15" i="32"/>
  <c r="J17" i="32" s="1"/>
  <c r="I15" i="32"/>
  <c r="I21" i="32" s="1"/>
  <c r="I23" i="32" s="1"/>
  <c r="I24" i="32" s="1"/>
  <c r="H15" i="32"/>
  <c r="G15" i="32"/>
  <c r="F15" i="32"/>
  <c r="E15" i="32"/>
  <c r="D15" i="32"/>
  <c r="D21" i="32" s="1"/>
  <c r="D23" i="32" s="1"/>
  <c r="D24" i="32" s="1"/>
  <c r="C15" i="32"/>
  <c r="V14" i="32"/>
  <c r="V21" i="32" s="1"/>
  <c r="U14" i="32"/>
  <c r="U21" i="32" s="1"/>
  <c r="T14" i="32"/>
  <c r="S59" i="32" s="1"/>
  <c r="S14" i="32"/>
  <c r="S21" i="32" s="1"/>
  <c r="S23" i="32" s="1"/>
  <c r="S24" i="32" s="1"/>
  <c r="R14" i="32"/>
  <c r="Q59" i="32" s="1"/>
  <c r="Q64" i="32" s="1"/>
  <c r="Q14" i="32"/>
  <c r="P14" i="32"/>
  <c r="O59" i="32" s="1"/>
  <c r="O64" i="32" s="1"/>
  <c r="O14" i="32"/>
  <c r="N59" i="32" s="1"/>
  <c r="N14" i="32"/>
  <c r="N21" i="32" s="1"/>
  <c r="M14" i="32"/>
  <c r="M21" i="32" s="1"/>
  <c r="L14" i="32"/>
  <c r="K59" i="32" s="1"/>
  <c r="K14" i="32"/>
  <c r="K21" i="32" s="1"/>
  <c r="J14" i="32"/>
  <c r="I59" i="32" s="1"/>
  <c r="I64" i="32" s="1"/>
  <c r="I14" i="32"/>
  <c r="H14" i="32"/>
  <c r="G59" i="32" s="1"/>
  <c r="G64" i="32" s="1"/>
  <c r="G14" i="32"/>
  <c r="F59" i="32" s="1"/>
  <c r="F14" i="32"/>
  <c r="F21" i="32" s="1"/>
  <c r="E14" i="32"/>
  <c r="E21" i="32" s="1"/>
  <c r="D14" i="32"/>
  <c r="C59" i="32" s="1"/>
  <c r="C14" i="32"/>
  <c r="C21" i="32" s="1"/>
  <c r="V13" i="32"/>
  <c r="U13" i="32"/>
  <c r="T13" i="32"/>
  <c r="S13" i="32"/>
  <c r="R13" i="32"/>
  <c r="Q13" i="32"/>
  <c r="P13" i="32"/>
  <c r="O13" i="32"/>
  <c r="N13" i="32"/>
  <c r="M13" i="32"/>
  <c r="L13" i="32"/>
  <c r="K13" i="32"/>
  <c r="J13" i="32"/>
  <c r="I13" i="32"/>
  <c r="H13" i="32"/>
  <c r="G13" i="32"/>
  <c r="F13" i="32"/>
  <c r="E13" i="32"/>
  <c r="D13" i="32"/>
  <c r="C13" i="32"/>
  <c r="V12" i="32"/>
  <c r="U12" i="32"/>
  <c r="T12" i="32"/>
  <c r="S12" i="32"/>
  <c r="R12" i="32"/>
  <c r="Q12" i="32"/>
  <c r="P12" i="32"/>
  <c r="O12" i="32"/>
  <c r="N12" i="32"/>
  <c r="M12" i="32"/>
  <c r="L12" i="32"/>
  <c r="K12" i="32"/>
  <c r="J12" i="32"/>
  <c r="I12" i="32"/>
  <c r="H12" i="32"/>
  <c r="G12" i="32"/>
  <c r="F12" i="32"/>
  <c r="E12" i="32"/>
  <c r="D12" i="32"/>
  <c r="C12" i="32"/>
  <c r="V11" i="32"/>
  <c r="U11" i="32"/>
  <c r="T11" i="32"/>
  <c r="S11" i="32"/>
  <c r="R11" i="32"/>
  <c r="Q11" i="32"/>
  <c r="P11" i="32"/>
  <c r="O11" i="32"/>
  <c r="N11" i="32"/>
  <c r="M11" i="32"/>
  <c r="L11" i="32"/>
  <c r="K11" i="32"/>
  <c r="J11" i="32"/>
  <c r="I11" i="32"/>
  <c r="H11" i="32"/>
  <c r="G11" i="32"/>
  <c r="F11" i="32"/>
  <c r="E11" i="32"/>
  <c r="D11" i="32"/>
  <c r="C11" i="32"/>
  <c r="V10" i="32"/>
  <c r="U60" i="32" s="1"/>
  <c r="U10" i="32"/>
  <c r="T60" i="32" s="1"/>
  <c r="T10" i="32"/>
  <c r="S60" i="32" s="1"/>
  <c r="S10" i="32"/>
  <c r="R60" i="32" s="1"/>
  <c r="R10" i="32"/>
  <c r="Q10" i="32"/>
  <c r="P60" i="32" s="1"/>
  <c r="P10" i="32"/>
  <c r="O60" i="32" s="1"/>
  <c r="O10" i="32"/>
  <c r="N60" i="32" s="1"/>
  <c r="N10" i="32"/>
  <c r="M60" i="32" s="1"/>
  <c r="M10" i="32"/>
  <c r="L60" i="32" s="1"/>
  <c r="L10" i="32"/>
  <c r="K60" i="32" s="1"/>
  <c r="K10" i="32"/>
  <c r="J60" i="32" s="1"/>
  <c r="J10" i="32"/>
  <c r="I10" i="32"/>
  <c r="H60" i="32" s="1"/>
  <c r="H10" i="32"/>
  <c r="G60" i="32" s="1"/>
  <c r="G10" i="32"/>
  <c r="F60" i="32" s="1"/>
  <c r="F10" i="32"/>
  <c r="E60" i="32" s="1"/>
  <c r="E10" i="32"/>
  <c r="D60" i="32" s="1"/>
  <c r="D10" i="32"/>
  <c r="C60" i="32" s="1"/>
  <c r="C10" i="32"/>
  <c r="B60" i="32" s="1"/>
  <c r="V9" i="32"/>
  <c r="U9" i="32"/>
  <c r="T9" i="32"/>
  <c r="S9" i="32"/>
  <c r="R9" i="32"/>
  <c r="Q9" i="32"/>
  <c r="P9" i="32"/>
  <c r="O9" i="32"/>
  <c r="N9" i="32"/>
  <c r="M9" i="32"/>
  <c r="L9" i="32"/>
  <c r="K9" i="32"/>
  <c r="J9" i="32"/>
  <c r="I9" i="32"/>
  <c r="H9" i="32"/>
  <c r="G9" i="32"/>
  <c r="F9" i="32"/>
  <c r="E9" i="32"/>
  <c r="D9" i="32"/>
  <c r="C9" i="32"/>
  <c r="V8" i="32"/>
  <c r="A50" i="32" s="1"/>
  <c r="U8" i="32"/>
  <c r="A49" i="32" s="1"/>
  <c r="T8" i="32"/>
  <c r="S57" i="32" s="1"/>
  <c r="S8" i="32"/>
  <c r="A47" i="32" s="1"/>
  <c r="R8" i="32"/>
  <c r="Q57" i="32" s="1"/>
  <c r="Q8" i="32"/>
  <c r="A45" i="32" s="1"/>
  <c r="P8" i="32"/>
  <c r="O57" i="32" s="1"/>
  <c r="O8" i="32"/>
  <c r="A43" i="32" s="1"/>
  <c r="N8" i="32"/>
  <c r="A42" i="32" s="1"/>
  <c r="M8" i="32"/>
  <c r="A41" i="32" s="1"/>
  <c r="L8" i="32"/>
  <c r="K57" i="32" s="1"/>
  <c r="K8" i="32"/>
  <c r="A39" i="32" s="1"/>
  <c r="J8" i="32"/>
  <c r="I57" i="32" s="1"/>
  <c r="I8" i="32"/>
  <c r="A37" i="32" s="1"/>
  <c r="H8" i="32"/>
  <c r="G57" i="32" s="1"/>
  <c r="G8" i="32"/>
  <c r="A35" i="32" s="1"/>
  <c r="F8" i="32"/>
  <c r="A34" i="32" s="1"/>
  <c r="E8" i="32"/>
  <c r="A33" i="32" s="1"/>
  <c r="D8" i="32"/>
  <c r="C57" i="32" s="1"/>
  <c r="C8" i="32"/>
  <c r="A31" i="32" s="1"/>
  <c r="C5" i="32"/>
  <c r="C4" i="32"/>
  <c r="L3" i="32"/>
  <c r="C3" i="32"/>
  <c r="C2" i="32"/>
  <c r="F1" i="32"/>
  <c r="C1" i="32"/>
  <c r="L3" i="26"/>
  <c r="L3" i="30"/>
  <c r="L3" i="28"/>
  <c r="L3" i="27"/>
  <c r="L3" i="21"/>
  <c r="L3" i="1"/>
  <c r="Q63" i="32" l="1"/>
  <c r="Q66" i="32" s="1"/>
  <c r="Q23" i="32"/>
  <c r="Q24" i="32" s="1"/>
  <c r="K23" i="32"/>
  <c r="K24" i="32" s="1"/>
  <c r="C23" i="32"/>
  <c r="C24" i="32" s="1"/>
  <c r="P64" i="32"/>
  <c r="F19" i="32"/>
  <c r="F20" i="32" s="1"/>
  <c r="N19" i="32"/>
  <c r="N20" i="32" s="1"/>
  <c r="C64" i="32"/>
  <c r="K64" i="32"/>
  <c r="S64" i="32"/>
  <c r="S66" i="32" s="1"/>
  <c r="D19" i="32"/>
  <c r="D20" i="32" s="1"/>
  <c r="C19" i="32"/>
  <c r="C20" i="32" s="1"/>
  <c r="E23" i="32"/>
  <c r="E24" i="32" s="1"/>
  <c r="M23" i="32"/>
  <c r="M24" i="32" s="1"/>
  <c r="U23" i="32"/>
  <c r="U24" i="32" s="1"/>
  <c r="J19" i="32"/>
  <c r="J20" i="32" s="1"/>
  <c r="E64" i="32"/>
  <c r="F64" i="32"/>
  <c r="E19" i="32"/>
  <c r="E20" i="32" s="1"/>
  <c r="F23" i="32"/>
  <c r="F24" i="32" s="1"/>
  <c r="N23" i="32"/>
  <c r="N24" i="32" s="1"/>
  <c r="V23" i="32"/>
  <c r="V24" i="32" s="1"/>
  <c r="H64" i="32"/>
  <c r="H66" i="32" s="1"/>
  <c r="N64" i="32"/>
  <c r="G23" i="32"/>
  <c r="G24" i="32" s="1"/>
  <c r="H19" i="32"/>
  <c r="H20" i="32" s="1"/>
  <c r="P19" i="32"/>
  <c r="P20" i="32" s="1"/>
  <c r="M64" i="32"/>
  <c r="I17" i="32"/>
  <c r="I19" i="32" s="1"/>
  <c r="I20" i="32" s="1"/>
  <c r="Q17" i="32"/>
  <c r="Q19" i="32" s="1"/>
  <c r="Q20" i="32" s="1"/>
  <c r="D17" i="32"/>
  <c r="T17" i="32"/>
  <c r="T19" i="32" s="1"/>
  <c r="F17" i="32"/>
  <c r="N17" i="32"/>
  <c r="V17" i="32"/>
  <c r="V19" i="32" s="1"/>
  <c r="B57" i="32"/>
  <c r="J57" i="32"/>
  <c r="R57" i="32"/>
  <c r="B59" i="32"/>
  <c r="B64" i="32" s="1"/>
  <c r="J59" i="32"/>
  <c r="J64" i="32" s="1"/>
  <c r="R59" i="32"/>
  <c r="R64" i="32" s="1"/>
  <c r="R66" i="32" s="1"/>
  <c r="B63" i="32"/>
  <c r="B65" i="32" s="1"/>
  <c r="J63" i="32"/>
  <c r="J65" i="32" s="1"/>
  <c r="R63" i="32"/>
  <c r="G17" i="32"/>
  <c r="G19" i="32" s="1"/>
  <c r="G20" i="32" s="1"/>
  <c r="O17" i="32"/>
  <c r="O19" i="32" s="1"/>
  <c r="O20" i="32" s="1"/>
  <c r="G21" i="32"/>
  <c r="O21" i="32"/>
  <c r="O23" i="32" s="1"/>
  <c r="O24" i="32" s="1"/>
  <c r="A32" i="32"/>
  <c r="A36" i="32"/>
  <c r="A38" i="32"/>
  <c r="A40" i="32"/>
  <c r="A44" i="32"/>
  <c r="A46" i="32"/>
  <c r="A48" i="32"/>
  <c r="C63" i="32"/>
  <c r="C65" i="32" s="1"/>
  <c r="K63" i="32"/>
  <c r="K65" i="32" s="1"/>
  <c r="S63" i="32"/>
  <c r="L17" i="32"/>
  <c r="L19" i="32" s="1"/>
  <c r="L20" i="32" s="1"/>
  <c r="H17" i="32"/>
  <c r="P17" i="32"/>
  <c r="H21" i="32"/>
  <c r="H23" i="32" s="1"/>
  <c r="H24" i="32" s="1"/>
  <c r="P21" i="32"/>
  <c r="P23" i="32" s="1"/>
  <c r="P24" i="32" s="1"/>
  <c r="D57" i="32"/>
  <c r="L57" i="32"/>
  <c r="T57" i="32"/>
  <c r="D59" i="32"/>
  <c r="D64" i="32" s="1"/>
  <c r="L59" i="32"/>
  <c r="L64" i="32" s="1"/>
  <c r="T59" i="32"/>
  <c r="T64" i="32" s="1"/>
  <c r="D63" i="32"/>
  <c r="L63" i="32"/>
  <c r="L65" i="32" s="1"/>
  <c r="T63" i="32"/>
  <c r="T65" i="32" s="1"/>
  <c r="E63" i="32"/>
  <c r="M63" i="32"/>
  <c r="M65" i="32" s="1"/>
  <c r="U63" i="32"/>
  <c r="U65" i="32" s="1"/>
  <c r="R17" i="32"/>
  <c r="R19" i="32" s="1"/>
  <c r="R20" i="32" s="1"/>
  <c r="J21" i="32"/>
  <c r="J23" i="32" s="1"/>
  <c r="J24" i="32" s="1"/>
  <c r="F57" i="32"/>
  <c r="N57" i="32"/>
  <c r="F63" i="32"/>
  <c r="F65" i="32" s="1"/>
  <c r="N63" i="32"/>
  <c r="N65" i="32" s="1"/>
  <c r="C17" i="32"/>
  <c r="K17" i="32"/>
  <c r="K19" i="32" s="1"/>
  <c r="K20" i="32" s="1"/>
  <c r="S17" i="32"/>
  <c r="S19" i="32" s="1"/>
  <c r="G63" i="32"/>
  <c r="G65" i="32" s="1"/>
  <c r="O63" i="32"/>
  <c r="O65" i="32" s="1"/>
  <c r="H63" i="32"/>
  <c r="H65" i="32" s="1"/>
  <c r="P63" i="32"/>
  <c r="P65" i="32" s="1"/>
  <c r="E17" i="32"/>
  <c r="M17" i="32"/>
  <c r="M19" i="32" s="1"/>
  <c r="M20" i="32" s="1"/>
  <c r="U17" i="32"/>
  <c r="U19" i="32" s="1"/>
  <c r="I63" i="32"/>
  <c r="I65" i="32" s="1"/>
  <c r="R65" i="1"/>
  <c r="S65" i="1"/>
  <c r="T65" i="1"/>
  <c r="U65" i="1"/>
  <c r="R65" i="21"/>
  <c r="S65" i="21"/>
  <c r="T65" i="21"/>
  <c r="U65" i="21"/>
  <c r="R65" i="27"/>
  <c r="S65" i="27"/>
  <c r="T65" i="27"/>
  <c r="U65" i="27"/>
  <c r="R65" i="28"/>
  <c r="S65" i="28"/>
  <c r="T65" i="28"/>
  <c r="U65" i="28"/>
  <c r="R65" i="30"/>
  <c r="S65" i="30"/>
  <c r="T65" i="30"/>
  <c r="U65" i="30"/>
  <c r="R65" i="26"/>
  <c r="S65" i="26"/>
  <c r="T65" i="26"/>
  <c r="U65" i="26"/>
  <c r="Q65" i="32" l="1"/>
  <c r="I66" i="32"/>
  <c r="E66" i="32"/>
  <c r="D66" i="32"/>
  <c r="D65" i="32"/>
  <c r="F66" i="32"/>
  <c r="T66" i="32"/>
  <c r="U66" i="32"/>
  <c r="G66" i="32"/>
  <c r="L66" i="32"/>
  <c r="R65" i="32"/>
  <c r="M66" i="32"/>
  <c r="S65" i="32"/>
  <c r="E65" i="32"/>
  <c r="P66" i="32"/>
  <c r="J66" i="32"/>
  <c r="B66" i="32"/>
  <c r="N66" i="32"/>
  <c r="O66" i="32"/>
  <c r="K66" i="32"/>
  <c r="C66" i="32"/>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T6" i="19" l="1"/>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M17" i="28"/>
  <c r="M19" i="28" s="1"/>
  <c r="M20" i="28" s="1"/>
  <c r="M21" i="28"/>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K19" i="21" s="1"/>
  <c r="K20" i="21" s="1"/>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21" i="28"/>
  <c r="K23" i="28" s="1"/>
  <c r="K24" i="28" s="1"/>
  <c r="R59" i="28"/>
  <c r="S17" i="28"/>
  <c r="S21" i="28"/>
  <c r="S23" i="28" s="1"/>
  <c r="S24" i="28" s="1"/>
  <c r="H59" i="30"/>
  <c r="I17" i="30"/>
  <c r="I19" i="30" s="1"/>
  <c r="I20" i="30" s="1"/>
  <c r="I21" i="30"/>
  <c r="I23" i="30" s="1"/>
  <c r="I24" i="30" s="1"/>
  <c r="Q17" i="30"/>
  <c r="Q19" i="30" s="1"/>
  <c r="Q20"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D59" i="26"/>
  <c r="E21" i="26"/>
  <c r="E17" i="26"/>
  <c r="E19" i="26" s="1"/>
  <c r="E20" i="26" s="1"/>
  <c r="L59" i="26"/>
  <c r="M21" i="26"/>
  <c r="M23" i="26" s="1"/>
  <c r="M24" i="26" s="1"/>
  <c r="M17" i="26"/>
  <c r="M19" i="26" s="1"/>
  <c r="M20" i="26" s="1"/>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L19" i="28" s="1"/>
  <c r="L20" i="28" s="1"/>
  <c r="S59" i="28"/>
  <c r="T21" i="28"/>
  <c r="T17" i="28"/>
  <c r="T19" i="28" s="1"/>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17" i="21"/>
  <c r="H19" i="21" s="1"/>
  <c r="H20" i="21" s="1"/>
  <c r="G21" i="26"/>
  <c r="G23" i="26" s="1"/>
  <c r="G24" i="26" s="1"/>
  <c r="G17" i="26"/>
  <c r="G19" i="26" s="1"/>
  <c r="G20" i="26" s="1"/>
  <c r="O17" i="26"/>
  <c r="O21" i="26"/>
  <c r="O23" i="26" s="1"/>
  <c r="O24" i="26" s="1"/>
  <c r="E59" i="27"/>
  <c r="F17" i="27"/>
  <c r="F19" i="27" s="1"/>
  <c r="F20" i="27" s="1"/>
  <c r="M59" i="27"/>
  <c r="N17" i="27"/>
  <c r="N19" i="27" s="1"/>
  <c r="N20" i="27" s="1"/>
  <c r="U59" i="27"/>
  <c r="V17" i="27"/>
  <c r="E59" i="28"/>
  <c r="F17" i="28"/>
  <c r="F19" i="28" s="1"/>
  <c r="F20" i="28" s="1"/>
  <c r="F21" i="28"/>
  <c r="M59" i="28"/>
  <c r="N17" i="28"/>
  <c r="N19" i="28" s="1"/>
  <c r="N20" i="28" s="1"/>
  <c r="N21" i="28"/>
  <c r="U59" i="28"/>
  <c r="V17" i="28"/>
  <c r="V21" i="28"/>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23" i="21" s="1"/>
  <c r="G24" i="21" s="1"/>
  <c r="G17" i="21"/>
  <c r="H21" i="26"/>
  <c r="H23" i="26" s="1"/>
  <c r="H24" i="26" s="1"/>
  <c r="H17" i="26"/>
  <c r="H19" i="26" s="1"/>
  <c r="H20" i="26" s="1"/>
  <c r="P21" i="26"/>
  <c r="P23" i="26" s="1"/>
  <c r="P24" i="26" s="1"/>
  <c r="P17" i="26"/>
  <c r="P19" i="26" s="1"/>
  <c r="P20" i="26" s="1"/>
  <c r="F59" i="28"/>
  <c r="G17" i="28"/>
  <c r="G19" i="28" s="1"/>
  <c r="G20" i="28" s="1"/>
  <c r="G21" i="28"/>
  <c r="G23" i="28" s="1"/>
  <c r="G24" i="28" s="1"/>
  <c r="N59" i="28"/>
  <c r="O17" i="28"/>
  <c r="O19" i="28" s="1"/>
  <c r="O20" i="28" s="1"/>
  <c r="O21" i="28"/>
  <c r="O23" i="28" s="1"/>
  <c r="O24" i="28"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59" i="26"/>
  <c r="I17" i="26"/>
  <c r="I19" i="26" s="1"/>
  <c r="I20" i="26" s="1"/>
  <c r="I21" i="26"/>
  <c r="I23" i="26" s="1"/>
  <c r="I24" i="26" s="1"/>
  <c r="P59" i="26"/>
  <c r="Q17" i="26"/>
  <c r="Q19" i="26" s="1"/>
  <c r="Q20" i="26" s="1"/>
  <c r="Q21" i="26"/>
  <c r="E63" i="26"/>
  <c r="H17" i="27"/>
  <c r="H19" i="27" s="1"/>
  <c r="H20" i="27" s="1"/>
  <c r="P17" i="27"/>
  <c r="P19" i="27" s="1"/>
  <c r="P20" i="27" s="1"/>
  <c r="H21" i="28"/>
  <c r="H23" i="28" s="1"/>
  <c r="H24" i="28" s="1"/>
  <c r="H17" i="28"/>
  <c r="P21" i="28"/>
  <c r="P23" i="28" s="1"/>
  <c r="P24" i="28" s="1"/>
  <c r="P17" i="28"/>
  <c r="P19" i="28" s="1"/>
  <c r="P20" i="28" s="1"/>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E17" i="21"/>
  <c r="E19" i="21" s="1"/>
  <c r="E20" i="21" s="1"/>
  <c r="E21" i="21"/>
  <c r="E23" i="21" s="1"/>
  <c r="E24" i="21" s="1"/>
  <c r="I58" i="26"/>
  <c r="I61" i="26" s="1"/>
  <c r="J17" i="26"/>
  <c r="J19" i="26" s="1"/>
  <c r="J20" i="26" s="1"/>
  <c r="J21" i="26"/>
  <c r="J23" i="26" s="1"/>
  <c r="J24" i="26" s="1"/>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6"/>
  <c r="C21" i="26"/>
  <c r="C23" i="26" s="1"/>
  <c r="C24" i="26" s="1"/>
  <c r="C17" i="26"/>
  <c r="C19" i="26" s="1"/>
  <c r="C20" i="26" s="1"/>
  <c r="B59" i="21"/>
  <c r="C21" i="21"/>
  <c r="C17" i="21"/>
  <c r="C19" i="21" s="1"/>
  <c r="C20" i="21" s="1"/>
  <c r="S58" i="21"/>
  <c r="S61" i="21" s="1"/>
  <c r="C58" i="21"/>
  <c r="C61" i="21" s="1"/>
  <c r="C64" i="21" s="1"/>
  <c r="K58" i="21"/>
  <c r="K61" i="21" s="1"/>
  <c r="I21" i="27"/>
  <c r="I23" i="27" s="1"/>
  <c r="I24" i="27" s="1"/>
  <c r="Q21" i="27"/>
  <c r="Q23" i="27" s="1"/>
  <c r="Q24" i="27" s="1"/>
  <c r="R58" i="21"/>
  <c r="R61" i="21" s="1"/>
  <c r="R64" i="21" s="1"/>
  <c r="O57" i="21"/>
  <c r="A43" i="21"/>
  <c r="J58" i="21"/>
  <c r="J61" i="21" s="1"/>
  <c r="G21" i="27"/>
  <c r="G23" i="27" s="1"/>
  <c r="G24" i="27" s="1"/>
  <c r="O21" i="27"/>
  <c r="O23" i="27" s="1"/>
  <c r="O24" i="27" s="1"/>
  <c r="D58" i="30"/>
  <c r="D61" i="30" s="1"/>
  <c r="L58" i="30"/>
  <c r="L61" i="30" s="1"/>
  <c r="H21" i="27"/>
  <c r="H23" i="27" s="1"/>
  <c r="H24" i="27" s="1"/>
  <c r="P21" i="27"/>
  <c r="P23" i="27" s="1"/>
  <c r="P24" i="27" s="1"/>
  <c r="J58" i="26"/>
  <c r="J61" i="26" s="1"/>
  <c r="J58" i="27"/>
  <c r="J61" i="27" s="1"/>
  <c r="R58" i="27"/>
  <c r="R61" i="27" s="1"/>
  <c r="R64" i="27" s="1"/>
  <c r="R58" i="28"/>
  <c r="R61" i="28" s="1"/>
  <c r="R64" i="28" s="1"/>
  <c r="D19" i="27"/>
  <c r="D20" i="27" s="1"/>
  <c r="L21" i="27"/>
  <c r="L23" i="27" s="1"/>
  <c r="L24" i="27" s="1"/>
  <c r="T21" i="27"/>
  <c r="P58" i="21"/>
  <c r="P61" i="21" s="1"/>
  <c r="H58" i="21"/>
  <c r="H61" i="21" s="1"/>
  <c r="R58" i="26"/>
  <c r="R61" i="26" s="1"/>
  <c r="R57" i="21"/>
  <c r="Q23" i="30"/>
  <c r="Q24" i="30" s="1"/>
  <c r="E23" i="30"/>
  <c r="E24" i="30" s="1"/>
  <c r="U23" i="30"/>
  <c r="U24" i="30" s="1"/>
  <c r="J58" i="28"/>
  <c r="J61" i="28" s="1"/>
  <c r="J64" i="28" s="1"/>
  <c r="T58" i="30"/>
  <c r="T61" i="30" s="1"/>
  <c r="T64" i="30" s="1"/>
  <c r="F58" i="26"/>
  <c r="F61" i="26" s="1"/>
  <c r="D58" i="27"/>
  <c r="D61" i="27" s="1"/>
  <c r="D64" i="27" s="1"/>
  <c r="L58" i="27"/>
  <c r="L61" i="27" s="1"/>
  <c r="T58" i="27"/>
  <c r="T61" i="27" s="1"/>
  <c r="T64" i="27" s="1"/>
  <c r="J58" i="30"/>
  <c r="J61" i="30" s="1"/>
  <c r="R58" i="30"/>
  <c r="R61" i="30" s="1"/>
  <c r="R64" i="30" s="1"/>
  <c r="P57" i="30"/>
  <c r="J57" i="21"/>
  <c r="H59" i="21"/>
  <c r="R21" i="27"/>
  <c r="R23" i="27" s="1"/>
  <c r="R24" i="27" s="1"/>
  <c r="E58" i="27"/>
  <c r="E61" i="27" s="1"/>
  <c r="E64" i="27" s="1"/>
  <c r="M58" i="27"/>
  <c r="M61" i="27" s="1"/>
  <c r="U58" i="27"/>
  <c r="U61" i="27" s="1"/>
  <c r="F58" i="30"/>
  <c r="F61" i="30" s="1"/>
  <c r="N58" i="30"/>
  <c r="N61" i="30" s="1"/>
  <c r="G59" i="21"/>
  <c r="G58" i="26"/>
  <c r="G61" i="26" s="1"/>
  <c r="O58" i="26"/>
  <c r="O61" i="26" s="1"/>
  <c r="F58" i="27"/>
  <c r="F61" i="27" s="1"/>
  <c r="N58" i="27"/>
  <c r="N61" i="27" s="1"/>
  <c r="C58" i="28"/>
  <c r="C61" i="28" s="1"/>
  <c r="K58" i="28"/>
  <c r="K61" i="28" s="1"/>
  <c r="K64" i="28" s="1"/>
  <c r="S58" i="28"/>
  <c r="S61" i="28" s="1"/>
  <c r="T23" i="30"/>
  <c r="T24" i="30" s="1"/>
  <c r="G58" i="30"/>
  <c r="G61" i="30" s="1"/>
  <c r="O58" i="30"/>
  <c r="O61" i="30" s="1"/>
  <c r="Q57" i="30"/>
  <c r="G58" i="27"/>
  <c r="G61" i="27" s="1"/>
  <c r="T58" i="28"/>
  <c r="T61" i="28" s="1"/>
  <c r="T64" i="28" s="1"/>
  <c r="H58" i="30"/>
  <c r="H61" i="30" s="1"/>
  <c r="H64" i="30" s="1"/>
  <c r="H65" i="30" s="1"/>
  <c r="N59" i="30"/>
  <c r="Q57" i="21"/>
  <c r="B58" i="21"/>
  <c r="B61" i="21" s="1"/>
  <c r="N59" i="26"/>
  <c r="H58" i="27"/>
  <c r="H61" i="27" s="1"/>
  <c r="P58" i="27"/>
  <c r="P61" i="27" s="1"/>
  <c r="F57" i="27"/>
  <c r="E58" i="28"/>
  <c r="E61" i="28" s="1"/>
  <c r="M58" i="28"/>
  <c r="M61" i="28" s="1"/>
  <c r="U58" i="28"/>
  <c r="U61" i="28" s="1"/>
  <c r="I58" i="30"/>
  <c r="I61" i="30" s="1"/>
  <c r="I64" i="30" s="1"/>
  <c r="Q58" i="30"/>
  <c r="Q61" i="30" s="1"/>
  <c r="P59" i="30"/>
  <c r="P58" i="26"/>
  <c r="P61" i="26" s="1"/>
  <c r="F59" i="26"/>
  <c r="F64" i="26" s="1"/>
  <c r="O58" i="27"/>
  <c r="O61" i="27" s="1"/>
  <c r="A38" i="21"/>
  <c r="I58" i="27"/>
  <c r="I61" i="27" s="1"/>
  <c r="Q58" i="27"/>
  <c r="Q61" i="27" s="1"/>
  <c r="H57" i="27"/>
  <c r="F59" i="27"/>
  <c r="F58" i="28"/>
  <c r="F61" i="28" s="1"/>
  <c r="N58" i="28"/>
  <c r="N61" i="28" s="1"/>
  <c r="F57" i="30"/>
  <c r="N58" i="26"/>
  <c r="N61" i="26" s="1"/>
  <c r="H58" i="26"/>
  <c r="H61" i="26" s="1"/>
  <c r="L58" i="28"/>
  <c r="L61" i="28" s="1"/>
  <c r="C58" i="26"/>
  <c r="C61" i="26" s="1"/>
  <c r="K58" i="26"/>
  <c r="K61" i="26" s="1"/>
  <c r="S58" i="26"/>
  <c r="S61" i="26" s="1"/>
  <c r="S64" i="26" s="1"/>
  <c r="N57" i="27"/>
  <c r="H59" i="27"/>
  <c r="G58" i="28"/>
  <c r="G61" i="28" s="1"/>
  <c r="O58" i="28"/>
  <c r="O61" i="28" s="1"/>
  <c r="F57" i="28"/>
  <c r="C58" i="30"/>
  <c r="C61" i="30" s="1"/>
  <c r="K58" i="30"/>
  <c r="K61" i="30" s="1"/>
  <c r="K64" i="30" s="1"/>
  <c r="K65" i="30" s="1"/>
  <c r="S58" i="30"/>
  <c r="S61" i="30" s="1"/>
  <c r="H57" i="30"/>
  <c r="D58" i="28"/>
  <c r="D61" i="28" s="1"/>
  <c r="D64" i="28" s="1"/>
  <c r="D65" i="28" s="1"/>
  <c r="P58" i="30"/>
  <c r="P61" i="30" s="1"/>
  <c r="Q58" i="21"/>
  <c r="Q61" i="21" s="1"/>
  <c r="I58" i="21"/>
  <c r="I61" i="21" s="1"/>
  <c r="Q23" i="26"/>
  <c r="Q24" i="26" s="1"/>
  <c r="D58" i="26"/>
  <c r="D61" i="26" s="1"/>
  <c r="L58" i="26"/>
  <c r="L61" i="26" s="1"/>
  <c r="L64" i="26" s="1"/>
  <c r="L65" i="26" s="1"/>
  <c r="T58" i="26"/>
  <c r="T61" i="26" s="1"/>
  <c r="F57" i="26"/>
  <c r="C58" i="27"/>
  <c r="C61" i="27" s="1"/>
  <c r="C64" i="27" s="1"/>
  <c r="K58" i="27"/>
  <c r="K61" i="27" s="1"/>
  <c r="K64" i="27" s="1"/>
  <c r="K65" i="27" s="1"/>
  <c r="S58" i="27"/>
  <c r="S61" i="27" s="1"/>
  <c r="S64" i="27" s="1"/>
  <c r="P57" i="27"/>
  <c r="N59" i="27"/>
  <c r="H58" i="28"/>
  <c r="H61" i="28" s="1"/>
  <c r="P58" i="28"/>
  <c r="P61" i="28" s="1"/>
  <c r="N57" i="28"/>
  <c r="I57" i="30"/>
  <c r="G57" i="21"/>
  <c r="E58" i="26"/>
  <c r="E61" i="26" s="1"/>
  <c r="M58" i="26"/>
  <c r="M61" i="26" s="1"/>
  <c r="M64" i="26" s="1"/>
  <c r="U58" i="26"/>
  <c r="U61" i="26" s="1"/>
  <c r="N57" i="26"/>
  <c r="P59" i="27"/>
  <c r="I58" i="28"/>
  <c r="I61" i="28" s="1"/>
  <c r="I64" i="28" s="1"/>
  <c r="Q58" i="28"/>
  <c r="Q61" i="28" s="1"/>
  <c r="Q64" i="28" s="1"/>
  <c r="E58" i="30"/>
  <c r="E61" i="30" s="1"/>
  <c r="M58" i="30"/>
  <c r="M61" i="30" s="1"/>
  <c r="U58" i="30"/>
  <c r="U61" i="30" s="1"/>
  <c r="U64" i="30" s="1"/>
  <c r="U66" i="30" s="1"/>
  <c r="N57" i="30"/>
  <c r="F59" i="30"/>
  <c r="B58" i="30"/>
  <c r="B61" i="30" s="1"/>
  <c r="B58" i="26"/>
  <c r="B61" i="26" s="1"/>
  <c r="B58" i="27"/>
  <c r="B61" i="27" s="1"/>
  <c r="B58" i="28"/>
  <c r="B61" i="28" s="1"/>
  <c r="D5" i="20"/>
  <c r="D6" i="20"/>
  <c r="D4" i="20"/>
  <c r="E9" i="20"/>
  <c r="D9" i="20"/>
  <c r="E11" i="20"/>
  <c r="D11" i="20"/>
  <c r="E8" i="20"/>
  <c r="D8" i="20"/>
  <c r="E10" i="20"/>
  <c r="D10" i="20"/>
  <c r="E7" i="20"/>
  <c r="D7" i="20"/>
  <c r="E6" i="20"/>
  <c r="E5" i="20"/>
  <c r="E4" i="20"/>
  <c r="O23" i="30"/>
  <c r="O24" i="30" s="1"/>
  <c r="F63" i="30"/>
  <c r="N63" i="30"/>
  <c r="S19" i="30"/>
  <c r="S23" i="30"/>
  <c r="S24" i="30" s="1"/>
  <c r="A31" i="30"/>
  <c r="A33" i="30"/>
  <c r="A39" i="30"/>
  <c r="A41" i="30"/>
  <c r="A47" i="30"/>
  <c r="A49" i="30"/>
  <c r="G57" i="30"/>
  <c r="O57" i="30"/>
  <c r="G59" i="30"/>
  <c r="O59" i="30"/>
  <c r="G63" i="30"/>
  <c r="O63" i="30"/>
  <c r="P63" i="30"/>
  <c r="I63" i="30"/>
  <c r="Q63" i="30"/>
  <c r="T19" i="30"/>
  <c r="N19" i="30"/>
  <c r="N20" i="30" s="1"/>
  <c r="V19" i="30"/>
  <c r="B63" i="30"/>
  <c r="J63" i="30"/>
  <c r="R63" i="30"/>
  <c r="M19" i="30"/>
  <c r="M20" i="30" s="1"/>
  <c r="G19" i="30"/>
  <c r="G20" i="30" s="1"/>
  <c r="A32" i="30"/>
  <c r="A34" i="30"/>
  <c r="A40" i="30"/>
  <c r="A42" i="30"/>
  <c r="A48" i="30"/>
  <c r="A50" i="30"/>
  <c r="C63" i="30"/>
  <c r="K63" i="30"/>
  <c r="S63" i="30"/>
  <c r="D63" i="30"/>
  <c r="L63" i="30"/>
  <c r="T63" i="30"/>
  <c r="H63" i="30"/>
  <c r="E63" i="30"/>
  <c r="M63" i="30"/>
  <c r="K19" i="28"/>
  <c r="K20" i="28" s="1"/>
  <c r="S19" i="28"/>
  <c r="A31" i="28"/>
  <c r="A33" i="28"/>
  <c r="A37" i="28"/>
  <c r="A39" i="28"/>
  <c r="A41" i="28"/>
  <c r="A45" i="28"/>
  <c r="A47" i="28"/>
  <c r="A49" i="28"/>
  <c r="G57" i="28"/>
  <c r="O57" i="28"/>
  <c r="G59" i="28"/>
  <c r="O59" i="28"/>
  <c r="G63" i="28"/>
  <c r="O63" i="28"/>
  <c r="L23" i="28"/>
  <c r="L24" i="28" s="1"/>
  <c r="T23" i="28"/>
  <c r="T24" i="28" s="1"/>
  <c r="H59" i="28"/>
  <c r="P59" i="28"/>
  <c r="H63" i="28"/>
  <c r="P63" i="28"/>
  <c r="U19" i="28"/>
  <c r="M23" i="28"/>
  <c r="M24" i="28" s="1"/>
  <c r="I57" i="28"/>
  <c r="Q57" i="28"/>
  <c r="I63" i="28"/>
  <c r="Q63" i="28"/>
  <c r="R19" i="28"/>
  <c r="R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Q20" i="27" s="1"/>
  <c r="E63" i="27"/>
  <c r="M63" i="27"/>
  <c r="U64" i="26"/>
  <c r="U66" i="26" s="1"/>
  <c r="H64" i="26"/>
  <c r="A31" i="26"/>
  <c r="A33" i="26"/>
  <c r="A37" i="26"/>
  <c r="A39" i="26"/>
  <c r="A41" i="26"/>
  <c r="A45" i="26"/>
  <c r="A47" i="26"/>
  <c r="A49" i="26"/>
  <c r="G57" i="26"/>
  <c r="O57" i="26"/>
  <c r="G59" i="26"/>
  <c r="O59" i="26"/>
  <c r="G63" i="26"/>
  <c r="O63" i="26"/>
  <c r="T19" i="26"/>
  <c r="T23" i="26"/>
  <c r="T24" i="26" s="1"/>
  <c r="H63" i="26"/>
  <c r="P63" i="26"/>
  <c r="E23" i="26"/>
  <c r="E24" i="26" s="1"/>
  <c r="I57" i="26"/>
  <c r="Q57" i="26"/>
  <c r="I59" i="26"/>
  <c r="I64" i="26" s="1"/>
  <c r="I65" i="26" s="1"/>
  <c r="Q59" i="26"/>
  <c r="Q64" i="26" s="1"/>
  <c r="I63" i="26"/>
  <c r="Q63" i="26"/>
  <c r="V23" i="26"/>
  <c r="V24" i="26" s="1"/>
  <c r="B63" i="26"/>
  <c r="J63" i="26"/>
  <c r="R63" i="26"/>
  <c r="O19" i="26"/>
  <c r="O20" i="26" s="1"/>
  <c r="A32" i="26"/>
  <c r="A34" i="26"/>
  <c r="A40" i="26"/>
  <c r="A42" i="26"/>
  <c r="A48" i="26"/>
  <c r="A50" i="26"/>
  <c r="C63" i="26"/>
  <c r="K63" i="26"/>
  <c r="S63" i="26"/>
  <c r="D63" i="26"/>
  <c r="L63" i="26"/>
  <c r="H23" i="21"/>
  <c r="H24" i="21" s="1"/>
  <c r="A33" i="21"/>
  <c r="A37" i="21"/>
  <c r="A41" i="21"/>
  <c r="A45" i="21"/>
  <c r="A49" i="21"/>
  <c r="E58" i="21"/>
  <c r="E61" i="21" s="1"/>
  <c r="M58" i="21"/>
  <c r="M61" i="21" s="1"/>
  <c r="U58" i="21"/>
  <c r="U61" i="21" s="1"/>
  <c r="U64" i="21" s="1"/>
  <c r="U66" i="21" s="1"/>
  <c r="S19" i="21"/>
  <c r="M23" i="21"/>
  <c r="M24" i="21" s="1"/>
  <c r="C57" i="21"/>
  <c r="K57" i="21"/>
  <c r="S57" i="21"/>
  <c r="G19" i="21"/>
  <c r="G20" i="21" s="1"/>
  <c r="Q19" i="21"/>
  <c r="Q20" i="21" s="1"/>
  <c r="J23" i="21"/>
  <c r="J24" i="21" s="1"/>
  <c r="R23" i="21"/>
  <c r="R24" i="21" s="1"/>
  <c r="I19" i="21"/>
  <c r="I20" i="21" s="1"/>
  <c r="L19" i="21"/>
  <c r="L20" i="21" s="1"/>
  <c r="R19" i="21"/>
  <c r="R20" i="21" s="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6" l="1"/>
  <c r="H65" i="26"/>
  <c r="I65" i="30"/>
  <c r="Q65" i="28"/>
  <c r="J65" i="28"/>
  <c r="K65" i="28"/>
  <c r="I65" i="28"/>
  <c r="E65" i="27"/>
  <c r="C65" i="27"/>
  <c r="D65" i="27"/>
  <c r="D65" i="21"/>
  <c r="C65" i="21"/>
  <c r="C23" i="21"/>
  <c r="C24" i="21" s="1"/>
  <c r="Q64" i="27"/>
  <c r="Q65" i="27" s="1"/>
  <c r="Q64" i="30"/>
  <c r="Q65" i="30" s="1"/>
  <c r="Q64" i="21"/>
  <c r="Q65" i="21" s="1"/>
  <c r="P64" i="21"/>
  <c r="P65" i="21" s="1"/>
  <c r="O64" i="21"/>
  <c r="O65" i="21" s="1"/>
  <c r="N64" i="21"/>
  <c r="N66" i="21" s="1"/>
  <c r="L64" i="28"/>
  <c r="L65" i="28" s="1"/>
  <c r="L64" i="30"/>
  <c r="L65" i="30" s="1"/>
  <c r="K64" i="21"/>
  <c r="K65" i="21" s="1"/>
  <c r="J64" i="30"/>
  <c r="J65" i="30" s="1"/>
  <c r="J64" i="27"/>
  <c r="J65" i="27" s="1"/>
  <c r="I64" i="27"/>
  <c r="I65" i="27" s="1"/>
  <c r="G64" i="30"/>
  <c r="G65" i="30" s="1"/>
  <c r="E64" i="30"/>
  <c r="E65" i="30" s="1"/>
  <c r="D64" i="30"/>
  <c r="D65" i="30" s="1"/>
  <c r="C64" i="26"/>
  <c r="C65" i="26" s="1"/>
  <c r="C64" i="30"/>
  <c r="C65" i="30" s="1"/>
  <c r="B64" i="30"/>
  <c r="B65" i="30" s="1"/>
  <c r="M66" i="26"/>
  <c r="M65" i="26"/>
  <c r="F66" i="26"/>
  <c r="F65" i="26"/>
  <c r="T64" i="26"/>
  <c r="T66" i="26" s="1"/>
  <c r="E64" i="26"/>
  <c r="M64" i="28"/>
  <c r="M65" i="28" s="1"/>
  <c r="S64" i="28"/>
  <c r="P64" i="27"/>
  <c r="P65" i="27" s="1"/>
  <c r="G64" i="21"/>
  <c r="S64" i="21"/>
  <c r="S66" i="21" s="1"/>
  <c r="E64" i="21"/>
  <c r="F64" i="21"/>
  <c r="N64" i="28"/>
  <c r="J64" i="21"/>
  <c r="F64" i="28"/>
  <c r="D64" i="26"/>
  <c r="D65" i="26" s="1"/>
  <c r="S64" i="30"/>
  <c r="S66" i="30" s="1"/>
  <c r="F64" i="30"/>
  <c r="R64" i="26"/>
  <c r="H64" i="21"/>
  <c r="H65" i="21" s="1"/>
  <c r="H64" i="28"/>
  <c r="G64" i="28"/>
  <c r="P64" i="26"/>
  <c r="P65" i="26" s="1"/>
  <c r="E64" i="28"/>
  <c r="J64" i="26"/>
  <c r="J65" i="26" s="1"/>
  <c r="M64" i="27"/>
  <c r="H64" i="27"/>
  <c r="O66" i="21"/>
  <c r="M64" i="30"/>
  <c r="K64" i="26"/>
  <c r="C64" i="28"/>
  <c r="L64" i="27"/>
  <c r="M64" i="21"/>
  <c r="M65" i="21" s="1"/>
  <c r="P64" i="28"/>
  <c r="I64" i="21"/>
  <c r="U64" i="28"/>
  <c r="U66" i="28" s="1"/>
  <c r="U64" i="27"/>
  <c r="U66" i="27" s="1"/>
  <c r="S66" i="27"/>
  <c r="Q66" i="30"/>
  <c r="B64" i="28"/>
  <c r="B64" i="27"/>
  <c r="B64" i="26"/>
  <c r="B64" i="21"/>
  <c r="O64" i="27"/>
  <c r="O64" i="28"/>
  <c r="N64" i="27"/>
  <c r="N64" i="30"/>
  <c r="J66" i="28"/>
  <c r="G64" i="26"/>
  <c r="O64" i="26"/>
  <c r="P64" i="30"/>
  <c r="K66" i="27"/>
  <c r="R66" i="27"/>
  <c r="C66" i="27"/>
  <c r="G64" i="27"/>
  <c r="F64" i="27"/>
  <c r="T66" i="27"/>
  <c r="J66" i="26"/>
  <c r="T66" i="21"/>
  <c r="H66" i="30"/>
  <c r="E66" i="30"/>
  <c r="L66" i="21"/>
  <c r="S66" i="26"/>
  <c r="L66" i="26"/>
  <c r="T66" i="30"/>
  <c r="R66" i="28"/>
  <c r="N64" i="26"/>
  <c r="S64" i="1"/>
  <c r="R66" i="26"/>
  <c r="D66" i="27"/>
  <c r="R66" i="30"/>
  <c r="R64" i="1"/>
  <c r="Q64" i="1"/>
  <c r="U64" i="1"/>
  <c r="P64" i="1"/>
  <c r="E66" i="27"/>
  <c r="O64" i="30"/>
  <c r="K66" i="30"/>
  <c r="I66" i="30"/>
  <c r="T66" i="28"/>
  <c r="D66" i="28"/>
  <c r="Q66" i="28"/>
  <c r="I66" i="28"/>
  <c r="S66" i="28"/>
  <c r="K66" i="28"/>
  <c r="Q66" i="27"/>
  <c r="Q66" i="26"/>
  <c r="I66" i="26"/>
  <c r="H66" i="26"/>
  <c r="C66" i="21"/>
  <c r="D66" i="21"/>
  <c r="R66" i="21"/>
  <c r="N64" i="1"/>
  <c r="M64" i="1"/>
  <c r="T64" i="1"/>
  <c r="L64" i="1"/>
  <c r="J64" i="1"/>
  <c r="J65" i="1" s="1"/>
  <c r="K64" i="1"/>
  <c r="O64" i="1"/>
  <c r="C64" i="1"/>
  <c r="I64" i="1"/>
  <c r="H64" i="1"/>
  <c r="G64" i="1"/>
  <c r="F64" i="1"/>
  <c r="E64" i="1"/>
  <c r="D64" i="1"/>
  <c r="B64" i="1"/>
  <c r="D63" i="1"/>
  <c r="L63" i="1"/>
  <c r="F63" i="1"/>
  <c r="R63" i="1"/>
  <c r="J63" i="1"/>
  <c r="Q63" i="1"/>
  <c r="I63" i="1"/>
  <c r="C63" i="1"/>
  <c r="K63" i="1"/>
  <c r="P63" i="1"/>
  <c r="H63" i="1"/>
  <c r="T63" i="1"/>
  <c r="T66" i="1" s="1"/>
  <c r="S63" i="1"/>
  <c r="O63" i="1"/>
  <c r="G63" i="1"/>
  <c r="N63" i="1"/>
  <c r="E63" i="1"/>
  <c r="B63" i="1"/>
  <c r="U63" i="1"/>
  <c r="M63" i="1"/>
  <c r="B66" i="30" l="1"/>
  <c r="Q65" i="1"/>
  <c r="P65" i="1"/>
  <c r="O65" i="1"/>
  <c r="N65" i="1"/>
  <c r="M65" i="1"/>
  <c r="L65" i="1"/>
  <c r="K65" i="1"/>
  <c r="I65" i="1"/>
  <c r="H65" i="1"/>
  <c r="G65" i="1"/>
  <c r="F65" i="1"/>
  <c r="E65" i="1"/>
  <c r="D65" i="1"/>
  <c r="C65" i="1"/>
  <c r="B65" i="1"/>
  <c r="Q66" i="21"/>
  <c r="P66" i="21"/>
  <c r="N65" i="21"/>
  <c r="M66" i="21"/>
  <c r="M66" i="28"/>
  <c r="L66" i="28"/>
  <c r="L66" i="30"/>
  <c r="K66" i="21"/>
  <c r="J66" i="30"/>
  <c r="J66" i="27"/>
  <c r="I66" i="27"/>
  <c r="G66" i="30"/>
  <c r="D66" i="30"/>
  <c r="C66" i="26"/>
  <c r="C66" i="30"/>
  <c r="Q66" i="1"/>
  <c r="P66" i="30"/>
  <c r="P65" i="30"/>
  <c r="P66" i="28"/>
  <c r="P65" i="28"/>
  <c r="P66" i="26"/>
  <c r="P66" i="27"/>
  <c r="O66" i="28"/>
  <c r="O65" i="28"/>
  <c r="O66" i="26"/>
  <c r="O65" i="26"/>
  <c r="O66" i="30"/>
  <c r="O65" i="30"/>
  <c r="O66" i="27"/>
  <c r="O65" i="27"/>
  <c r="N66" i="30"/>
  <c r="N65" i="30"/>
  <c r="N66" i="28"/>
  <c r="N65" i="28"/>
  <c r="N66" i="27"/>
  <c r="N65" i="27"/>
  <c r="N66" i="26"/>
  <c r="N65" i="26"/>
  <c r="M66" i="27"/>
  <c r="M65" i="27"/>
  <c r="M66" i="30"/>
  <c r="M65" i="30"/>
  <c r="L66" i="27"/>
  <c r="L65" i="27"/>
  <c r="K66" i="26"/>
  <c r="K65" i="26"/>
  <c r="J66" i="21"/>
  <c r="J65" i="21"/>
  <c r="I66" i="21"/>
  <c r="I65" i="21"/>
  <c r="H66" i="27"/>
  <c r="H65" i="27"/>
  <c r="H66" i="21"/>
  <c r="H66" i="28"/>
  <c r="H65" i="28"/>
  <c r="G66" i="28"/>
  <c r="G65" i="28"/>
  <c r="G66" i="21"/>
  <c r="G65" i="21"/>
  <c r="G66" i="26"/>
  <c r="G65" i="26"/>
  <c r="G66" i="27"/>
  <c r="G65" i="27"/>
  <c r="D66" i="26"/>
  <c r="F66" i="21"/>
  <c r="F65" i="21"/>
  <c r="F66" i="30"/>
  <c r="F65" i="30"/>
  <c r="F66" i="28"/>
  <c r="F65" i="28"/>
  <c r="F66" i="27"/>
  <c r="F65" i="27"/>
  <c r="E66" i="26"/>
  <c r="E65" i="26"/>
  <c r="E66" i="21"/>
  <c r="E65" i="21"/>
  <c r="E66" i="28"/>
  <c r="E65" i="28"/>
  <c r="C66" i="28"/>
  <c r="C65" i="28"/>
  <c r="B66" i="21"/>
  <c r="B65" i="21"/>
  <c r="B66" i="27"/>
  <c r="B65" i="27"/>
  <c r="B66" i="28"/>
  <c r="B65" i="28"/>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<sst xmlns="http://schemas.openxmlformats.org/spreadsheetml/2006/main" count="1593" uniqueCount="191">
  <si>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</si>
  <si>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</si>
  <si>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</si>
  <si>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</si>
  <si>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</si>
  <si>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</si>
  <si>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</si>
  <si>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</si>
  <si>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</si>
  <si>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</si>
  <si>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</si>
  <si>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</si>
  <si>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</si>
  <si>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</si>
  <si>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</si>
  <si>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</si>
  <si>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</si>
  <si>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</si>
  <si>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</si>
  <si>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</si>
  <si>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</si>
  <si>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</si>
  <si>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</si>
  <si>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</si>
  <si>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</si>
  <si>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</si>
  <si>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</si>
  <si>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</si>
  <si>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</si>
  <si>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</si>
  <si>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</si>
  <si>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</si>
  <si>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</si>
  <si>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</si>
  <si>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</si>
  <si>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</si>
  <si>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</si>
  <si>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</si>
  <si>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</si>
  <si>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</si>
  <si>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</si>
  <si>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</si>
  <si>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</si>
  <si>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</si>
  <si>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</si>
  <si>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</si>
  <si>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</si>
  <si>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</si>
  <si>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</si>
  <si>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</si>
  <si>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</si>
  <si>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</si>
  <si>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</si>
  <si>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</si>
  <si>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</si>
  <si>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</si>
  <si>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</si>
  <si>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</si>
  <si>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</si>
  <si>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</si>
  <si>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</si>
  <si>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</si>
  <si>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</si>
  <si>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</si>
  <si>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</si>
  <si>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</si>
  <si>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</si>
  <si>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</si>
  <si>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</si>
  <si>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</si>
  <si>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</si>
  <si>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</si>
  <si>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</si>
  <si>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</si>
  <si>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</si>
  <si>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</si>
  <si>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</si>
  <si>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</si>
  <si>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</si>
  <si>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</si>
  <si>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</si>
  <si>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</si>
  <si>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</si>
  <si>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</si>
  <si>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</si>
  <si>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</si>
  <si>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</si>
  <si>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</si>
  <si>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</si>
  <si>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</si>
  <si>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</si>
  <si>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</si>
  <si>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</si>
  <si>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</si>
  <si>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</si>
  <si>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</si>
  <si>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</si>
  <si>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</si>
  <si>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</si>
  <si>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</si>
  <si>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</si>
  <si>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</si>
  <si>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</si>
  <si>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</si>
  <si>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</si>
  <si>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</si>
  <si>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</si>
  <si>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</si>
  <si>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</si>
  <si>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</si>
  <si>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</si>
  <si>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</si>
  <si>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</si>
  <si>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</si>
  <si>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</si>
  <si>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</si>
  <si>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</si>
  <si>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</si>
  <si>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</si>
  <si>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</si>
  <si>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</si>
  <si>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</si>
  <si>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</si>
  <si>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</si>
  <si>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</si>
  <si>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</si>
  <si>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</si>
  <si>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</si>
  <si>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</si>
  <si>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</si>
  <si>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</si>
  <si>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</si>
  <si>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</si>
  <si>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</si>
  <si>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</si>
  <si>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</si>
  <si>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</si>
  <si>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</si>
  <si>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</si>
  <si>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</si>
  <si>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</si>
  <si>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</si>
  <si>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</si>
  <si>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</si>
  <si>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</si>
  <si>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</si>
  <si>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</si>
  <si>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</si>
  <si>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</si>
  <si>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</si>
  <si>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</si>
  <si>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</si>
  <si>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</si>
  <si>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</si>
  <si>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</si>
  <si>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</si>
  <si>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</si>
  <si>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</si>
  <si>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</si>
  <si>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</si>
  <si>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PAN-24355</t>
  </si>
  <si>
    <t>EP/AB3891CX</t>
  </si>
  <si>
    <t xml:space="preserve">Mr Daniel James &amp; Mrs Carys James </t>
  </si>
  <si>
    <t>Trefwtial, Blaenannerch, Cardigan, Cerdigion, SA43 2AG</t>
  </si>
  <si>
    <t>Megan Tucker</t>
  </si>
  <si>
    <t>02 05 02</t>
  </si>
  <si>
    <t>Dairy Partners</t>
  </si>
  <si>
    <t>Tref 2</t>
  </si>
  <si>
    <t>Tref 3</t>
  </si>
  <si>
    <t>Tref 4</t>
  </si>
  <si>
    <t>Tref 5</t>
  </si>
  <si>
    <t>Tref 6</t>
  </si>
  <si>
    <t>Tref 7</t>
  </si>
  <si>
    <t>Tref 8</t>
  </si>
  <si>
    <t>Tref 9</t>
  </si>
  <si>
    <t>Tref 10</t>
  </si>
  <si>
    <t>Tref 11</t>
  </si>
  <si>
    <t>Tref 12</t>
  </si>
  <si>
    <t>Tref 13</t>
  </si>
  <si>
    <t>Tref 14</t>
  </si>
  <si>
    <t>Tref 15</t>
  </si>
  <si>
    <t xml:space="preserve">Tref 19 </t>
  </si>
  <si>
    <t>Tref 20</t>
  </si>
  <si>
    <t xml:space="preserve">Moderate </t>
  </si>
  <si>
    <t>Moderate</t>
  </si>
  <si>
    <t>Volvac</t>
  </si>
  <si>
    <t>19 09 02</t>
  </si>
  <si>
    <t>First Milk</t>
  </si>
  <si>
    <t>Dwr Cymru Cray</t>
  </si>
  <si>
    <t>Dwr Cymru Bryn</t>
  </si>
  <si>
    <t>Dwr Cymru Bontgoch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</si>
</sst>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1">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A53095B-A747-4C88-AC78-B1D02233EA23}" name="Table2458102" displayName="Table2458102"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BF24373B-B90C-4130-AFDE-256EBB37D907}" name="Crop" dataDxfId="47"/>
    <tableColumn id="2" xr3:uid="{258A99A7-B4E4-4825-B4C5-8B134F18FD12}" name="P Offtake" dataDxfId="46"/>
    <tableColumn id="3" xr3:uid="{35B766BB-F571-4425-A7E8-569508832EBA}" name="K Offtake" dataDxfId="45"/>
    <tableColumn id="4" xr3:uid="{1C936CFE-9AC7-4547-936A-680BEEDC5EAB}" name="Order" dataDxfId="44"/>
    <tableColumn id="5" xr3:uid="{76177D18-BDF2-4F47-A289-8E9EC2E2461E}" name="Lime pH requirement" dataDxfId="43"/>
    <tableColumn id="6" xr3:uid="{70244AA3-04BD-4C36-87CE-DEDD9DF5EAB8}"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D13A12FC-EAE6-4280-A219-C2622262E5F4}" name="Crop" dataDxfId="5"/>
    <tableColumn id="2" xr3:uid="{FD06C4A3-4B75-490D-88CF-232C7DC3EFC6}" name="P Offtake" dataDxfId="4"/>
    <tableColumn id="3" xr3:uid="{B043BEFF-10D4-4840-989B-BB13A502ECDF}" name="K Offtake" dataDxfId="3"/>
    <tableColumn id="4" xr3:uid="{48481FDC-5D20-466C-B554-D45886EA366A}" name="Order" dataDxfId="2"/>
    <tableColumn id="5" xr3:uid="{9E0852D2-9D0D-44AB-98B7-FBA51F331ACF}" name="Lime pH requirement" dataDxfId="1"/>
    <tableColumn id="6" xr3:uid="{29F9C4A5-6854-4F37-8BD1-0DD9B6024A55}"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15" sqref="C1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3" t="s">
        <v>41</v>
      </c>
      <c r="B1" s="123"/>
      <c r="C1" s="139" t="s">
        <v>160</v>
      </c>
      <c r="D1" s="140"/>
      <c r="E1" s="93" t="s">
        <v>45</v>
      </c>
      <c r="F1" s="96">
        <v>44.7</v>
      </c>
      <c r="G1" s="124" t="s">
        <v>43</v>
      </c>
      <c r="H1" s="125"/>
      <c r="I1" s="96">
        <v>5.62</v>
      </c>
      <c r="J1" s="123" t="s">
        <v>153</v>
      </c>
      <c r="K1" s="123"/>
      <c r="L1" s="96">
        <v>109</v>
      </c>
      <c r="AB1" s="18"/>
      <c r="AC1" s="18"/>
      <c r="AD1" s="30" t="s">
        <v>126</v>
      </c>
      <c r="AE1" s="17"/>
      <c r="AF1" s="17"/>
      <c r="AG1" s="18"/>
      <c r="AH1" s="18"/>
      <c r="AI1" s="40" t="s">
        <v>79</v>
      </c>
      <c r="AJ1" s="41" t="s">
        <v>94</v>
      </c>
      <c r="AK1" s="42" t="s">
        <v>95</v>
      </c>
      <c r="AL1" s="43" t="s">
        <v>125</v>
      </c>
      <c r="AM1" s="43" t="s">
        <v>131</v>
      </c>
      <c r="AN1" s="43" t="s">
        <v>111</v>
      </c>
    </row>
    <row r="2" spans="1:40" ht="13" x14ac:dyDescent="0.3">
      <c r="A2" s="123" t="s">
        <v>87</v>
      </c>
      <c r="B2" s="123"/>
      <c r="C2" s="137" t="s">
        <v>161</v>
      </c>
      <c r="D2" s="138"/>
      <c r="E2" s="93" t="s">
        <v>109</v>
      </c>
      <c r="F2" s="96" t="s">
        <v>165</v>
      </c>
      <c r="G2" s="142" t="s">
        <v>110</v>
      </c>
      <c r="H2" s="143"/>
      <c r="I2" s="96">
        <v>477</v>
      </c>
      <c r="J2" s="123" t="s">
        <v>158</v>
      </c>
      <c r="K2" s="123"/>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4" t="s">
        <v>42</v>
      </c>
      <c r="B3" s="125"/>
      <c r="C3" s="137" t="s">
        <v>162</v>
      </c>
      <c r="D3" s="138"/>
      <c r="E3" s="93" t="s">
        <v>108</v>
      </c>
      <c r="F3" s="31" t="s">
        <v>78</v>
      </c>
      <c r="G3" s="123" t="s">
        <v>159</v>
      </c>
      <c r="H3" s="123"/>
      <c r="I3" s="96">
        <v>5420</v>
      </c>
      <c r="J3" s="124" t="s">
        <v>154</v>
      </c>
      <c r="K3" s="125"/>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ht="13" x14ac:dyDescent="0.25">
      <c r="A4" s="123" t="s">
        <v>0</v>
      </c>
      <c r="B4" s="123"/>
      <c r="C4" s="139" t="s">
        <v>163</v>
      </c>
      <c r="D4" s="140"/>
      <c r="E4" s="94" t="s">
        <v>1</v>
      </c>
      <c r="F4" s="95" t="s">
        <v>166</v>
      </c>
      <c r="G4" s="123"/>
      <c r="H4" s="123"/>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3" t="s">
        <v>47</v>
      </c>
      <c r="B5" s="123"/>
      <c r="C5" s="141" t="s">
        <v>164</v>
      </c>
      <c r="D5" s="141"/>
      <c r="E5" s="94"/>
      <c r="F5" s="95"/>
      <c r="G5" s="123"/>
      <c r="H5" s="123"/>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3" t="s">
        <v>2</v>
      </c>
      <c r="B8" s="123"/>
      <c r="C8" s="15" t="s">
        <v>167</v>
      </c>
      <c r="D8" s="15" t="s">
        <v>168</v>
      </c>
      <c r="E8" s="15" t="s">
        <v>169</v>
      </c>
      <c r="F8" s="15" t="s">
        <v>170</v>
      </c>
      <c r="G8" s="15" t="s">
        <v>171</v>
      </c>
      <c r="H8" s="15" t="s">
        <v>172</v>
      </c>
      <c r="I8" s="15" t="s">
        <v>173</v>
      </c>
      <c r="J8" s="15" t="s">
        <v>174</v>
      </c>
      <c r="K8" s="15" t="s">
        <v>175</v>
      </c>
      <c r="L8" s="15" t="s">
        <v>176</v>
      </c>
      <c r="M8" s="15" t="s">
        <v>177</v>
      </c>
      <c r="N8" s="15" t="s">
        <v>178</v>
      </c>
      <c r="O8" s="15" t="s">
        <v>179</v>
      </c>
      <c r="P8" s="15" t="s">
        <v>180</v>
      </c>
      <c r="Q8" s="15" t="s">
        <v>181</v>
      </c>
      <c r="R8" s="15" t="s">
        <v>182</v>
      </c>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3" t="s">
        <v>3</v>
      </c>
      <c r="B9" s="123"/>
      <c r="C9" s="15" t="s">
        <v>183</v>
      </c>
      <c r="D9" s="15" t="s">
        <v>183</v>
      </c>
      <c r="E9" s="15" t="s">
        <v>183</v>
      </c>
      <c r="F9" s="15" t="s">
        <v>183</v>
      </c>
      <c r="G9" s="15" t="s">
        <v>183</v>
      </c>
      <c r="H9" s="15" t="s">
        <v>183</v>
      </c>
      <c r="I9" s="15">
        <v>1</v>
      </c>
      <c r="J9" s="15" t="s">
        <v>183</v>
      </c>
      <c r="K9" s="15" t="s">
        <v>183</v>
      </c>
      <c r="L9" s="15" t="s">
        <v>183</v>
      </c>
      <c r="M9" s="15">
        <v>1</v>
      </c>
      <c r="N9" s="15" t="s">
        <v>183</v>
      </c>
      <c r="O9" s="15">
        <v>1</v>
      </c>
      <c r="P9" s="15">
        <v>1</v>
      </c>
      <c r="Q9" s="15" t="s">
        <v>184</v>
      </c>
      <c r="R9" s="15" t="s">
        <v>183</v>
      </c>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3" t="s">
        <v>4</v>
      </c>
      <c r="B10" s="123"/>
      <c r="C10" s="15">
        <v>5.7</v>
      </c>
      <c r="D10" s="15">
        <v>5.7</v>
      </c>
      <c r="E10" s="15">
        <v>5.5</v>
      </c>
      <c r="F10" s="15">
        <v>5.6</v>
      </c>
      <c r="G10" s="15">
        <v>5.6</v>
      </c>
      <c r="H10" s="15">
        <v>5.5</v>
      </c>
      <c r="I10" s="15">
        <v>5.7</v>
      </c>
      <c r="J10" s="15">
        <v>5.8</v>
      </c>
      <c r="K10" s="15">
        <v>5.8</v>
      </c>
      <c r="L10" s="15">
        <v>5.7</v>
      </c>
      <c r="M10" s="15">
        <v>5.8</v>
      </c>
      <c r="N10" s="15">
        <v>5.8</v>
      </c>
      <c r="O10" s="15">
        <v>5.9</v>
      </c>
      <c r="P10" s="15">
        <v>5.7</v>
      </c>
      <c r="Q10" s="15">
        <v>6</v>
      </c>
      <c r="R10" s="15">
        <v>6</v>
      </c>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3" t="s">
        <v>5</v>
      </c>
      <c r="B11" s="123"/>
      <c r="C11" s="15">
        <v>3</v>
      </c>
      <c r="D11" s="15">
        <v>3</v>
      </c>
      <c r="E11" s="15">
        <v>3</v>
      </c>
      <c r="F11" s="15">
        <v>3</v>
      </c>
      <c r="G11" s="15">
        <v>3</v>
      </c>
      <c r="H11" s="15">
        <v>2</v>
      </c>
      <c r="I11" s="15">
        <v>3</v>
      </c>
      <c r="J11" s="15">
        <v>3</v>
      </c>
      <c r="K11" s="15">
        <v>2</v>
      </c>
      <c r="L11" s="15">
        <v>2</v>
      </c>
      <c r="M11" s="15">
        <v>2</v>
      </c>
      <c r="N11" s="15">
        <v>2</v>
      </c>
      <c r="O11" s="15">
        <v>2</v>
      </c>
      <c r="P11" s="15">
        <v>2</v>
      </c>
      <c r="Q11" s="15">
        <v>2</v>
      </c>
      <c r="R11" s="15">
        <v>2</v>
      </c>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3" t="s">
        <v>6</v>
      </c>
      <c r="B12" s="123"/>
      <c r="C12" s="15">
        <v>1</v>
      </c>
      <c r="D12" s="15">
        <v>1</v>
      </c>
      <c r="E12" s="15">
        <v>3</v>
      </c>
      <c r="F12" s="15">
        <v>1</v>
      </c>
      <c r="G12" s="15">
        <v>1</v>
      </c>
      <c r="H12" s="15">
        <v>1</v>
      </c>
      <c r="I12" s="15">
        <v>1</v>
      </c>
      <c r="J12" s="15">
        <v>0</v>
      </c>
      <c r="K12" s="15">
        <v>0</v>
      </c>
      <c r="L12" s="15">
        <v>0</v>
      </c>
      <c r="M12" s="15">
        <v>0</v>
      </c>
      <c r="N12" s="15">
        <v>0</v>
      </c>
      <c r="O12" s="15">
        <v>0</v>
      </c>
      <c r="P12" s="15">
        <v>0</v>
      </c>
      <c r="Q12" s="15">
        <v>0</v>
      </c>
      <c r="R12" s="15">
        <v>0</v>
      </c>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3" t="s">
        <v>7</v>
      </c>
      <c r="B13" s="123"/>
      <c r="C13" s="15">
        <v>2</v>
      </c>
      <c r="D13" s="15">
        <v>2</v>
      </c>
      <c r="E13" s="15">
        <v>3</v>
      </c>
      <c r="F13" s="15">
        <v>2</v>
      </c>
      <c r="G13" s="15">
        <v>2</v>
      </c>
      <c r="H13" s="15">
        <v>2</v>
      </c>
      <c r="I13" s="15">
        <v>2</v>
      </c>
      <c r="J13" s="15">
        <v>2</v>
      </c>
      <c r="K13" s="15">
        <v>2</v>
      </c>
      <c r="L13" s="15">
        <v>2</v>
      </c>
      <c r="M13" s="15">
        <v>2</v>
      </c>
      <c r="N13" s="15">
        <v>2</v>
      </c>
      <c r="O13" s="15">
        <v>2</v>
      </c>
      <c r="P13" s="15">
        <v>2</v>
      </c>
      <c r="Q13" s="15">
        <v>2</v>
      </c>
      <c r="R13" s="15">
        <v>2</v>
      </c>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5" t="s">
        <v>8</v>
      </c>
      <c r="B14" s="135"/>
      <c r="C14" s="100" t="s">
        <v>113</v>
      </c>
      <c r="D14" s="100" t="s">
        <v>113</v>
      </c>
      <c r="E14" s="100" t="s">
        <v>113</v>
      </c>
      <c r="F14" s="100" t="s">
        <v>113</v>
      </c>
      <c r="G14" s="100" t="s">
        <v>113</v>
      </c>
      <c r="H14" s="100" t="s">
        <v>113</v>
      </c>
      <c r="I14" s="100" t="s">
        <v>124</v>
      </c>
      <c r="J14" s="100" t="s">
        <v>113</v>
      </c>
      <c r="K14" s="100" t="s">
        <v>113</v>
      </c>
      <c r="L14" s="100" t="s">
        <v>113</v>
      </c>
      <c r="M14" s="100" t="s">
        <v>105</v>
      </c>
      <c r="N14" s="100" t="s">
        <v>113</v>
      </c>
      <c r="O14" s="100" t="s">
        <v>105</v>
      </c>
      <c r="P14" s="100" t="s">
        <v>105</v>
      </c>
      <c r="Q14" s="100" t="s">
        <v>113</v>
      </c>
      <c r="R14" s="100" t="s">
        <v>113</v>
      </c>
      <c r="S14" s="100"/>
      <c r="T14" s="100"/>
      <c r="U14" s="100"/>
      <c r="V14" s="100"/>
      <c r="AD14" s="30" t="s">
        <v>138</v>
      </c>
      <c r="AE14" s="30">
        <v>6</v>
      </c>
      <c r="AI14" s="53" t="s">
        <v>119</v>
      </c>
      <c r="AJ14" s="54">
        <v>0.8</v>
      </c>
      <c r="AK14" s="55">
        <v>1.7</v>
      </c>
      <c r="AL14" s="11">
        <v>12</v>
      </c>
      <c r="AM14" s="11">
        <v>6.7</v>
      </c>
      <c r="AN14" s="11" t="s">
        <v>135</v>
      </c>
    </row>
    <row r="15" spans="1:40" ht="13" x14ac:dyDescent="0.25">
      <c r="A15" s="134" t="s">
        <v>9</v>
      </c>
      <c r="B15" s="134"/>
      <c r="C15" s="15">
        <v>47</v>
      </c>
      <c r="D15" s="15">
        <v>47</v>
      </c>
      <c r="E15" s="15">
        <v>23</v>
      </c>
      <c r="F15" s="15">
        <v>47</v>
      </c>
      <c r="G15" s="15">
        <v>47</v>
      </c>
      <c r="H15" s="15">
        <v>47</v>
      </c>
      <c r="I15" s="15">
        <v>9</v>
      </c>
      <c r="J15" s="15">
        <v>47</v>
      </c>
      <c r="K15" s="15">
        <v>47</v>
      </c>
      <c r="L15" s="15">
        <v>47</v>
      </c>
      <c r="M15" s="15">
        <v>45</v>
      </c>
      <c r="N15" s="15">
        <v>47</v>
      </c>
      <c r="O15" s="15">
        <v>45</v>
      </c>
      <c r="P15" s="15">
        <v>45</v>
      </c>
      <c r="Q15" s="15">
        <v>23</v>
      </c>
      <c r="R15" s="15">
        <v>23</v>
      </c>
      <c r="S15" s="15"/>
      <c r="T15" s="15"/>
      <c r="U15" s="15"/>
      <c r="V15" s="15"/>
      <c r="AD15" s="30" t="s">
        <v>144</v>
      </c>
      <c r="AE15" s="30">
        <v>7</v>
      </c>
      <c r="AI15" s="53" t="s">
        <v>101</v>
      </c>
      <c r="AJ15" s="62">
        <v>1.8</v>
      </c>
      <c r="AK15" s="55">
        <v>5.4</v>
      </c>
      <c r="AL15" s="11">
        <v>13</v>
      </c>
      <c r="AM15" s="11">
        <v>6.7</v>
      </c>
      <c r="AN15" s="11" t="s">
        <v>135</v>
      </c>
    </row>
    <row r="16" spans="1:40" ht="13.5" thickBot="1" x14ac:dyDescent="0.3">
      <c r="A16" s="136" t="s">
        <v>44</v>
      </c>
      <c r="B16" s="136"/>
      <c r="C16" s="101"/>
      <c r="D16" s="101"/>
      <c r="E16" s="101"/>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79.896333999999996</v>
      </c>
      <c r="D18" s="16">
        <f>$D32</f>
        <v>79.896333999999996</v>
      </c>
      <c r="E18" s="16">
        <f>$D33</f>
        <v>37.686949999999996</v>
      </c>
      <c r="F18" s="16">
        <f>$D34</f>
        <v>79.896333999999996</v>
      </c>
      <c r="G18" s="16">
        <f>$D35</f>
        <v>79.896333999999996</v>
      </c>
      <c r="H18" s="16">
        <f>$D36</f>
        <v>79.896333999999996</v>
      </c>
      <c r="I18" s="16">
        <f>$D37</f>
        <v>62.560337000000004</v>
      </c>
      <c r="J18" s="16">
        <f>$D38</f>
        <v>79.896333999999996</v>
      </c>
      <c r="K18" s="16">
        <f>$D39</f>
        <v>79.896333999999996</v>
      </c>
      <c r="L18" s="16">
        <f>$D40</f>
        <v>79.896333999999996</v>
      </c>
      <c r="M18" s="16">
        <f>$D41</f>
        <v>62.560337000000004</v>
      </c>
      <c r="N18" s="16">
        <f>$D42</f>
        <v>79.896333999999996</v>
      </c>
      <c r="O18" s="16">
        <f>$D43</f>
        <v>62.560337000000004</v>
      </c>
      <c r="P18" s="16">
        <f>$D44</f>
        <v>62.560337000000004</v>
      </c>
      <c r="Q18" s="16">
        <f>$D45</f>
        <v>37.686949999999996</v>
      </c>
      <c r="R18" s="16">
        <f>$D46</f>
        <v>37.686949999999996</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-3.6659999999955062E-3</v>
      </c>
      <c r="D19" s="16">
        <f t="shared" ref="D19:V19" si="1">D18-D17</f>
        <v>-3.6659999999955062E-3</v>
      </c>
      <c r="E19" s="16">
        <f t="shared" si="1"/>
        <v>-1.4130500000000055</v>
      </c>
      <c r="F19" s="16">
        <f t="shared" si="1"/>
        <v>-3.6659999999955062E-3</v>
      </c>
      <c r="G19" s="16">
        <f t="shared" si="1"/>
        <v>-3.6659999999955062E-3</v>
      </c>
      <c r="H19" s="16">
        <f t="shared" si="1"/>
        <v>-3.6659999999955062E-3</v>
      </c>
      <c r="I19" s="16">
        <f t="shared" si="1"/>
        <v>-0.43966299999999592</v>
      </c>
      <c r="J19" s="16">
        <f t="shared" si="1"/>
        <v>-3.6659999999955062E-3</v>
      </c>
      <c r="K19" s="16">
        <f t="shared" si="1"/>
        <v>-3.6659999999955062E-3</v>
      </c>
      <c r="L19" s="16">
        <f t="shared" si="1"/>
        <v>-3.6659999999955062E-3</v>
      </c>
      <c r="M19" s="16">
        <f t="shared" si="1"/>
        <v>-0.43966299999998881</v>
      </c>
      <c r="N19" s="16">
        <f t="shared" si="1"/>
        <v>-3.6659999999955062E-3</v>
      </c>
      <c r="O19" s="16">
        <f t="shared" si="1"/>
        <v>-0.43966299999998881</v>
      </c>
      <c r="P19" s="16">
        <f t="shared" si="1"/>
        <v>-0.43966299999998881</v>
      </c>
      <c r="Q19" s="16">
        <f t="shared" si="1"/>
        <v>-1.4130500000000055</v>
      </c>
      <c r="R19" s="16">
        <f t="shared" si="1"/>
        <v>-1.4130500000000055</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28.994710000000005</v>
      </c>
      <c r="D22" s="16">
        <f>$E32</f>
        <v>28.994710000000005</v>
      </c>
      <c r="E22" s="16">
        <f>$E33</f>
        <v>13.67675</v>
      </c>
      <c r="F22" s="16">
        <f>$E34</f>
        <v>28.994710000000005</v>
      </c>
      <c r="G22" s="16">
        <f>$E35</f>
        <v>28.994710000000005</v>
      </c>
      <c r="H22" s="16">
        <f>$E36</f>
        <v>28.994710000000005</v>
      </c>
      <c r="I22" s="16">
        <f>$E37</f>
        <v>22.703405000000004</v>
      </c>
      <c r="J22" s="16">
        <f>$E38</f>
        <v>28.994710000000005</v>
      </c>
      <c r="K22" s="16">
        <f>$E39</f>
        <v>28.994710000000005</v>
      </c>
      <c r="L22" s="16">
        <f>$E40</f>
        <v>28.994710000000005</v>
      </c>
      <c r="M22" s="16">
        <f>$E41</f>
        <v>22.703405000000004</v>
      </c>
      <c r="N22" s="16">
        <f>$E42</f>
        <v>28.994710000000005</v>
      </c>
      <c r="O22" s="16">
        <f>$E43</f>
        <v>22.703405000000004</v>
      </c>
      <c r="P22" s="16">
        <f>$E44</f>
        <v>22.703405000000004</v>
      </c>
      <c r="Q22" s="16">
        <f>$E45</f>
        <v>13.67675</v>
      </c>
      <c r="R22" s="16">
        <f>$E46</f>
        <v>13.67675</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-253.00529</v>
      </c>
      <c r="D23" s="16">
        <f t="shared" ref="D23:V23" si="3">D22-D21</f>
        <v>-253.00529</v>
      </c>
      <c r="E23" s="16">
        <f t="shared" si="3"/>
        <v>-124.32325</v>
      </c>
      <c r="F23" s="16">
        <f t="shared" si="3"/>
        <v>-253.00529</v>
      </c>
      <c r="G23" s="16">
        <f t="shared" si="3"/>
        <v>-253.00529</v>
      </c>
      <c r="H23" s="16">
        <f t="shared" si="3"/>
        <v>-253.00529</v>
      </c>
      <c r="I23" s="16">
        <f t="shared" si="3"/>
        <v>-71.796594999999996</v>
      </c>
      <c r="J23" s="16">
        <f t="shared" si="3"/>
        <v>-253.00529</v>
      </c>
      <c r="K23" s="16">
        <f t="shared" si="3"/>
        <v>-253.00529</v>
      </c>
      <c r="L23" s="16">
        <f t="shared" si="3"/>
        <v>-253.00529</v>
      </c>
      <c r="M23" s="16">
        <f t="shared" si="3"/>
        <v>-175.29659500000002</v>
      </c>
      <c r="N23" s="16">
        <f t="shared" si="3"/>
        <v>-253.00529</v>
      </c>
      <c r="O23" s="16">
        <f t="shared" si="3"/>
        <v>-175.29659500000002</v>
      </c>
      <c r="P23" s="16">
        <f t="shared" si="3"/>
        <v>-175.29659500000002</v>
      </c>
      <c r="Q23" s="16">
        <f t="shared" si="3"/>
        <v>-124.32325</v>
      </c>
      <c r="R23" s="16">
        <f t="shared" si="3"/>
        <v>-124.32325</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106</v>
      </c>
      <c r="C31" s="77">
        <f>IF(C$27="%w/w SAR",((C$28*10)*$B31),IF(C$27="%w/w DM",(((C$28*10)*($B$28/100))*$B31),IF(C$27="kg/t SAR",(C$28*$B31),IF(C$27="kg/t DM",((C$28*($B$28/100))*$B31),IF(C$27="mg/kg SAR",((C$28*0.001)*$B31),IF(C$27="mg/kg DM",(((C$28*0.001)*($B$28/100))*$B31),0))))))</f>
        <v>137.80000000000001</v>
      </c>
      <c r="D31" s="77">
        <f>(IF(D$27="%w/w SAR",((D$28*10)*$B31),IF(D$27="%w/w DM",(((D$28*10)*($B$28/100))*$B31),IF(D$27="kg/t SAR",(D$28*$B31),IF(D$27="kg/t DM",((D$28*($B$28/100))*$B31),IF(D$27="mg/kg SAR",((D$28*0.001)*$B31),IF(D$27="mg/kg DM",(((D$28*0.001)*($B$28/100))*$B31),"0")))))))*2.291</f>
        <v>79.896333999999996</v>
      </c>
      <c r="E31" s="77">
        <f>(IF(E$27="%w/w SAR",((E$28*10)*$B31),IF(E$27="%w/w DM",(((E$28*10)*($B$28/100))*$B31),IF(E$27="kg/t SAR",(E$28*$B31),IF(E$27="kg/t DM",((E$28*($B$28/100))*$B31),IF(E$27="mg/kg SAR",((E$28*0.001)*$B31),IF(E$27="mg/kg DM",(((E$28*0.001)*($B$28/100))*$B31),"0")))))))*1.205</f>
        <v>28.994710000000005</v>
      </c>
      <c r="F31" s="77">
        <f>(IF(F$27="%w/w SAR",((F$28*10)*$B31),IF(F$27="%w/w DM",(((F$28*10)*($B$28/100))*$B31),IF(F$27="kg/t SAR",(F$28*$B31),IF(F$27="kg/t DM",((F$28*($B$28/100))*$B31),IF(F$27="mg/kg SAR",((F$28*0.001)*$B31),IF(F$27="mg/kg DM",(((F$28*0.001)*($B$28/100))*$B31),"0")))))))*1.658</f>
        <v>5.6415108000000007</v>
      </c>
      <c r="G31" s="77">
        <f t="shared" ref="G31:P31" si="5">IF(G$27="%w/w SAR",((G$28*10)*$B31),IF(G$27="%w/w DM",(((G$28*10)*($B$28/100))*$B31),IF(G$27="kg/t SAR",(G$28*$B31),IF(G$27="kg/t DM",((G$28*($B$28/100))*$B31),IF(G$27="mg/kg SAR",((G$28*0.001)*$B31),IF(G$27="mg/kg DM",(((G$28*0.001)*($B$28/100))*$B31),0))))))</f>
        <v>2.4380000000000002E-2</v>
      </c>
      <c r="H31" s="77">
        <f t="shared" si="5"/>
        <v>0.23214000000000001</v>
      </c>
      <c r="I31" s="77">
        <f t="shared" si="5"/>
        <v>5.2999999999999999E-2</v>
      </c>
      <c r="J31" s="77">
        <f t="shared" si="5"/>
        <v>1.0600000000000002E-3</v>
      </c>
      <c r="K31" s="77">
        <f t="shared" si="5"/>
        <v>5.3E-3</v>
      </c>
      <c r="L31" s="77">
        <f t="shared" si="5"/>
        <v>2.12E-2</v>
      </c>
      <c r="M31" s="77">
        <f t="shared" si="5"/>
        <v>3.7100000000000001E-2</v>
      </c>
      <c r="N31" s="77">
        <f t="shared" si="5"/>
        <v>0</v>
      </c>
      <c r="O31" s="77">
        <f t="shared" si="5"/>
        <v>0</v>
      </c>
      <c r="P31" s="77">
        <f t="shared" si="5"/>
        <v>31.27</v>
      </c>
      <c r="Q31" s="77">
        <f>(IF(Q$27="%w/w SAR",((Q$28*10)*$B31),IF(Q$27="%w/w DM",(((Q$28*10)*($B$28/100))*$B31),IF(Q$27="kg/t SAR",(Q$28*$B31),IF(Q$27="kg/t DM",((Q$28*($B$28/100))*$B31),IF(Q$27="mg/kg SAR",((Q$28*0.001)*$B31),IF(Q$27="mg/kg DM",(((Q$28*0.001)*($B$28/100))*$B31),0)))))))*2.5</f>
        <v>24.591999999999999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106</v>
      </c>
      <c r="C32" s="77">
        <f t="shared" ref="C32:C50" si="6">IF(C$27="%w/w SAR",((C$28*10)*$B32),IF(C$27="%w/w DM",(((C$28*10)*($B$28/100))*$B32),IF(C$27="kg/t SAR",(C$28*$B32),IF(C$27="kg/t DM",((C$28*($B$28/100))*$B32),IF(C$27="mg/kg SAR",((C$28*0.001)*$B32),IF(C$27="mg/kg DM",(((C$28*0.001)*($B$28/100))*$B32),0))))))</f>
        <v>137.80000000000001</v>
      </c>
      <c r="D32" s="77">
        <f t="shared" ref="D32:D50" si="7">(IF(D$27="%w/w SAR",((D$28*10)*$B32),IF(D$27="%w/w DM",(((D$28*10)*($B$28/100))*$B32),IF(D$27="kg/t SAR",(D$28*$B32),IF(D$27="kg/t DM",((D$28*($B$28/100))*$B32),IF(D$27="mg/kg SAR",((D$28*0.001)*$B32),IF(D$27="mg/kg DM",(((D$28*0.001)*($B$28/100))*$B32),"0")))))))*2.291</f>
        <v>79.896333999999996</v>
      </c>
      <c r="E32" s="77">
        <f t="shared" ref="E32:E50" si="8">(IF(E$27="%w/w SAR",((E$28*10)*$B32),IF(E$27="%w/w DM",(((E$28*10)*($B$28/100))*$B32),IF(E$27="kg/t SAR",(E$28*$B32),IF(E$27="kg/t DM",((E$28*($B$28/100))*$B32),IF(E$27="mg/kg SAR",((E$28*0.001)*$B32),IF(E$27="mg/kg DM",(((E$28*0.001)*($B$28/100))*$B32),"0")))))))*1.205</f>
        <v>28.994710000000005</v>
      </c>
      <c r="F32" s="77">
        <f t="shared" ref="F32:F50" si="9">(IF(F$27="%w/w SAR",((F$28*10)*$B32),IF(F$27="%w/w DM",(((F$28*10)*($B$28/100))*$B32),IF(F$27="kg/t SAR",(F$28*$B32),IF(F$27="kg/t DM",((F$28*($B$28/100))*$B32),IF(F$27="mg/kg SAR",((F$28*0.001)*$B32),IF(F$27="mg/kg DM",(((F$28*0.001)*($B$28/100))*$B32),"0")))))))*1.658</f>
        <v>5.6415108000000007</v>
      </c>
      <c r="G32" s="77">
        <f t="shared" ref="G32:P50" si="10">IF(G$27="%w/w SAR",((G$28*10)*$B32),IF(G$27="%w/w DM",(((G$28*10)*($B$28/100))*$B32),IF(G$27="kg/t SAR",(G$28*$B32),IF(G$27="kg/t DM",((G$28*($B$28/100))*$B32),IF(G$27="mg/kg SAR",((G$28*0.001)*$B32),IF(G$27="mg/kg DM",(((G$28*0.001)*($B$28/100))*$B32),0))))))</f>
        <v>2.4380000000000002E-2</v>
      </c>
      <c r="H32" s="77">
        <f t="shared" si="10"/>
        <v>0.23214000000000001</v>
      </c>
      <c r="I32" s="77">
        <f t="shared" si="10"/>
        <v>5.2999999999999999E-2</v>
      </c>
      <c r="J32" s="77">
        <f t="shared" si="10"/>
        <v>1.0600000000000002E-3</v>
      </c>
      <c r="K32" s="77">
        <f t="shared" si="10"/>
        <v>5.3E-3</v>
      </c>
      <c r="L32" s="77">
        <f t="shared" si="10"/>
        <v>2.12E-2</v>
      </c>
      <c r="M32" s="77">
        <f t="shared" si="10"/>
        <v>3.7100000000000001E-2</v>
      </c>
      <c r="N32" s="77">
        <f t="shared" si="10"/>
        <v>0</v>
      </c>
      <c r="O32" s="77">
        <f t="shared" si="10"/>
        <v>0</v>
      </c>
      <c r="P32" s="77">
        <f t="shared" si="10"/>
        <v>31.27</v>
      </c>
      <c r="Q32" s="77">
        <f t="shared" ref="Q32:Q50" si="11">(IF(Q$27="%w/w SAR",((Q$28*10)*$B32),IF(Q$27="%w/w DM",(((Q$28*10)*($B$28/100))*$B32),IF(Q$27="kg/t SAR",(Q$28*$B32),IF(Q$27="kg/t DM",((Q$28*($B$28/100))*$B32),IF(Q$27="mg/kg SAR",((Q$28*0.001)*$B32),IF(Q$27="mg/kg DM",(((Q$28*0.001)*($B$28/100))*$B32),0)))))))*2.5</f>
        <v>24.591999999999999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Tref 4</v>
      </c>
      <c r="B33" s="15">
        <v>50</v>
      </c>
      <c r="C33" s="77">
        <f t="shared" si="6"/>
        <v>65</v>
      </c>
      <c r="D33" s="77">
        <f t="shared" si="7"/>
        <v>37.686949999999996</v>
      </c>
      <c r="E33" s="77">
        <f t="shared" si="8"/>
        <v>13.67675</v>
      </c>
      <c r="F33" s="77">
        <f t="shared" si="9"/>
        <v>2.6610900000000002</v>
      </c>
      <c r="G33" s="77">
        <f t="shared" si="10"/>
        <v>1.15E-2</v>
      </c>
      <c r="H33" s="77">
        <f t="shared" si="10"/>
        <v>0.1095</v>
      </c>
      <c r="I33" s="77">
        <f t="shared" si="10"/>
        <v>2.5000000000000001E-2</v>
      </c>
      <c r="J33" s="77">
        <f t="shared" si="10"/>
        <v>5.0000000000000001E-4</v>
      </c>
      <c r="K33" s="77">
        <f t="shared" si="10"/>
        <v>2.5000000000000001E-3</v>
      </c>
      <c r="L33" s="77">
        <f t="shared" si="10"/>
        <v>0.01</v>
      </c>
      <c r="M33" s="77">
        <f t="shared" si="10"/>
        <v>1.7499999999999998E-2</v>
      </c>
      <c r="N33" s="77">
        <f t="shared" si="10"/>
        <v>0</v>
      </c>
      <c r="O33" s="77">
        <f t="shared" si="10"/>
        <v>0</v>
      </c>
      <c r="P33" s="77">
        <f t="shared" si="10"/>
        <v>14.75</v>
      </c>
      <c r="Q33" s="77">
        <f t="shared" si="11"/>
        <v>11.6</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Tref 5</v>
      </c>
      <c r="B34" s="15">
        <v>106</v>
      </c>
      <c r="C34" s="77">
        <f t="shared" si="6"/>
        <v>137.80000000000001</v>
      </c>
      <c r="D34" s="77">
        <f t="shared" si="7"/>
        <v>79.896333999999996</v>
      </c>
      <c r="E34" s="77">
        <f t="shared" si="8"/>
        <v>28.994710000000005</v>
      </c>
      <c r="F34" s="77">
        <f t="shared" si="9"/>
        <v>5.6415108000000007</v>
      </c>
      <c r="G34" s="77">
        <f t="shared" si="10"/>
        <v>2.4380000000000002E-2</v>
      </c>
      <c r="H34" s="77">
        <f t="shared" si="10"/>
        <v>0.23214000000000001</v>
      </c>
      <c r="I34" s="77">
        <f t="shared" si="10"/>
        <v>5.2999999999999999E-2</v>
      </c>
      <c r="J34" s="77">
        <f t="shared" si="10"/>
        <v>1.0600000000000002E-3</v>
      </c>
      <c r="K34" s="77">
        <f t="shared" si="10"/>
        <v>5.3E-3</v>
      </c>
      <c r="L34" s="77">
        <f t="shared" si="10"/>
        <v>2.12E-2</v>
      </c>
      <c r="M34" s="77">
        <f t="shared" si="10"/>
        <v>3.7100000000000001E-2</v>
      </c>
      <c r="N34" s="77">
        <f t="shared" si="10"/>
        <v>0</v>
      </c>
      <c r="O34" s="77">
        <f t="shared" si="10"/>
        <v>0</v>
      </c>
      <c r="P34" s="77">
        <f t="shared" si="10"/>
        <v>31.27</v>
      </c>
      <c r="Q34" s="77">
        <f t="shared" si="11"/>
        <v>24.591999999999999</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Tref 6</v>
      </c>
      <c r="B35" s="15">
        <v>106</v>
      </c>
      <c r="C35" s="77">
        <f t="shared" si="6"/>
        <v>137.80000000000001</v>
      </c>
      <c r="D35" s="77">
        <f t="shared" si="7"/>
        <v>79.896333999999996</v>
      </c>
      <c r="E35" s="77">
        <f t="shared" si="8"/>
        <v>28.994710000000005</v>
      </c>
      <c r="F35" s="77">
        <f t="shared" si="9"/>
        <v>5.6415108000000007</v>
      </c>
      <c r="G35" s="77">
        <f t="shared" si="10"/>
        <v>2.4380000000000002E-2</v>
      </c>
      <c r="H35" s="77">
        <f t="shared" si="10"/>
        <v>0.23214000000000001</v>
      </c>
      <c r="I35" s="77">
        <f t="shared" si="10"/>
        <v>5.2999999999999999E-2</v>
      </c>
      <c r="J35" s="77">
        <f t="shared" si="10"/>
        <v>1.0600000000000002E-3</v>
      </c>
      <c r="K35" s="77">
        <f t="shared" si="10"/>
        <v>5.3E-3</v>
      </c>
      <c r="L35" s="77">
        <f t="shared" si="10"/>
        <v>2.12E-2</v>
      </c>
      <c r="M35" s="77">
        <f t="shared" si="10"/>
        <v>3.7100000000000001E-2</v>
      </c>
      <c r="N35" s="77">
        <f t="shared" si="10"/>
        <v>0</v>
      </c>
      <c r="O35" s="77">
        <f t="shared" si="10"/>
        <v>0</v>
      </c>
      <c r="P35" s="77">
        <f t="shared" si="10"/>
        <v>31.27</v>
      </c>
      <c r="Q35" s="77">
        <f t="shared" si="11"/>
        <v>24.591999999999999</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Tref 7</v>
      </c>
      <c r="B36" s="15">
        <v>106</v>
      </c>
      <c r="C36" s="77">
        <f t="shared" si="6"/>
        <v>137.80000000000001</v>
      </c>
      <c r="D36" s="77">
        <f t="shared" si="7"/>
        <v>79.896333999999996</v>
      </c>
      <c r="E36" s="77">
        <f t="shared" si="8"/>
        <v>28.994710000000005</v>
      </c>
      <c r="F36" s="77">
        <f t="shared" si="9"/>
        <v>5.6415108000000007</v>
      </c>
      <c r="G36" s="77">
        <f t="shared" si="10"/>
        <v>2.4380000000000002E-2</v>
      </c>
      <c r="H36" s="77">
        <f t="shared" si="10"/>
        <v>0.23214000000000001</v>
      </c>
      <c r="I36" s="77">
        <f t="shared" si="10"/>
        <v>5.2999999999999999E-2</v>
      </c>
      <c r="J36" s="77">
        <f t="shared" si="10"/>
        <v>1.0600000000000002E-3</v>
      </c>
      <c r="K36" s="77">
        <f t="shared" si="10"/>
        <v>5.3E-3</v>
      </c>
      <c r="L36" s="77">
        <f t="shared" si="10"/>
        <v>2.12E-2</v>
      </c>
      <c r="M36" s="77">
        <f t="shared" si="10"/>
        <v>3.7100000000000001E-2</v>
      </c>
      <c r="N36" s="77">
        <f t="shared" si="10"/>
        <v>0</v>
      </c>
      <c r="O36" s="77">
        <f t="shared" si="10"/>
        <v>0</v>
      </c>
      <c r="P36" s="77">
        <f t="shared" si="10"/>
        <v>31.27</v>
      </c>
      <c r="Q36" s="77">
        <f t="shared" si="11"/>
        <v>24.591999999999999</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Tref 8</v>
      </c>
      <c r="B37" s="15">
        <v>83</v>
      </c>
      <c r="C37" s="77">
        <f t="shared" si="6"/>
        <v>107.9</v>
      </c>
      <c r="D37" s="77">
        <f t="shared" si="7"/>
        <v>62.560337000000004</v>
      </c>
      <c r="E37" s="77">
        <f t="shared" si="8"/>
        <v>22.703405000000004</v>
      </c>
      <c r="F37" s="77">
        <f t="shared" si="9"/>
        <v>4.4174094000000004</v>
      </c>
      <c r="G37" s="77">
        <f t="shared" si="10"/>
        <v>1.9089999999999999E-2</v>
      </c>
      <c r="H37" s="77">
        <f t="shared" si="10"/>
        <v>0.18177000000000001</v>
      </c>
      <c r="I37" s="77">
        <f t="shared" si="10"/>
        <v>4.1500000000000002E-2</v>
      </c>
      <c r="J37" s="77">
        <f t="shared" si="10"/>
        <v>8.3000000000000012E-4</v>
      </c>
      <c r="K37" s="77">
        <f t="shared" si="10"/>
        <v>4.15E-3</v>
      </c>
      <c r="L37" s="77">
        <f t="shared" si="10"/>
        <v>1.66E-2</v>
      </c>
      <c r="M37" s="77">
        <f t="shared" si="10"/>
        <v>2.9049999999999999E-2</v>
      </c>
      <c r="N37" s="77">
        <f t="shared" si="10"/>
        <v>0</v>
      </c>
      <c r="O37" s="77">
        <f t="shared" si="10"/>
        <v>0</v>
      </c>
      <c r="P37" s="77">
        <f t="shared" si="10"/>
        <v>24.484999999999999</v>
      </c>
      <c r="Q37" s="77">
        <f t="shared" si="11"/>
        <v>19.255999999999997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Tref 9</v>
      </c>
      <c r="B38" s="15">
        <v>106</v>
      </c>
      <c r="C38" s="77">
        <f t="shared" si="6"/>
        <v>137.80000000000001</v>
      </c>
      <c r="D38" s="77">
        <f t="shared" si="7"/>
        <v>79.896333999999996</v>
      </c>
      <c r="E38" s="77">
        <f t="shared" si="8"/>
        <v>28.994710000000005</v>
      </c>
      <c r="F38" s="77">
        <f t="shared" si="9"/>
        <v>5.6415108000000007</v>
      </c>
      <c r="G38" s="77">
        <f t="shared" si="10"/>
        <v>2.4380000000000002E-2</v>
      </c>
      <c r="H38" s="77">
        <f t="shared" si="10"/>
        <v>0.23214000000000001</v>
      </c>
      <c r="I38" s="77">
        <f t="shared" si="10"/>
        <v>5.2999999999999999E-2</v>
      </c>
      <c r="J38" s="77">
        <f t="shared" si="10"/>
        <v>1.0600000000000002E-3</v>
      </c>
      <c r="K38" s="77">
        <f t="shared" si="10"/>
        <v>5.3E-3</v>
      </c>
      <c r="L38" s="77">
        <f t="shared" si="10"/>
        <v>2.12E-2</v>
      </c>
      <c r="M38" s="77">
        <f t="shared" si="10"/>
        <v>3.7100000000000001E-2</v>
      </c>
      <c r="N38" s="77">
        <f t="shared" si="10"/>
        <v>0</v>
      </c>
      <c r="O38" s="77">
        <f t="shared" si="10"/>
        <v>0</v>
      </c>
      <c r="P38" s="77">
        <f t="shared" si="10"/>
        <v>31.27</v>
      </c>
      <c r="Q38" s="77">
        <f t="shared" si="11"/>
        <v>24.591999999999999</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Tref 10</v>
      </c>
      <c r="B39" s="15">
        <v>106</v>
      </c>
      <c r="C39" s="77">
        <f t="shared" si="6"/>
        <v>137.80000000000001</v>
      </c>
      <c r="D39" s="77">
        <f t="shared" si="7"/>
        <v>79.896333999999996</v>
      </c>
      <c r="E39" s="77">
        <f t="shared" si="8"/>
        <v>28.994710000000005</v>
      </c>
      <c r="F39" s="77">
        <f t="shared" si="9"/>
        <v>5.6415108000000007</v>
      </c>
      <c r="G39" s="77">
        <f t="shared" si="10"/>
        <v>2.4380000000000002E-2</v>
      </c>
      <c r="H39" s="77">
        <f t="shared" si="10"/>
        <v>0.23214000000000001</v>
      </c>
      <c r="I39" s="77">
        <f t="shared" si="10"/>
        <v>5.2999999999999999E-2</v>
      </c>
      <c r="J39" s="77">
        <f t="shared" si="10"/>
        <v>1.0600000000000002E-3</v>
      </c>
      <c r="K39" s="77">
        <f t="shared" si="10"/>
        <v>5.3E-3</v>
      </c>
      <c r="L39" s="77">
        <f t="shared" si="10"/>
        <v>2.12E-2</v>
      </c>
      <c r="M39" s="77">
        <f t="shared" si="10"/>
        <v>3.7100000000000001E-2</v>
      </c>
      <c r="N39" s="77">
        <f t="shared" si="10"/>
        <v>0</v>
      </c>
      <c r="O39" s="77">
        <f t="shared" si="10"/>
        <v>0</v>
      </c>
      <c r="P39" s="77">
        <f t="shared" si="10"/>
        <v>31.27</v>
      </c>
      <c r="Q39" s="77">
        <f t="shared" si="11"/>
        <v>24.591999999999999</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Tref 11</v>
      </c>
      <c r="B40" s="15">
        <v>106</v>
      </c>
      <c r="C40" s="77">
        <f t="shared" si="6"/>
        <v>137.80000000000001</v>
      </c>
      <c r="D40" s="77">
        <f t="shared" si="7"/>
        <v>79.896333999999996</v>
      </c>
      <c r="E40" s="77">
        <f t="shared" si="8"/>
        <v>28.994710000000005</v>
      </c>
      <c r="F40" s="77">
        <f t="shared" si="9"/>
        <v>5.6415108000000007</v>
      </c>
      <c r="G40" s="77">
        <f t="shared" si="10"/>
        <v>2.4380000000000002E-2</v>
      </c>
      <c r="H40" s="77">
        <f t="shared" si="10"/>
        <v>0.23214000000000001</v>
      </c>
      <c r="I40" s="77">
        <f t="shared" si="10"/>
        <v>5.2999999999999999E-2</v>
      </c>
      <c r="J40" s="77">
        <f t="shared" si="10"/>
        <v>1.0600000000000002E-3</v>
      </c>
      <c r="K40" s="77">
        <f t="shared" si="10"/>
        <v>5.3E-3</v>
      </c>
      <c r="L40" s="77">
        <f t="shared" si="10"/>
        <v>2.12E-2</v>
      </c>
      <c r="M40" s="77">
        <f t="shared" si="10"/>
        <v>3.7100000000000001E-2</v>
      </c>
      <c r="N40" s="77">
        <f t="shared" si="10"/>
        <v>0</v>
      </c>
      <c r="O40" s="77">
        <f t="shared" si="10"/>
        <v>0</v>
      </c>
      <c r="P40" s="77">
        <f t="shared" si="10"/>
        <v>31.27</v>
      </c>
      <c r="Q40" s="77">
        <f t="shared" si="11"/>
        <v>24.591999999999999</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Tref 12</v>
      </c>
      <c r="B41" s="15">
        <v>83</v>
      </c>
      <c r="C41" s="77">
        <f t="shared" si="6"/>
        <v>107.9</v>
      </c>
      <c r="D41" s="77">
        <f t="shared" si="7"/>
        <v>62.560337000000004</v>
      </c>
      <c r="E41" s="77">
        <f t="shared" si="8"/>
        <v>22.703405000000004</v>
      </c>
      <c r="F41" s="77">
        <f t="shared" si="9"/>
        <v>4.4174094000000004</v>
      </c>
      <c r="G41" s="77">
        <f t="shared" si="10"/>
        <v>1.9089999999999999E-2</v>
      </c>
      <c r="H41" s="77">
        <f t="shared" si="10"/>
        <v>0.18177000000000001</v>
      </c>
      <c r="I41" s="77">
        <f t="shared" si="10"/>
        <v>4.1500000000000002E-2</v>
      </c>
      <c r="J41" s="77">
        <f t="shared" si="10"/>
        <v>8.3000000000000012E-4</v>
      </c>
      <c r="K41" s="77">
        <f t="shared" si="10"/>
        <v>4.15E-3</v>
      </c>
      <c r="L41" s="77">
        <f t="shared" si="10"/>
        <v>1.66E-2</v>
      </c>
      <c r="M41" s="77">
        <f t="shared" si="10"/>
        <v>2.9049999999999999E-2</v>
      </c>
      <c r="N41" s="77">
        <f t="shared" si="10"/>
        <v>0</v>
      </c>
      <c r="O41" s="77">
        <f t="shared" si="10"/>
        <v>0</v>
      </c>
      <c r="P41" s="77">
        <f t="shared" si="10"/>
        <v>24.484999999999999</v>
      </c>
      <c r="Q41" s="77">
        <f t="shared" si="11"/>
        <v>19.255999999999997</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Tref 13</v>
      </c>
      <c r="B42" s="15">
        <v>106</v>
      </c>
      <c r="C42" s="77">
        <f t="shared" si="6"/>
        <v>137.80000000000001</v>
      </c>
      <c r="D42" s="77">
        <f t="shared" si="7"/>
        <v>79.896333999999996</v>
      </c>
      <c r="E42" s="77">
        <f t="shared" si="8"/>
        <v>28.994710000000005</v>
      </c>
      <c r="F42" s="77">
        <f t="shared" si="9"/>
        <v>5.6415108000000007</v>
      </c>
      <c r="G42" s="77">
        <f t="shared" si="10"/>
        <v>2.4380000000000002E-2</v>
      </c>
      <c r="H42" s="77">
        <f t="shared" si="10"/>
        <v>0.23214000000000001</v>
      </c>
      <c r="I42" s="77">
        <f t="shared" si="10"/>
        <v>5.2999999999999999E-2</v>
      </c>
      <c r="J42" s="77">
        <f t="shared" si="10"/>
        <v>1.0600000000000002E-3</v>
      </c>
      <c r="K42" s="77">
        <f t="shared" si="10"/>
        <v>5.3E-3</v>
      </c>
      <c r="L42" s="77">
        <f t="shared" si="10"/>
        <v>2.12E-2</v>
      </c>
      <c r="M42" s="77">
        <f t="shared" si="10"/>
        <v>3.7100000000000001E-2</v>
      </c>
      <c r="N42" s="77">
        <f t="shared" si="10"/>
        <v>0</v>
      </c>
      <c r="O42" s="77">
        <f t="shared" si="10"/>
        <v>0</v>
      </c>
      <c r="P42" s="77">
        <f t="shared" si="10"/>
        <v>31.27</v>
      </c>
      <c r="Q42" s="77">
        <f t="shared" si="11"/>
        <v>24.591999999999999</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Tref 14</v>
      </c>
      <c r="B43" s="15">
        <v>83</v>
      </c>
      <c r="C43" s="77">
        <f t="shared" si="6"/>
        <v>107.9</v>
      </c>
      <c r="D43" s="77">
        <f t="shared" si="7"/>
        <v>62.560337000000004</v>
      </c>
      <c r="E43" s="77">
        <f t="shared" si="8"/>
        <v>22.703405000000004</v>
      </c>
      <c r="F43" s="77">
        <f t="shared" si="9"/>
        <v>4.4174094000000004</v>
      </c>
      <c r="G43" s="77">
        <f t="shared" si="10"/>
        <v>1.9089999999999999E-2</v>
      </c>
      <c r="H43" s="77">
        <f t="shared" si="10"/>
        <v>0.18177000000000001</v>
      </c>
      <c r="I43" s="77">
        <f t="shared" si="10"/>
        <v>4.1500000000000002E-2</v>
      </c>
      <c r="J43" s="77">
        <f t="shared" si="10"/>
        <v>8.3000000000000012E-4</v>
      </c>
      <c r="K43" s="77">
        <f t="shared" si="10"/>
        <v>4.15E-3</v>
      </c>
      <c r="L43" s="77">
        <f t="shared" si="10"/>
        <v>1.66E-2</v>
      </c>
      <c r="M43" s="77">
        <f t="shared" si="10"/>
        <v>2.9049999999999999E-2</v>
      </c>
      <c r="N43" s="77">
        <f t="shared" si="10"/>
        <v>0</v>
      </c>
      <c r="O43" s="77">
        <f t="shared" si="10"/>
        <v>0</v>
      </c>
      <c r="P43" s="77">
        <f t="shared" si="10"/>
        <v>24.484999999999999</v>
      </c>
      <c r="Q43" s="77">
        <f t="shared" si="11"/>
        <v>19.255999999999997</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Tref 15</v>
      </c>
      <c r="B44" s="15">
        <v>83</v>
      </c>
      <c r="C44" s="77">
        <f t="shared" si="6"/>
        <v>107.9</v>
      </c>
      <c r="D44" s="77">
        <f t="shared" si="7"/>
        <v>62.560337000000004</v>
      </c>
      <c r="E44" s="77">
        <f t="shared" si="8"/>
        <v>22.703405000000004</v>
      </c>
      <c r="F44" s="77">
        <f t="shared" si="9"/>
        <v>4.4174094000000004</v>
      </c>
      <c r="G44" s="77">
        <f t="shared" si="10"/>
        <v>1.9089999999999999E-2</v>
      </c>
      <c r="H44" s="77">
        <f t="shared" si="10"/>
        <v>0.18177000000000001</v>
      </c>
      <c r="I44" s="77">
        <f t="shared" si="10"/>
        <v>4.1500000000000002E-2</v>
      </c>
      <c r="J44" s="77">
        <f t="shared" si="10"/>
        <v>8.3000000000000012E-4</v>
      </c>
      <c r="K44" s="77">
        <f t="shared" si="10"/>
        <v>4.15E-3</v>
      </c>
      <c r="L44" s="77">
        <f t="shared" si="10"/>
        <v>1.66E-2</v>
      </c>
      <c r="M44" s="77">
        <f t="shared" si="10"/>
        <v>2.9049999999999999E-2</v>
      </c>
      <c r="N44" s="77">
        <f t="shared" si="10"/>
        <v>0</v>
      </c>
      <c r="O44" s="77">
        <f t="shared" si="10"/>
        <v>0</v>
      </c>
      <c r="P44" s="77">
        <f t="shared" si="10"/>
        <v>24.484999999999999</v>
      </c>
      <c r="Q44" s="77">
        <f t="shared" si="11"/>
        <v>19.255999999999997</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t="str">
        <f>Q8</f>
        <v xml:space="preserve">Tref 19 </v>
      </c>
      <c r="B45" s="15">
        <v>50</v>
      </c>
      <c r="C45" s="77">
        <f t="shared" si="6"/>
        <v>65</v>
      </c>
      <c r="D45" s="77">
        <f t="shared" si="7"/>
        <v>37.686949999999996</v>
      </c>
      <c r="E45" s="77">
        <f t="shared" si="8"/>
        <v>13.67675</v>
      </c>
      <c r="F45" s="77">
        <f t="shared" si="9"/>
        <v>2.6610900000000002</v>
      </c>
      <c r="G45" s="77">
        <f t="shared" si="10"/>
        <v>1.15E-2</v>
      </c>
      <c r="H45" s="77">
        <f t="shared" si="10"/>
        <v>0.1095</v>
      </c>
      <c r="I45" s="77">
        <f t="shared" si="10"/>
        <v>2.5000000000000001E-2</v>
      </c>
      <c r="J45" s="77">
        <f t="shared" si="10"/>
        <v>5.0000000000000001E-4</v>
      </c>
      <c r="K45" s="77">
        <f t="shared" si="10"/>
        <v>2.5000000000000001E-3</v>
      </c>
      <c r="L45" s="77">
        <f t="shared" si="10"/>
        <v>0.01</v>
      </c>
      <c r="M45" s="77">
        <f t="shared" si="10"/>
        <v>1.7499999999999998E-2</v>
      </c>
      <c r="N45" s="77">
        <f t="shared" si="10"/>
        <v>0</v>
      </c>
      <c r="O45" s="77">
        <f t="shared" si="10"/>
        <v>0</v>
      </c>
      <c r="P45" s="77">
        <f t="shared" si="10"/>
        <v>14.75</v>
      </c>
      <c r="Q45" s="77">
        <f t="shared" si="11"/>
        <v>11.6</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t="str">
        <f>R8</f>
        <v>Tref 20</v>
      </c>
      <c r="B46" s="15">
        <v>50</v>
      </c>
      <c r="C46" s="77">
        <f t="shared" si="6"/>
        <v>65</v>
      </c>
      <c r="D46" s="77">
        <f t="shared" si="7"/>
        <v>37.686949999999996</v>
      </c>
      <c r="E46" s="77">
        <f t="shared" si="8"/>
        <v>13.67675</v>
      </c>
      <c r="F46" s="77">
        <f t="shared" si="9"/>
        <v>2.6610900000000002</v>
      </c>
      <c r="G46" s="77">
        <f t="shared" si="10"/>
        <v>1.15E-2</v>
      </c>
      <c r="H46" s="77">
        <f t="shared" si="10"/>
        <v>0.1095</v>
      </c>
      <c r="I46" s="77">
        <f t="shared" si="10"/>
        <v>2.5000000000000001E-2</v>
      </c>
      <c r="J46" s="77">
        <f t="shared" si="10"/>
        <v>5.0000000000000001E-4</v>
      </c>
      <c r="K46" s="77">
        <f t="shared" si="10"/>
        <v>2.5000000000000001E-3</v>
      </c>
      <c r="L46" s="77">
        <f t="shared" si="10"/>
        <v>0.01</v>
      </c>
      <c r="M46" s="77">
        <f t="shared" si="10"/>
        <v>1.7499999999999998E-2</v>
      </c>
      <c r="N46" s="77">
        <f t="shared" si="10"/>
        <v>0</v>
      </c>
      <c r="O46" s="77">
        <f t="shared" si="10"/>
        <v>0</v>
      </c>
      <c r="P46" s="77">
        <f t="shared" si="10"/>
        <v>14.75</v>
      </c>
      <c r="Q46" s="77">
        <f t="shared" si="11"/>
        <v>11.6</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"&amp;(VLOOKUP(C14,Table24[],6,FALSE))</f>
        <v xml:space="preserve"> I Grass</v>
      </c>
      <c r="C58" s="13" t="str">
        <f>D16&amp;" I "&amp;(VLOOKUP(D14,Table24[],6,FALSE))</f>
        <v xml:space="preserve"> I Grass</v>
      </c>
      <c r="D58" s="13" t="str">
        <f>E16&amp;" I "&amp;(VLOOKUP(E14,Table24[],6,FALSE))</f>
        <v xml:space="preserve"> I Grass</v>
      </c>
      <c r="E58" s="13" t="str">
        <f>F16&amp;" I "&amp;(VLOOKUP(F14,Table24[],6,FALSE))</f>
        <v xml:space="preserve"> I Grass</v>
      </c>
      <c r="F58" s="13" t="str">
        <f>G16&amp;" I "&amp;(VLOOKUP(G14,Table24[],6,FALSE))</f>
        <v xml:space="preserve"> I Grass</v>
      </c>
      <c r="G58" s="13" t="str">
        <f>H16&amp;" I "&amp;(VLOOKUP(H14,Table24[],6,FALSE))</f>
        <v xml:space="preserve"> I Grass</v>
      </c>
      <c r="H58" s="13" t="str">
        <f>I16&amp;" I "&amp;(VLOOKUP(I14,Table24[],6,FALSE))</f>
        <v xml:space="preserve"> I Arable</v>
      </c>
      <c r="I58" s="13" t="str">
        <f>J16&amp;" I "&amp;(VLOOKUP(J14,Table24[],6,FALSE))</f>
        <v xml:space="preserve"> I Grass</v>
      </c>
      <c r="J58" s="13" t="str">
        <f>K16&amp;" I "&amp;(VLOOKUP(K14,Table24[],6,FALSE))</f>
        <v xml:space="preserve"> I Grass</v>
      </c>
      <c r="K58" s="13" t="str">
        <f>L16&amp;" I "&amp;(VLOOKUP(L14,Table24[],6,FALSE))</f>
        <v xml:space="preserve"> I Grass</v>
      </c>
      <c r="L58" s="13" t="str">
        <f>M16&amp;" I "&amp;(VLOOKUP(M14,Table24[],6,FALSE))</f>
        <v xml:space="preserve"> I Arable</v>
      </c>
      <c r="M58" s="13" t="str">
        <f>N16&amp;" I "&amp;(VLOOKUP(N14,Table24[],6,FALSE))</f>
        <v xml:space="preserve"> I Grass</v>
      </c>
      <c r="N58" s="13" t="str">
        <f>O16&amp;" I "&amp;(VLOOKUP(O14,Table24[],6,FALSE))</f>
        <v xml:space="preserve"> I Arable</v>
      </c>
      <c r="O58" s="13" t="str">
        <f>P16&amp;" I "&amp;(VLOOKUP(P14,Table24[],6,FALSE))</f>
        <v xml:space="preserve"> I Arable</v>
      </c>
      <c r="P58" s="13" t="str">
        <f>Q16&amp;" I "&amp;(VLOOKUP(Q14,Table24[],6,FALSE))</f>
        <v xml:space="preserve"> I Grass</v>
      </c>
      <c r="Q58" s="13" t="str">
        <f>R16&amp;" I "&amp;(VLOOKUP(R14,Table24[],6,FALSE))</f>
        <v xml:space="preserve">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6.7</v>
      </c>
      <c r="I59" s="76">
        <f>VLOOKUP(J$14,Table24[],5,FALSE)</f>
        <v>6.2</v>
      </c>
      <c r="J59" s="76">
        <f>VLOOKUP(K$14,Table24[],5,FALSE)</f>
        <v>6.2</v>
      </c>
      <c r="K59" s="76">
        <f>VLOOKUP(L$14,Table24[],5,FALSE)</f>
        <v>6.2</v>
      </c>
      <c r="L59" s="76">
        <f>VLOOKUP(M$14,Table24[],5,FALSE)</f>
        <v>6.7</v>
      </c>
      <c r="M59" s="76">
        <f>VLOOKUP(N$14,Table24[],5,FALSE)</f>
        <v>6.2</v>
      </c>
      <c r="N59" s="76">
        <f>VLOOKUP(O$14,Table24[],5,FALSE)</f>
        <v>6.7</v>
      </c>
      <c r="O59" s="76">
        <f>VLOOKUP(P$14,Table24[],5,FALSE)</f>
        <v>6.7</v>
      </c>
      <c r="P59" s="76">
        <f>VLOOKUP(Q$14,Table24[],5,FALSE)</f>
        <v>6.2</v>
      </c>
      <c r="Q59" s="76">
        <f>VLOOKUP(R$14,Table24[],5,FALSE)</f>
        <v>6.2</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106</v>
      </c>
      <c r="C62" s="77">
        <f>B32</f>
        <v>106</v>
      </c>
      <c r="D62" s="77">
        <f>B33</f>
        <v>50</v>
      </c>
      <c r="E62" s="77">
        <f>B34</f>
        <v>106</v>
      </c>
      <c r="F62" s="77">
        <f>B35</f>
        <v>106</v>
      </c>
      <c r="G62" s="77">
        <f>B36</f>
        <v>106</v>
      </c>
      <c r="H62" s="77">
        <f>B37</f>
        <v>83</v>
      </c>
      <c r="I62" s="77">
        <f>B38</f>
        <v>106</v>
      </c>
      <c r="J62" s="77">
        <f>B39</f>
        <v>106</v>
      </c>
      <c r="K62" s="77">
        <f>B40</f>
        <v>106</v>
      </c>
      <c r="L62" s="77">
        <f>B41</f>
        <v>83</v>
      </c>
      <c r="M62" s="77">
        <f>B42</f>
        <v>106</v>
      </c>
      <c r="N62" s="77">
        <f>B43</f>
        <v>83</v>
      </c>
      <c r="O62" s="77">
        <f>B44</f>
        <v>83</v>
      </c>
      <c r="P62" s="77">
        <f>B45</f>
        <v>50</v>
      </c>
      <c r="Q62" s="77">
        <f>B46</f>
        <v>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293" priority="43" operator="equal">
      <formula>"DECREASE"</formula>
    </cfRule>
    <cfRule type="cellIs" dxfId="292" priority="44" operator="equal">
      <formula>"INCREASE"</formula>
    </cfRule>
  </conditionalFormatting>
  <conditionalFormatting sqref="B31:B50 B62:U66">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46" sqref="A46:XFD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3" t="s">
        <v>41</v>
      </c>
      <c r="B1" s="123"/>
      <c r="C1" s="144" t="str">
        <f>'Dairy Partners'!C1:D1</f>
        <v>PAN-24355</v>
      </c>
      <c r="D1" s="145"/>
      <c r="E1" s="93" t="s">
        <v>45</v>
      </c>
      <c r="F1" s="39">
        <f>'Dairy Partners'!F1</f>
        <v>44.7</v>
      </c>
      <c r="G1" s="124" t="s">
        <v>43</v>
      </c>
      <c r="H1" s="125"/>
      <c r="I1" s="118">
        <v>5.84</v>
      </c>
      <c r="J1" s="123" t="s">
        <v>153</v>
      </c>
      <c r="K1" s="123"/>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93" t="s">
        <v>109</v>
      </c>
      <c r="F2" s="96" t="s">
        <v>165</v>
      </c>
      <c r="G2" s="142" t="s">
        <v>110</v>
      </c>
      <c r="H2" s="143"/>
      <c r="I2" s="118">
        <v>636</v>
      </c>
      <c r="J2" s="123" t="s">
        <v>158</v>
      </c>
      <c r="K2" s="123"/>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93" t="s">
        <v>108</v>
      </c>
      <c r="F3" s="31" t="s">
        <v>78</v>
      </c>
      <c r="G3" s="123" t="s">
        <v>159</v>
      </c>
      <c r="H3" s="123"/>
      <c r="I3" s="118">
        <v>680</v>
      </c>
      <c r="J3" s="124" t="s">
        <v>154</v>
      </c>
      <c r="K3" s="125"/>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94" t="s">
        <v>1</v>
      </c>
      <c r="F4" s="96" t="s">
        <v>185</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78.269723999999997</v>
      </c>
      <c r="D18" s="16">
        <f>$D32</f>
        <v>78.269723999999997</v>
      </c>
      <c r="E18" s="16">
        <f>$D33</f>
        <v>38.131403999999996</v>
      </c>
      <c r="F18" s="16">
        <f>$D34</f>
        <v>78.269723999999997</v>
      </c>
      <c r="G18" s="16">
        <f>$D35</f>
        <v>78.269723999999997</v>
      </c>
      <c r="H18" s="16">
        <f>$D36</f>
        <v>78.269723999999997</v>
      </c>
      <c r="I18" s="16">
        <f>$D37</f>
        <v>62.214395999999994</v>
      </c>
      <c r="J18" s="16">
        <f>$D38</f>
        <v>78.269723999999997</v>
      </c>
      <c r="K18" s="16">
        <f>$D39</f>
        <v>78.269723999999997</v>
      </c>
      <c r="L18" s="16">
        <f>$D40</f>
        <v>78.269723999999997</v>
      </c>
      <c r="M18" s="16">
        <f>$D41</f>
        <v>62.214395999999994</v>
      </c>
      <c r="N18" s="16">
        <f>$D42</f>
        <v>78.269723999999997</v>
      </c>
      <c r="O18" s="16">
        <f>$D43</f>
        <v>62.214395999999994</v>
      </c>
      <c r="P18" s="16">
        <f>$D44</f>
        <v>62.214395999999994</v>
      </c>
      <c r="Q18" s="16">
        <f>$D45</f>
        <v>38.131403999999996</v>
      </c>
      <c r="R18" s="16">
        <f>$D46</f>
        <v>38.131403999999996</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-1.630275999999995</v>
      </c>
      <c r="D19" s="16">
        <f t="shared" ref="D19:V19" si="1">D18-D17</f>
        <v>-1.630275999999995</v>
      </c>
      <c r="E19" s="16">
        <f t="shared" si="1"/>
        <v>-0.96859600000000512</v>
      </c>
      <c r="F19" s="16">
        <f t="shared" si="1"/>
        <v>-1.630275999999995</v>
      </c>
      <c r="G19" s="16">
        <f t="shared" si="1"/>
        <v>-1.630275999999995</v>
      </c>
      <c r="H19" s="16">
        <f t="shared" si="1"/>
        <v>-1.630275999999995</v>
      </c>
      <c r="I19" s="16">
        <f t="shared" si="1"/>
        <v>-0.78560400000000641</v>
      </c>
      <c r="J19" s="16">
        <f t="shared" si="1"/>
        <v>-1.630275999999995</v>
      </c>
      <c r="K19" s="16">
        <f t="shared" si="1"/>
        <v>-1.630275999999995</v>
      </c>
      <c r="L19" s="16">
        <f t="shared" si="1"/>
        <v>-1.630275999999995</v>
      </c>
      <c r="M19" s="16">
        <f t="shared" si="1"/>
        <v>-0.7856039999999993</v>
      </c>
      <c r="N19" s="16">
        <f t="shared" si="1"/>
        <v>-1.630275999999995</v>
      </c>
      <c r="O19" s="16">
        <f t="shared" si="1"/>
        <v>-0.7856039999999993</v>
      </c>
      <c r="P19" s="16">
        <f t="shared" si="1"/>
        <v>-0.7856039999999993</v>
      </c>
      <c r="Q19" s="16">
        <f t="shared" si="1"/>
        <v>-0.96859600000000512</v>
      </c>
      <c r="R19" s="16">
        <f t="shared" si="1"/>
        <v>-0.96859600000000512</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22.698585000000001</v>
      </c>
      <c r="D22" s="16">
        <f>$E32</f>
        <v>22.698585000000001</v>
      </c>
      <c r="E22" s="16">
        <f>$E33</f>
        <v>11.058285</v>
      </c>
      <c r="F22" s="16">
        <f>$E34</f>
        <v>22.698585000000001</v>
      </c>
      <c r="G22" s="16">
        <f>$E35</f>
        <v>22.698585000000001</v>
      </c>
      <c r="H22" s="16">
        <f>$E36</f>
        <v>22.698585000000001</v>
      </c>
      <c r="I22" s="16">
        <f>$E37</f>
        <v>18.042465</v>
      </c>
      <c r="J22" s="16">
        <f>$E38</f>
        <v>22.698585000000001</v>
      </c>
      <c r="K22" s="16">
        <f>$E39</f>
        <v>22.698585000000001</v>
      </c>
      <c r="L22" s="16">
        <f>$E40</f>
        <v>22.698585000000001</v>
      </c>
      <c r="M22" s="16">
        <f>$E41</f>
        <v>18.042465</v>
      </c>
      <c r="N22" s="16">
        <f>$E42</f>
        <v>22.698585000000001</v>
      </c>
      <c r="O22" s="16">
        <f>$E43</f>
        <v>18.042465</v>
      </c>
      <c r="P22" s="16">
        <f>$E44</f>
        <v>18.042465</v>
      </c>
      <c r="Q22" s="16">
        <f>$E45</f>
        <v>11.058285</v>
      </c>
      <c r="R22" s="16">
        <f>$E46</f>
        <v>11.058285</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-259.30141500000002</v>
      </c>
      <c r="D23" s="16">
        <f t="shared" ref="D23:V23" si="3">D22-D21</f>
        <v>-259.30141500000002</v>
      </c>
      <c r="E23" s="16">
        <f t="shared" si="3"/>
        <v>-126.941715</v>
      </c>
      <c r="F23" s="16">
        <f t="shared" si="3"/>
        <v>-259.30141500000002</v>
      </c>
      <c r="G23" s="16">
        <f t="shared" si="3"/>
        <v>-259.30141500000002</v>
      </c>
      <c r="H23" s="16">
        <f t="shared" si="3"/>
        <v>-259.30141500000002</v>
      </c>
      <c r="I23" s="16">
        <f t="shared" si="3"/>
        <v>-76.457535000000007</v>
      </c>
      <c r="J23" s="16">
        <f t="shared" si="3"/>
        <v>-259.30141500000002</v>
      </c>
      <c r="K23" s="16">
        <f t="shared" si="3"/>
        <v>-259.30141500000002</v>
      </c>
      <c r="L23" s="16">
        <f t="shared" si="3"/>
        <v>-259.30141500000002</v>
      </c>
      <c r="M23" s="16">
        <f t="shared" si="3"/>
        <v>-179.95753500000004</v>
      </c>
      <c r="N23" s="16">
        <f t="shared" si="3"/>
        <v>-259.30141500000002</v>
      </c>
      <c r="O23" s="16">
        <f t="shared" si="3"/>
        <v>-179.95753500000004</v>
      </c>
      <c r="P23" s="16">
        <f t="shared" si="3"/>
        <v>-179.95753500000004</v>
      </c>
      <c r="Q23" s="16">
        <f t="shared" si="3"/>
        <v>-126.941715</v>
      </c>
      <c r="R23" s="16">
        <f t="shared" si="3"/>
        <v>-126.941715</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39</v>
      </c>
      <c r="C31" s="77">
        <f>IF(C$27="%w/w SAR",((C$28*10)*$B31),IF(C$27="%w/w DM",(((C$28*10)*($B$28/100))*$B31),IF(C$27="kg/t SAR",(C$28*$B31),IF(C$27="kg/t DM",((C$28*($B$28/100))*$B31),IF(C$27="mg/kg SAR",((C$28*0.001)*$B31),IF(C$27="mg/kg DM",(((C$28*0.001)*($B$28/100))*$B31),0))))))</f>
        <v>42.900000000000006</v>
      </c>
      <c r="D31" s="77">
        <f>(IF(D$27="%w/w SAR",((D$28*10)*$B31),IF(D$27="%w/w DM",(((D$28*10)*($B$28/100))*$B31),IF(D$27="kg/t SAR",(D$28*$B31),IF(D$27="kg/t DM",((D$28*($B$28/100))*$B31),IF(D$27="mg/kg SAR",((D$28*0.001)*$B31),IF(D$27="mg/kg DM",(((D$28*0.001)*($B$28/100))*$B31),"0")))))))*2.291</f>
        <v>78.269723999999997</v>
      </c>
      <c r="E31" s="77">
        <f>(IF(E$27="%w/w SAR",((E$28*10)*$B31),IF(E$27="%w/w DM",(((E$28*10)*($B$28/100))*$B31),IF(E$27="kg/t SAR",(E$28*$B31),IF(E$27="kg/t DM",((E$28*($B$28/100))*$B31),IF(E$27="mg/kg SAR",((E$28*0.001)*$B31),IF(E$27="mg/kg DM",(((E$28*0.001)*($B$28/100))*$B31),"0")))))))*1.205</f>
        <v>22.698585000000001</v>
      </c>
      <c r="F31" s="77">
        <f>(IF(F$27="%w/w SAR",((F$28*10)*$B31),IF(F$27="%w/w DM",(((F$28*10)*($B$28/100))*$B31),IF(F$27="kg/t SAR",(F$28*$B31),IF(F$27="kg/t DM",((F$28*($B$28/100))*$B31),IF(F$27="mg/kg SAR",((F$28*0.001)*$B31),IF(F$27="mg/kg DM",(((F$28*0.001)*($B$28/100))*$B31),"0")))))))*1.658</f>
        <v>3.7633283999999998</v>
      </c>
      <c r="G31" s="77">
        <f t="shared" ref="G31:P46" si="5">IF(G$27="%w/w SAR",((G$28*10)*$B31),IF(G$27="%w/w DM",(((G$28*10)*($B$28/100))*$B31),IF(G$27="kg/t SAR",(G$28*$B31),IF(G$27="kg/t DM",((G$28*($B$28/100))*$B31),IF(G$27="mg/kg SAR",((G$28*0.001)*$B31),IF(G$27="mg/kg DM",(((G$28*0.001)*($B$28/100))*$B31),0))))))</f>
        <v>7.8000000000000005E-3</v>
      </c>
      <c r="H31" s="77">
        <f t="shared" si="5"/>
        <v>8.6580000000000004E-2</v>
      </c>
      <c r="I31" s="77">
        <f t="shared" si="5"/>
        <v>1.95E-2</v>
      </c>
      <c r="J31" s="77">
        <f t="shared" si="5"/>
        <v>3.9000000000000005E-4</v>
      </c>
      <c r="K31" s="77">
        <f t="shared" si="5"/>
        <v>1.9500000000000001E-3</v>
      </c>
      <c r="L31" s="77">
        <f t="shared" si="5"/>
        <v>7.8000000000000005E-3</v>
      </c>
      <c r="M31" s="77">
        <f t="shared" si="5"/>
        <v>9.3600000000000003E-3</v>
      </c>
      <c r="N31" s="77">
        <f t="shared" si="5"/>
        <v>0</v>
      </c>
      <c r="O31" s="77">
        <f t="shared" si="5"/>
        <v>0</v>
      </c>
      <c r="P31" s="77">
        <f t="shared" si="5"/>
        <v>10.023</v>
      </c>
      <c r="Q31" s="77">
        <f>(IF(Q$27="%w/w SAR",((Q$28*10)*$B31),IF(Q$27="%w/w DM",(((Q$28*10)*($B$28/100))*$B31),IF(Q$27="kg/t SAR",(Q$28*$B31),IF(Q$27="kg/t DM",((Q$28*($B$28/100))*$B31),IF(Q$27="mg/kg SAR",((Q$28*0.001)*$B31),IF(Q$27="mg/kg DM",(((Q$28*0.001)*($B$28/100))*$B31),0)))))))*2.5</f>
        <v>10.627500000000001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si="5"/>
        <v>7.8000000000000005E-3</v>
      </c>
      <c r="H32" s="77">
        <f t="shared" si="5"/>
        <v>8.6580000000000004E-2</v>
      </c>
      <c r="I32" s="77">
        <f t="shared" si="5"/>
        <v>1.95E-2</v>
      </c>
      <c r="J32" s="77">
        <f t="shared" si="5"/>
        <v>3.9000000000000005E-4</v>
      </c>
      <c r="K32" s="77">
        <f t="shared" si="5"/>
        <v>1.9500000000000001E-3</v>
      </c>
      <c r="L32" s="77">
        <f t="shared" si="5"/>
        <v>7.8000000000000005E-3</v>
      </c>
      <c r="M32" s="77">
        <f t="shared" si="5"/>
        <v>9.3600000000000003E-3</v>
      </c>
      <c r="N32" s="77">
        <f t="shared" si="5"/>
        <v>0</v>
      </c>
      <c r="O32" s="77">
        <f t="shared" si="5"/>
        <v>0</v>
      </c>
      <c r="P32" s="77">
        <f t="shared" si="5"/>
        <v>10.023</v>
      </c>
      <c r="Q32" s="77">
        <f t="shared" ref="Q32:Q50" si="10">(IF(Q$27="%w/w SAR",((Q$28*10)*$B32),IF(Q$27="%w/w DM",(((Q$28*10)*($B$28/100))*$B32),IF(Q$27="kg/t SAR",(Q$28*$B32),IF(Q$27="kg/t DM",((Q$28*($B$28/100))*$B32),IF(Q$27="mg/kg SAR",((Q$28*0.001)*$B32),IF(Q$27="mg/kg DM",(((Q$28*0.001)*($B$28/100))*$B32),0)))))))*2.5</f>
        <v>10.627500000000001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 4</v>
      </c>
      <c r="B33" s="15">
        <v>19</v>
      </c>
      <c r="C33" s="77">
        <f t="shared" si="6"/>
        <v>20.900000000000002</v>
      </c>
      <c r="D33" s="77">
        <f t="shared" si="7"/>
        <v>38.131403999999996</v>
      </c>
      <c r="E33" s="77">
        <f t="shared" si="8"/>
        <v>11.058285</v>
      </c>
      <c r="F33" s="77">
        <f t="shared" si="9"/>
        <v>1.8334164000000002</v>
      </c>
      <c r="G33" s="77">
        <f t="shared" si="5"/>
        <v>3.8E-3</v>
      </c>
      <c r="H33" s="77">
        <f t="shared" si="5"/>
        <v>4.2180000000000002E-2</v>
      </c>
      <c r="I33" s="77">
        <f t="shared" si="5"/>
        <v>9.4999999999999998E-3</v>
      </c>
      <c r="J33" s="77">
        <f t="shared" si="5"/>
        <v>1.9000000000000001E-4</v>
      </c>
      <c r="K33" s="77">
        <f t="shared" si="5"/>
        <v>9.5E-4</v>
      </c>
      <c r="L33" s="77">
        <f t="shared" si="5"/>
        <v>3.8E-3</v>
      </c>
      <c r="M33" s="77">
        <f t="shared" si="5"/>
        <v>4.5599999999999998E-3</v>
      </c>
      <c r="N33" s="77">
        <f t="shared" si="5"/>
        <v>0</v>
      </c>
      <c r="O33" s="77">
        <f t="shared" si="5"/>
        <v>0</v>
      </c>
      <c r="P33" s="77">
        <f t="shared" si="5"/>
        <v>4.883</v>
      </c>
      <c r="Q33" s="77">
        <f t="shared" si="10"/>
        <v>5.1775000000000002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 5</v>
      </c>
      <c r="B34" s="15">
        <v>39</v>
      </c>
      <c r="C34" s="77">
        <f t="shared" si="6"/>
        <v>42.900000000000006</v>
      </c>
      <c r="D34" s="77">
        <f t="shared" si="7"/>
        <v>78.269723999999997</v>
      </c>
      <c r="E34" s="77">
        <f t="shared" si="8"/>
        <v>22.698585000000001</v>
      </c>
      <c r="F34" s="77">
        <f t="shared" si="9"/>
        <v>3.7633283999999998</v>
      </c>
      <c r="G34" s="77">
        <f t="shared" si="5"/>
        <v>7.8000000000000005E-3</v>
      </c>
      <c r="H34" s="77">
        <f t="shared" si="5"/>
        <v>8.6580000000000004E-2</v>
      </c>
      <c r="I34" s="77">
        <f t="shared" si="5"/>
        <v>1.95E-2</v>
      </c>
      <c r="J34" s="77">
        <f t="shared" si="5"/>
        <v>3.9000000000000005E-4</v>
      </c>
      <c r="K34" s="77">
        <f t="shared" si="5"/>
        <v>1.9500000000000001E-3</v>
      </c>
      <c r="L34" s="77">
        <f t="shared" si="5"/>
        <v>7.8000000000000005E-3</v>
      </c>
      <c r="M34" s="77">
        <f t="shared" si="5"/>
        <v>9.3600000000000003E-3</v>
      </c>
      <c r="N34" s="77">
        <f t="shared" si="5"/>
        <v>0</v>
      </c>
      <c r="O34" s="77">
        <f t="shared" si="5"/>
        <v>0</v>
      </c>
      <c r="P34" s="77">
        <f t="shared" si="5"/>
        <v>10.023</v>
      </c>
      <c r="Q34" s="77">
        <f t="shared" si="10"/>
        <v>10.627500000000001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Tref 6</v>
      </c>
      <c r="B35" s="15">
        <v>39</v>
      </c>
      <c r="C35" s="77">
        <f t="shared" si="6"/>
        <v>42.900000000000006</v>
      </c>
      <c r="D35" s="77">
        <f t="shared" si="7"/>
        <v>78.269723999999997</v>
      </c>
      <c r="E35" s="77">
        <f t="shared" si="8"/>
        <v>22.698585000000001</v>
      </c>
      <c r="F35" s="77">
        <f t="shared" si="9"/>
        <v>3.7633283999999998</v>
      </c>
      <c r="G35" s="77">
        <f t="shared" si="5"/>
        <v>7.8000000000000005E-3</v>
      </c>
      <c r="H35" s="77">
        <f t="shared" si="5"/>
        <v>8.6580000000000004E-2</v>
      </c>
      <c r="I35" s="77">
        <f t="shared" si="5"/>
        <v>1.95E-2</v>
      </c>
      <c r="J35" s="77">
        <f t="shared" si="5"/>
        <v>3.9000000000000005E-4</v>
      </c>
      <c r="K35" s="77">
        <f t="shared" si="5"/>
        <v>1.9500000000000001E-3</v>
      </c>
      <c r="L35" s="77">
        <f t="shared" si="5"/>
        <v>7.8000000000000005E-3</v>
      </c>
      <c r="M35" s="77">
        <f t="shared" si="5"/>
        <v>9.3600000000000003E-3</v>
      </c>
      <c r="N35" s="77">
        <f t="shared" si="5"/>
        <v>0</v>
      </c>
      <c r="O35" s="77">
        <f t="shared" si="5"/>
        <v>0</v>
      </c>
      <c r="P35" s="77">
        <f t="shared" si="5"/>
        <v>10.023</v>
      </c>
      <c r="Q35" s="77">
        <f t="shared" si="10"/>
        <v>10.627500000000001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Tref 7</v>
      </c>
      <c r="B36" s="15">
        <v>39</v>
      </c>
      <c r="C36" s="77">
        <f t="shared" si="6"/>
        <v>42.900000000000006</v>
      </c>
      <c r="D36" s="77">
        <f t="shared" si="7"/>
        <v>78.269723999999997</v>
      </c>
      <c r="E36" s="77">
        <f t="shared" si="8"/>
        <v>22.698585000000001</v>
      </c>
      <c r="F36" s="77">
        <f t="shared" si="9"/>
        <v>3.7633283999999998</v>
      </c>
      <c r="G36" s="77">
        <f t="shared" si="5"/>
        <v>7.8000000000000005E-3</v>
      </c>
      <c r="H36" s="77">
        <f t="shared" si="5"/>
        <v>8.6580000000000004E-2</v>
      </c>
      <c r="I36" s="77">
        <f t="shared" si="5"/>
        <v>1.95E-2</v>
      </c>
      <c r="J36" s="77">
        <f t="shared" si="5"/>
        <v>3.9000000000000005E-4</v>
      </c>
      <c r="K36" s="77">
        <f t="shared" si="5"/>
        <v>1.9500000000000001E-3</v>
      </c>
      <c r="L36" s="77">
        <f t="shared" si="5"/>
        <v>7.8000000000000005E-3</v>
      </c>
      <c r="M36" s="77">
        <f t="shared" si="5"/>
        <v>9.3600000000000003E-3</v>
      </c>
      <c r="N36" s="77">
        <f t="shared" si="5"/>
        <v>0</v>
      </c>
      <c r="O36" s="77">
        <f t="shared" si="5"/>
        <v>0</v>
      </c>
      <c r="P36" s="77">
        <f t="shared" si="5"/>
        <v>10.023</v>
      </c>
      <c r="Q36" s="77">
        <f t="shared" si="10"/>
        <v>10.627500000000001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Tref 8</v>
      </c>
      <c r="B37" s="15">
        <v>31</v>
      </c>
      <c r="C37" s="77">
        <f t="shared" si="6"/>
        <v>34.1</v>
      </c>
      <c r="D37" s="77">
        <f t="shared" si="7"/>
        <v>62.214395999999994</v>
      </c>
      <c r="E37" s="77">
        <f t="shared" si="8"/>
        <v>18.042465</v>
      </c>
      <c r="F37" s="77">
        <f t="shared" si="9"/>
        <v>2.9913635999999997</v>
      </c>
      <c r="G37" s="77">
        <f t="shared" si="5"/>
        <v>6.2000000000000006E-3</v>
      </c>
      <c r="H37" s="77">
        <f t="shared" si="5"/>
        <v>6.8820000000000006E-2</v>
      </c>
      <c r="I37" s="77">
        <f t="shared" si="5"/>
        <v>1.55E-2</v>
      </c>
      <c r="J37" s="77">
        <f t="shared" si="5"/>
        <v>3.1E-4</v>
      </c>
      <c r="K37" s="77">
        <f t="shared" si="5"/>
        <v>1.5500000000000002E-3</v>
      </c>
      <c r="L37" s="77">
        <f t="shared" si="5"/>
        <v>6.2000000000000006E-3</v>
      </c>
      <c r="M37" s="77">
        <f t="shared" si="5"/>
        <v>7.4400000000000004E-3</v>
      </c>
      <c r="N37" s="77">
        <f t="shared" si="5"/>
        <v>0</v>
      </c>
      <c r="O37" s="77">
        <f t="shared" si="5"/>
        <v>0</v>
      </c>
      <c r="P37" s="77">
        <f t="shared" si="5"/>
        <v>7.9670000000000005</v>
      </c>
      <c r="Q37" s="77">
        <f t="shared" si="10"/>
        <v>8.4474999999999998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39</v>
      </c>
      <c r="C38" s="77">
        <f t="shared" si="6"/>
        <v>42.900000000000006</v>
      </c>
      <c r="D38" s="77">
        <f t="shared" si="7"/>
        <v>78.269723999999997</v>
      </c>
      <c r="E38" s="77">
        <f t="shared" si="8"/>
        <v>22.698585000000001</v>
      </c>
      <c r="F38" s="77">
        <f t="shared" si="9"/>
        <v>3.7633283999999998</v>
      </c>
      <c r="G38" s="77">
        <f t="shared" si="5"/>
        <v>7.8000000000000005E-3</v>
      </c>
      <c r="H38" s="77">
        <f t="shared" si="5"/>
        <v>8.6580000000000004E-2</v>
      </c>
      <c r="I38" s="77">
        <f t="shared" si="5"/>
        <v>1.95E-2</v>
      </c>
      <c r="J38" s="77">
        <f t="shared" si="5"/>
        <v>3.9000000000000005E-4</v>
      </c>
      <c r="K38" s="77">
        <f t="shared" si="5"/>
        <v>1.9500000000000001E-3</v>
      </c>
      <c r="L38" s="77">
        <f t="shared" si="5"/>
        <v>7.8000000000000005E-3</v>
      </c>
      <c r="M38" s="77">
        <f t="shared" si="5"/>
        <v>9.3600000000000003E-3</v>
      </c>
      <c r="N38" s="77">
        <f t="shared" si="5"/>
        <v>0</v>
      </c>
      <c r="O38" s="77">
        <f t="shared" si="5"/>
        <v>0</v>
      </c>
      <c r="P38" s="77">
        <f t="shared" si="5"/>
        <v>10.023</v>
      </c>
      <c r="Q38" s="77">
        <f t="shared" si="10"/>
        <v>10.627500000000001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Tref 10</v>
      </c>
      <c r="B39" s="15">
        <v>39</v>
      </c>
      <c r="C39" s="77">
        <f t="shared" si="6"/>
        <v>42.900000000000006</v>
      </c>
      <c r="D39" s="77">
        <f t="shared" si="7"/>
        <v>78.269723999999997</v>
      </c>
      <c r="E39" s="77">
        <f t="shared" si="8"/>
        <v>22.698585000000001</v>
      </c>
      <c r="F39" s="77">
        <f t="shared" si="9"/>
        <v>3.7633283999999998</v>
      </c>
      <c r="G39" s="77">
        <f t="shared" si="5"/>
        <v>7.8000000000000005E-3</v>
      </c>
      <c r="H39" s="77">
        <f t="shared" si="5"/>
        <v>8.6580000000000004E-2</v>
      </c>
      <c r="I39" s="77">
        <f t="shared" si="5"/>
        <v>1.95E-2</v>
      </c>
      <c r="J39" s="77">
        <f t="shared" si="5"/>
        <v>3.9000000000000005E-4</v>
      </c>
      <c r="K39" s="77">
        <f t="shared" si="5"/>
        <v>1.9500000000000001E-3</v>
      </c>
      <c r="L39" s="77">
        <f t="shared" si="5"/>
        <v>7.8000000000000005E-3</v>
      </c>
      <c r="M39" s="77">
        <f t="shared" si="5"/>
        <v>9.3600000000000003E-3</v>
      </c>
      <c r="N39" s="77">
        <f t="shared" si="5"/>
        <v>0</v>
      </c>
      <c r="O39" s="77">
        <f t="shared" si="5"/>
        <v>0</v>
      </c>
      <c r="P39" s="77">
        <f t="shared" si="5"/>
        <v>10.023</v>
      </c>
      <c r="Q39" s="77">
        <f t="shared" si="10"/>
        <v>10.627500000000001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Tref 11</v>
      </c>
      <c r="B40" s="15">
        <v>39</v>
      </c>
      <c r="C40" s="77">
        <f t="shared" si="6"/>
        <v>42.900000000000006</v>
      </c>
      <c r="D40" s="77">
        <f t="shared" si="7"/>
        <v>78.269723999999997</v>
      </c>
      <c r="E40" s="77">
        <f t="shared" si="8"/>
        <v>22.698585000000001</v>
      </c>
      <c r="F40" s="77">
        <f t="shared" si="9"/>
        <v>3.7633283999999998</v>
      </c>
      <c r="G40" s="77">
        <f t="shared" si="5"/>
        <v>7.8000000000000005E-3</v>
      </c>
      <c r="H40" s="77">
        <f t="shared" si="5"/>
        <v>8.6580000000000004E-2</v>
      </c>
      <c r="I40" s="77">
        <f t="shared" si="5"/>
        <v>1.95E-2</v>
      </c>
      <c r="J40" s="77">
        <f t="shared" si="5"/>
        <v>3.9000000000000005E-4</v>
      </c>
      <c r="K40" s="77">
        <f t="shared" si="5"/>
        <v>1.9500000000000001E-3</v>
      </c>
      <c r="L40" s="77">
        <f t="shared" si="5"/>
        <v>7.8000000000000005E-3</v>
      </c>
      <c r="M40" s="77">
        <f t="shared" si="5"/>
        <v>9.3600000000000003E-3</v>
      </c>
      <c r="N40" s="77">
        <f t="shared" si="5"/>
        <v>0</v>
      </c>
      <c r="O40" s="77">
        <f t="shared" si="5"/>
        <v>0</v>
      </c>
      <c r="P40" s="77">
        <f t="shared" si="5"/>
        <v>10.023</v>
      </c>
      <c r="Q40" s="77">
        <f t="shared" si="10"/>
        <v>10.627500000000001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Tref 12</v>
      </c>
      <c r="B41" s="15">
        <v>31</v>
      </c>
      <c r="C41" s="77">
        <f t="shared" si="6"/>
        <v>34.1</v>
      </c>
      <c r="D41" s="77">
        <f t="shared" si="7"/>
        <v>62.214395999999994</v>
      </c>
      <c r="E41" s="77">
        <f t="shared" si="8"/>
        <v>18.042465</v>
      </c>
      <c r="F41" s="77">
        <f t="shared" si="9"/>
        <v>2.9913635999999997</v>
      </c>
      <c r="G41" s="77">
        <f t="shared" si="5"/>
        <v>6.2000000000000006E-3</v>
      </c>
      <c r="H41" s="77">
        <f t="shared" si="5"/>
        <v>6.8820000000000006E-2</v>
      </c>
      <c r="I41" s="77">
        <f t="shared" si="5"/>
        <v>1.55E-2</v>
      </c>
      <c r="J41" s="77">
        <f t="shared" si="5"/>
        <v>3.1E-4</v>
      </c>
      <c r="K41" s="77">
        <f t="shared" si="5"/>
        <v>1.5500000000000002E-3</v>
      </c>
      <c r="L41" s="77">
        <f t="shared" si="5"/>
        <v>6.2000000000000006E-3</v>
      </c>
      <c r="M41" s="77">
        <f t="shared" si="5"/>
        <v>7.4400000000000004E-3</v>
      </c>
      <c r="N41" s="77">
        <f t="shared" si="5"/>
        <v>0</v>
      </c>
      <c r="O41" s="77">
        <f t="shared" si="5"/>
        <v>0</v>
      </c>
      <c r="P41" s="77">
        <f t="shared" si="5"/>
        <v>7.9670000000000005</v>
      </c>
      <c r="Q41" s="77">
        <f t="shared" si="10"/>
        <v>8.4474999999999998</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Tref 13</v>
      </c>
      <c r="B42" s="15">
        <v>39</v>
      </c>
      <c r="C42" s="77">
        <f t="shared" si="6"/>
        <v>42.900000000000006</v>
      </c>
      <c r="D42" s="77">
        <f t="shared" si="7"/>
        <v>78.269723999999997</v>
      </c>
      <c r="E42" s="77">
        <f t="shared" si="8"/>
        <v>22.698585000000001</v>
      </c>
      <c r="F42" s="77">
        <f t="shared" si="9"/>
        <v>3.7633283999999998</v>
      </c>
      <c r="G42" s="77">
        <f t="shared" si="5"/>
        <v>7.8000000000000005E-3</v>
      </c>
      <c r="H42" s="77">
        <f t="shared" si="5"/>
        <v>8.6580000000000004E-2</v>
      </c>
      <c r="I42" s="77">
        <f t="shared" si="5"/>
        <v>1.95E-2</v>
      </c>
      <c r="J42" s="77">
        <f t="shared" si="5"/>
        <v>3.9000000000000005E-4</v>
      </c>
      <c r="K42" s="77">
        <f t="shared" si="5"/>
        <v>1.9500000000000001E-3</v>
      </c>
      <c r="L42" s="77">
        <f t="shared" si="5"/>
        <v>7.8000000000000005E-3</v>
      </c>
      <c r="M42" s="77">
        <f t="shared" si="5"/>
        <v>9.3600000000000003E-3</v>
      </c>
      <c r="N42" s="77">
        <f t="shared" si="5"/>
        <v>0</v>
      </c>
      <c r="O42" s="77">
        <f t="shared" si="5"/>
        <v>0</v>
      </c>
      <c r="P42" s="77">
        <f t="shared" si="5"/>
        <v>10.023</v>
      </c>
      <c r="Q42" s="77">
        <f t="shared" si="10"/>
        <v>10.627500000000001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Tref 14</v>
      </c>
      <c r="B43" s="15">
        <v>31</v>
      </c>
      <c r="C43" s="77">
        <f t="shared" si="6"/>
        <v>34.1</v>
      </c>
      <c r="D43" s="77">
        <f t="shared" si="7"/>
        <v>62.214395999999994</v>
      </c>
      <c r="E43" s="77">
        <f t="shared" si="8"/>
        <v>18.042465</v>
      </c>
      <c r="F43" s="77">
        <f t="shared" si="9"/>
        <v>2.9913635999999997</v>
      </c>
      <c r="G43" s="77">
        <f t="shared" si="5"/>
        <v>6.2000000000000006E-3</v>
      </c>
      <c r="H43" s="77">
        <f t="shared" si="5"/>
        <v>6.8820000000000006E-2</v>
      </c>
      <c r="I43" s="77">
        <f t="shared" si="5"/>
        <v>1.55E-2</v>
      </c>
      <c r="J43" s="77">
        <f t="shared" si="5"/>
        <v>3.1E-4</v>
      </c>
      <c r="K43" s="77">
        <f t="shared" si="5"/>
        <v>1.5500000000000002E-3</v>
      </c>
      <c r="L43" s="77">
        <f t="shared" si="5"/>
        <v>6.2000000000000006E-3</v>
      </c>
      <c r="M43" s="77">
        <f t="shared" si="5"/>
        <v>7.4400000000000004E-3</v>
      </c>
      <c r="N43" s="77">
        <f t="shared" si="5"/>
        <v>0</v>
      </c>
      <c r="O43" s="77">
        <f t="shared" si="5"/>
        <v>0</v>
      </c>
      <c r="P43" s="77">
        <f t="shared" si="5"/>
        <v>7.9670000000000005</v>
      </c>
      <c r="Q43" s="77">
        <f t="shared" si="10"/>
        <v>8.4474999999999998</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Tref 15</v>
      </c>
      <c r="B44" s="15">
        <v>31</v>
      </c>
      <c r="C44" s="77">
        <f t="shared" si="6"/>
        <v>34.1</v>
      </c>
      <c r="D44" s="77">
        <f t="shared" si="7"/>
        <v>62.214395999999994</v>
      </c>
      <c r="E44" s="77">
        <f t="shared" si="8"/>
        <v>18.042465</v>
      </c>
      <c r="F44" s="77">
        <f t="shared" si="9"/>
        <v>2.9913635999999997</v>
      </c>
      <c r="G44" s="77">
        <f t="shared" si="5"/>
        <v>6.2000000000000006E-3</v>
      </c>
      <c r="H44" s="77">
        <f t="shared" si="5"/>
        <v>6.8820000000000006E-2</v>
      </c>
      <c r="I44" s="77">
        <f t="shared" si="5"/>
        <v>1.55E-2</v>
      </c>
      <c r="J44" s="77">
        <f t="shared" si="5"/>
        <v>3.1E-4</v>
      </c>
      <c r="K44" s="77">
        <f t="shared" si="5"/>
        <v>1.5500000000000002E-3</v>
      </c>
      <c r="L44" s="77">
        <f t="shared" si="5"/>
        <v>6.2000000000000006E-3</v>
      </c>
      <c r="M44" s="77">
        <f t="shared" si="5"/>
        <v>7.4400000000000004E-3</v>
      </c>
      <c r="N44" s="77">
        <f t="shared" si="5"/>
        <v>0</v>
      </c>
      <c r="O44" s="77">
        <f t="shared" si="5"/>
        <v>0</v>
      </c>
      <c r="P44" s="77">
        <f t="shared" si="5"/>
        <v>7.9670000000000005</v>
      </c>
      <c r="Q44" s="77">
        <f t="shared" si="10"/>
        <v>8.4474999999999998</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19</v>
      </c>
      <c r="C45" s="77">
        <f t="shared" si="6"/>
        <v>20.900000000000002</v>
      </c>
      <c r="D45" s="77">
        <f t="shared" si="7"/>
        <v>38.131403999999996</v>
      </c>
      <c r="E45" s="77">
        <f t="shared" si="8"/>
        <v>11.058285</v>
      </c>
      <c r="F45" s="77">
        <f t="shared" si="9"/>
        <v>1.8334164000000002</v>
      </c>
      <c r="G45" s="77">
        <f t="shared" si="5"/>
        <v>3.8E-3</v>
      </c>
      <c r="H45" s="77">
        <f t="shared" si="5"/>
        <v>4.2180000000000002E-2</v>
      </c>
      <c r="I45" s="77">
        <f t="shared" si="5"/>
        <v>9.4999999999999998E-3</v>
      </c>
      <c r="J45" s="77">
        <f t="shared" si="5"/>
        <v>1.9000000000000001E-4</v>
      </c>
      <c r="K45" s="77">
        <f t="shared" si="5"/>
        <v>9.5E-4</v>
      </c>
      <c r="L45" s="77">
        <f t="shared" si="5"/>
        <v>3.8E-3</v>
      </c>
      <c r="M45" s="77">
        <f t="shared" si="5"/>
        <v>4.5599999999999998E-3</v>
      </c>
      <c r="N45" s="77">
        <f t="shared" si="5"/>
        <v>0</v>
      </c>
      <c r="O45" s="77">
        <f t="shared" si="5"/>
        <v>0</v>
      </c>
      <c r="P45" s="77">
        <f t="shared" si="5"/>
        <v>4.883</v>
      </c>
      <c r="Q45" s="77">
        <f t="shared" si="10"/>
        <v>5.1775000000000002</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Tref 20</v>
      </c>
      <c r="B46" s="15">
        <v>19</v>
      </c>
      <c r="C46" s="77">
        <f t="shared" si="6"/>
        <v>20.900000000000002</v>
      </c>
      <c r="D46" s="77">
        <f t="shared" si="7"/>
        <v>38.131403999999996</v>
      </c>
      <c r="E46" s="77">
        <f t="shared" si="8"/>
        <v>11.058285</v>
      </c>
      <c r="F46" s="77">
        <f t="shared" si="9"/>
        <v>1.8334164000000002</v>
      </c>
      <c r="G46" s="77">
        <f t="shared" si="5"/>
        <v>3.8E-3</v>
      </c>
      <c r="H46" s="77">
        <f t="shared" si="5"/>
        <v>4.2180000000000002E-2</v>
      </c>
      <c r="I46" s="77">
        <f t="shared" si="5"/>
        <v>9.4999999999999998E-3</v>
      </c>
      <c r="J46" s="77">
        <f t="shared" si="5"/>
        <v>1.9000000000000001E-4</v>
      </c>
      <c r="K46" s="77">
        <f t="shared" si="5"/>
        <v>9.5E-4</v>
      </c>
      <c r="L46" s="77">
        <f t="shared" si="5"/>
        <v>3.8E-3</v>
      </c>
      <c r="M46" s="77">
        <f t="shared" si="5"/>
        <v>4.5599999999999998E-3</v>
      </c>
      <c r="N46" s="77">
        <f t="shared" si="5"/>
        <v>0</v>
      </c>
      <c r="O46" s="77">
        <f t="shared" si="5"/>
        <v>0</v>
      </c>
      <c r="P46" s="77">
        <f t="shared" si="5"/>
        <v>4.883</v>
      </c>
      <c r="Q46" s="77">
        <f t="shared" si="10"/>
        <v>5.1775000000000002</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"&amp;(VLOOKUP(C14,Table245[],6,FALSE))</f>
        <v>0 I Grass</v>
      </c>
      <c r="C58" s="13" t="str">
        <f>D16&amp;" I "&amp;(VLOOKUP(D14,Table245[],6,FALSE))</f>
        <v>0 I Grass</v>
      </c>
      <c r="D58" s="13" t="str">
        <f>E16&amp;" I "&amp;(VLOOKUP(E14,Table245[],6,FALSE))</f>
        <v>0 I Grass</v>
      </c>
      <c r="E58" s="13" t="str">
        <f>F16&amp;" I "&amp;(VLOOKUP(F14,Table245[],6,FALSE))</f>
        <v>0 I Grass</v>
      </c>
      <c r="F58" s="13" t="str">
        <f>G16&amp;" I "&amp;(VLOOKUP(G14,Table245[],6,FALSE))</f>
        <v>0 I Grass</v>
      </c>
      <c r="G58" s="13" t="str">
        <f>H16&amp;" I "&amp;(VLOOKUP(H14,Table245[],6,FALSE))</f>
        <v>0 I Grass</v>
      </c>
      <c r="H58" s="13" t="str">
        <f>I16&amp;" I "&amp;(VLOOKUP(I14,Table245[],6,FALSE))</f>
        <v>0 I Arable</v>
      </c>
      <c r="I58" s="13" t="str">
        <f>J16&amp;" I "&amp;(VLOOKUP(J14,Table245[],6,FALSE))</f>
        <v>0 I Grass</v>
      </c>
      <c r="J58" s="13" t="str">
        <f>K16&amp;" I "&amp;(VLOOKUP(K14,Table245[],6,FALSE))</f>
        <v>0 I Grass</v>
      </c>
      <c r="K58" s="13" t="str">
        <f>L16&amp;" I "&amp;(VLOOKUP(L14,Table245[],6,FALSE))</f>
        <v>0 I Grass</v>
      </c>
      <c r="L58" s="13" t="str">
        <f>M16&amp;" I "&amp;(VLOOKUP(M14,Table245[],6,FALSE))</f>
        <v>0 I Arable</v>
      </c>
      <c r="M58" s="13" t="str">
        <f>N16&amp;" I "&amp;(VLOOKUP(N14,Table245[],6,FALSE))</f>
        <v>0 I Grass</v>
      </c>
      <c r="N58" s="13" t="str">
        <f>O16&amp;" I "&amp;(VLOOKUP(O14,Table245[],6,FALSE))</f>
        <v>0 I Arable</v>
      </c>
      <c r="O58" s="13" t="str">
        <f>P16&amp;" I "&amp;(VLOOKUP(P14,Table245[],6,FALSE))</f>
        <v>0 I Arable</v>
      </c>
      <c r="P58" s="13" t="str">
        <f>Q16&amp;" I "&amp;(VLOOKUP(Q14,Table245[],6,FALSE))</f>
        <v>0 I Grass</v>
      </c>
      <c r="Q58" s="13" t="str">
        <f>R16&amp;" I "&amp;(VLOOKUP(R14,Table245[],6,FALSE))</f>
        <v>0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6.7</v>
      </c>
      <c r="I59" s="76">
        <f>VLOOKUP(J$14,Table245[],5,FALSE)</f>
        <v>6.2</v>
      </c>
      <c r="J59" s="76">
        <f>VLOOKUP(K$14,Table245[],5,FALSE)</f>
        <v>6.2</v>
      </c>
      <c r="K59" s="76">
        <f>VLOOKUP(L$14,Table245[],5,FALSE)</f>
        <v>6.2</v>
      </c>
      <c r="L59" s="76">
        <f>VLOOKUP(M$14,Table245[],5,FALSE)</f>
        <v>6.7</v>
      </c>
      <c r="M59" s="76">
        <f>VLOOKUP(N$14,Table245[],5,FALSE)</f>
        <v>6.2</v>
      </c>
      <c r="N59" s="76">
        <f>VLOOKUP(O$14,Table245[],5,FALSE)</f>
        <v>6.7</v>
      </c>
      <c r="O59" s="76">
        <f>VLOOKUP(P$14,Table245[],5,FALSE)</f>
        <v>6.7</v>
      </c>
      <c r="P59" s="76">
        <f>VLOOKUP(Q$14,Table245[],5,FALSE)</f>
        <v>6.2</v>
      </c>
      <c r="Q59" s="76">
        <f>VLOOKUP(R$14,Table245[],5,FALSE)</f>
        <v>6.2</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39</v>
      </c>
      <c r="D62" s="77">
        <f>B33</f>
        <v>19</v>
      </c>
      <c r="E62" s="77">
        <f>B34</f>
        <v>39</v>
      </c>
      <c r="F62" s="77">
        <f>B35</f>
        <v>39</v>
      </c>
      <c r="G62" s="77">
        <f>B36</f>
        <v>39</v>
      </c>
      <c r="H62" s="77">
        <f>B37</f>
        <v>31</v>
      </c>
      <c r="I62" s="77">
        <f>B38</f>
        <v>39</v>
      </c>
      <c r="J62" s="77">
        <f>B39</f>
        <v>39</v>
      </c>
      <c r="K62" s="77">
        <f>B40</f>
        <v>39</v>
      </c>
      <c r="L62" s="77">
        <f>B41</f>
        <v>31</v>
      </c>
      <c r="M62" s="77">
        <f>B42</f>
        <v>39</v>
      </c>
      <c r="N62" s="77">
        <f>B43</f>
        <v>31</v>
      </c>
      <c r="O62" s="77">
        <f>B44</f>
        <v>31</v>
      </c>
      <c r="P62" s="77">
        <f>B45</f>
        <v>19</v>
      </c>
      <c r="Q62" s="77">
        <f>B46</f>
        <v>19</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F3" sqref="F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3" t="s">
        <v>41</v>
      </c>
      <c r="B1" s="123"/>
      <c r="C1" s="144" t="str">
        <f>'Dairy Partners'!C1:D1</f>
        <v>PAN-24355</v>
      </c>
      <c r="D1" s="145"/>
      <c r="E1" s="93" t="s">
        <v>45</v>
      </c>
      <c r="F1" s="39">
        <f>'Dairy Partners'!F1</f>
        <v>44.7</v>
      </c>
      <c r="G1" s="124" t="s">
        <v>43</v>
      </c>
      <c r="H1" s="125"/>
      <c r="I1" s="118">
        <v>7.29</v>
      </c>
      <c r="J1" s="123" t="s">
        <v>153</v>
      </c>
      <c r="K1" s="123"/>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93" t="s">
        <v>109</v>
      </c>
      <c r="F2" s="96" t="s">
        <v>165</v>
      </c>
      <c r="G2" s="142" t="s">
        <v>110</v>
      </c>
      <c r="H2" s="143"/>
      <c r="I2" s="118">
        <v>611</v>
      </c>
      <c r="J2" s="123" t="s">
        <v>158</v>
      </c>
      <c r="K2" s="123"/>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93" t="s">
        <v>108</v>
      </c>
      <c r="F3" s="31" t="s">
        <v>78</v>
      </c>
      <c r="G3" s="123" t="s">
        <v>159</v>
      </c>
      <c r="H3" s="123"/>
      <c r="I3" s="118">
        <v>200</v>
      </c>
      <c r="J3" s="124" t="s">
        <v>154</v>
      </c>
      <c r="K3" s="125"/>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94" t="s">
        <v>1</v>
      </c>
      <c r="F4" s="96" t="s">
        <v>187</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8.934899999999999</v>
      </c>
      <c r="D18" s="16">
        <f>$D32</f>
        <v>8.934899999999999</v>
      </c>
      <c r="E18" s="16">
        <f>$D33</f>
        <v>8.934899999999999</v>
      </c>
      <c r="F18" s="16">
        <f>$D34</f>
        <v>8.934899999999999</v>
      </c>
      <c r="G18" s="16">
        <f>$D35</f>
        <v>8.934899999999999</v>
      </c>
      <c r="H18" s="16">
        <f>$D36</f>
        <v>8.934899999999999</v>
      </c>
      <c r="I18" s="16">
        <f>$D37</f>
        <v>3.5739599999999996</v>
      </c>
      <c r="J18" s="16">
        <f>$D38</f>
        <v>8.934899999999999</v>
      </c>
      <c r="K18" s="16">
        <f>$D39</f>
        <v>8.934899999999999</v>
      </c>
      <c r="L18" s="16">
        <f>$D40</f>
        <v>8.934899999999999</v>
      </c>
      <c r="M18" s="16">
        <f>$D41</f>
        <v>3.5739599999999996</v>
      </c>
      <c r="N18" s="16">
        <f>$D42</f>
        <v>8.934899999999999</v>
      </c>
      <c r="O18" s="16">
        <f>$D43</f>
        <v>3.5739599999999996</v>
      </c>
      <c r="P18" s="16">
        <f>$D44</f>
        <v>3.5739599999999996</v>
      </c>
      <c r="Q18" s="16">
        <f>$D45</f>
        <v>8.934899999999999</v>
      </c>
      <c r="R18" s="16">
        <f>$D46</f>
        <v>8.934899999999999</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-70.965099999999993</v>
      </c>
      <c r="D19" s="16">
        <f t="shared" ref="D19:V19" si="1">D18-D17</f>
        <v>-70.965099999999993</v>
      </c>
      <c r="E19" s="16">
        <f t="shared" si="1"/>
        <v>-30.165100000000002</v>
      </c>
      <c r="F19" s="16">
        <f t="shared" si="1"/>
        <v>-70.965099999999993</v>
      </c>
      <c r="G19" s="16">
        <f t="shared" si="1"/>
        <v>-70.965099999999993</v>
      </c>
      <c r="H19" s="16">
        <f t="shared" si="1"/>
        <v>-70.965099999999993</v>
      </c>
      <c r="I19" s="16">
        <f t="shared" si="1"/>
        <v>-59.42604</v>
      </c>
      <c r="J19" s="16">
        <f t="shared" si="1"/>
        <v>-70.965099999999993</v>
      </c>
      <c r="K19" s="16">
        <f t="shared" si="1"/>
        <v>-70.965099999999993</v>
      </c>
      <c r="L19" s="16">
        <f t="shared" si="1"/>
        <v>-70.965099999999993</v>
      </c>
      <c r="M19" s="16">
        <f t="shared" si="1"/>
        <v>-59.426039999999993</v>
      </c>
      <c r="N19" s="16">
        <f t="shared" si="1"/>
        <v>-70.965099999999993</v>
      </c>
      <c r="O19" s="16">
        <f t="shared" si="1"/>
        <v>-59.426039999999993</v>
      </c>
      <c r="P19" s="16">
        <f t="shared" si="1"/>
        <v>-59.426039999999993</v>
      </c>
      <c r="Q19" s="16">
        <f t="shared" si="1"/>
        <v>-30.165100000000002</v>
      </c>
      <c r="R19" s="16">
        <f t="shared" si="1"/>
        <v>-30.165100000000002</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(VLOOKUP(D$14,$AI2:$AK24,3,FALSE))*D$15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31.631250000000001</v>
      </c>
      <c r="D22" s="16">
        <f>$E32</f>
        <v>31.631250000000001</v>
      </c>
      <c r="E22" s="16">
        <f>$E33</f>
        <v>31.631250000000001</v>
      </c>
      <c r="F22" s="16">
        <f>$E34</f>
        <v>31.631250000000001</v>
      </c>
      <c r="G22" s="16">
        <f>$E35</f>
        <v>31.631250000000001</v>
      </c>
      <c r="H22" s="16">
        <f>$E36</f>
        <v>31.631250000000001</v>
      </c>
      <c r="I22" s="16">
        <f>$E37</f>
        <v>12.6525</v>
      </c>
      <c r="J22" s="16">
        <f>$E38</f>
        <v>31.631250000000001</v>
      </c>
      <c r="K22" s="16">
        <f>$E39</f>
        <v>31.631250000000001</v>
      </c>
      <c r="L22" s="16">
        <f>$E40</f>
        <v>31.631250000000001</v>
      </c>
      <c r="M22" s="16">
        <f>$E41</f>
        <v>12.6525</v>
      </c>
      <c r="N22" s="16">
        <f>$E42</f>
        <v>31.631250000000001</v>
      </c>
      <c r="O22" s="16">
        <f>$E43</f>
        <v>12.6525</v>
      </c>
      <c r="P22" s="16">
        <f>$E44</f>
        <v>12.6525</v>
      </c>
      <c r="Q22" s="16">
        <f>$E45</f>
        <v>31.631250000000001</v>
      </c>
      <c r="R22" s="16">
        <f>$E46</f>
        <v>31.631250000000001</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-250.36875000000001</v>
      </c>
      <c r="D23" s="16">
        <f t="shared" ref="D23:V23" si="3">D22-D21</f>
        <v>-250.36875000000001</v>
      </c>
      <c r="E23" s="16">
        <f t="shared" si="3"/>
        <v>-106.36875000000001</v>
      </c>
      <c r="F23" s="16">
        <f t="shared" si="3"/>
        <v>-250.36875000000001</v>
      </c>
      <c r="G23" s="16">
        <f t="shared" si="3"/>
        <v>-250.36875000000001</v>
      </c>
      <c r="H23" s="16">
        <f t="shared" si="3"/>
        <v>-250.36875000000001</v>
      </c>
      <c r="I23" s="16">
        <f t="shared" si="3"/>
        <v>-81.847499999999997</v>
      </c>
      <c r="J23" s="16">
        <f t="shared" si="3"/>
        <v>-250.36875000000001</v>
      </c>
      <c r="K23" s="16">
        <f t="shared" si="3"/>
        <v>-250.36875000000001</v>
      </c>
      <c r="L23" s="16">
        <f t="shared" si="3"/>
        <v>-250.36875000000001</v>
      </c>
      <c r="M23" s="16">
        <f t="shared" si="3"/>
        <v>-185.34750000000003</v>
      </c>
      <c r="N23" s="16">
        <f t="shared" si="3"/>
        <v>-250.36875000000001</v>
      </c>
      <c r="O23" s="16">
        <f t="shared" si="3"/>
        <v>-185.34750000000003</v>
      </c>
      <c r="P23" s="16">
        <f t="shared" si="3"/>
        <v>-185.34750000000003</v>
      </c>
      <c r="Q23" s="16">
        <f t="shared" si="3"/>
        <v>-106.36875000000001</v>
      </c>
      <c r="R23" s="16">
        <f t="shared" si="3"/>
        <v>-106.36875000000001</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8.934899999999999</v>
      </c>
      <c r="E31" s="77">
        <f>(IF(E$27="%w/w SAR",((E$28*10)*$B31),IF(E$27="%w/w DM",(((E$28*10)*($B$28/100))*$B31),IF(E$27="kg/t SAR",(E$28*$B31),IF(E$27="kg/t DM",((E$28*($B$28/100))*$B31),IF(E$27="mg/kg SAR",((E$28*0.001)*$B31),IF(E$27="mg/kg DM",(((E$28*0.001)*($B$28/100))*$B31),"0")))))))*1.205</f>
        <v>31.631250000000001</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171</v>
      </c>
      <c r="Q31" s="77">
        <f>(IF(Q$27="%w/w SAR",((Q$28*10)*$B31),IF(Q$27="%w/w DM",(((Q$28*10)*($B$28/100))*$B31),IF(Q$27="kg/t SAR",(Q$28*$B31),IF(Q$27="kg/t DM",((Q$28*($B$28/100))*$B31),IF(Q$27="mg/kg SAR",((Q$28*0.001)*$B31),IF(Q$27="mg/kg DM",(((Q$28*0.001)*($B$28/100))*$B31),0)))))))*2.5</f>
        <v>17.875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8.934899999999999</v>
      </c>
      <c r="E32" s="77">
        <f t="shared" ref="E32:E50" si="8">(IF(E$27="%w/w SAR",((E$28*10)*$B32),IF(E$27="%w/w DM",(((E$28*10)*($B$28/100))*$B32),IF(E$27="kg/t SAR",(E$28*$B32),IF(E$27="kg/t DM",((E$28*($B$28/100))*$B32),IF(E$27="mg/kg SAR",((E$28*0.001)*$B32),IF(E$27="mg/kg DM",(((E$28*0.001)*($B$28/100))*$B32),"0")))))))*1.205</f>
        <v>31.631250000000001</v>
      </c>
      <c r="F32" s="77">
        <f t="shared" ref="F32:F50" si="9">(IF(F$27="%w/w SAR",((F$28*10)*$B32),IF(F$27="%w/w DM",(((F$28*10)*($B$28/100))*$B32),IF(F$27="kg/t SAR",(F$28*$B32),IF(F$27="kg/t DM",((F$28*($B$28/100))*$B32),IF(F$27="mg/kg SAR",((F$28*0.001)*$B32),IF(F$27="mg/kg DM",(((F$28*0.001)*($B$28/100))*$B32),"0")))))))*1.658</f>
        <v>4.1449999999999996</v>
      </c>
      <c r="G32" s="77">
        <f t="shared" si="5"/>
        <v>0.05</v>
      </c>
      <c r="H32" s="77">
        <f t="shared" si="5"/>
        <v>0.5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171</v>
      </c>
      <c r="Q32" s="77">
        <f t="shared" ref="Q32:Q50" si="10">(IF(Q$27="%w/w SAR",((Q$28*10)*$B32),IF(Q$27="%w/w DM",(((Q$28*10)*($B$28/100))*$B32),IF(Q$27="kg/t SAR",(Q$28*$B32),IF(Q$27="kg/t DM",((Q$28*($B$28/100))*$B32),IF(Q$27="mg/kg SAR",((Q$28*0.001)*$B32),IF(Q$27="mg/kg DM",(((Q$28*0.001)*($B$28/100))*$B32),0)))))))*2.5</f>
        <v>17.875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 4</v>
      </c>
      <c r="B33" s="15">
        <v>250</v>
      </c>
      <c r="C33" s="77">
        <f t="shared" si="6"/>
        <v>25</v>
      </c>
      <c r="D33" s="77">
        <f t="shared" si="7"/>
        <v>8.934899999999999</v>
      </c>
      <c r="E33" s="77">
        <f t="shared" si="8"/>
        <v>31.631250000000001</v>
      </c>
      <c r="F33" s="77">
        <f t="shared" si="9"/>
        <v>4.1449999999999996</v>
      </c>
      <c r="G33" s="77">
        <f t="shared" si="5"/>
        <v>0.05</v>
      </c>
      <c r="H33" s="77">
        <f t="shared" si="5"/>
        <v>0.5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171</v>
      </c>
      <c r="Q33" s="77">
        <f t="shared" si="10"/>
        <v>17.875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 5</v>
      </c>
      <c r="B34" s="15">
        <v>250</v>
      </c>
      <c r="C34" s="77">
        <f t="shared" si="6"/>
        <v>25</v>
      </c>
      <c r="D34" s="77">
        <f t="shared" si="7"/>
        <v>8.934899999999999</v>
      </c>
      <c r="E34" s="77">
        <f t="shared" si="8"/>
        <v>31.631250000000001</v>
      </c>
      <c r="F34" s="77">
        <f t="shared" si="9"/>
        <v>4.1449999999999996</v>
      </c>
      <c r="G34" s="77">
        <f t="shared" si="5"/>
        <v>0.05</v>
      </c>
      <c r="H34" s="77">
        <f t="shared" si="5"/>
        <v>0.5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Tref 6</v>
      </c>
      <c r="B35" s="15">
        <v>250</v>
      </c>
      <c r="C35" s="77">
        <f t="shared" si="6"/>
        <v>25</v>
      </c>
      <c r="D35" s="77">
        <f t="shared" si="7"/>
        <v>8.934899999999999</v>
      </c>
      <c r="E35" s="77">
        <f t="shared" si="8"/>
        <v>31.631250000000001</v>
      </c>
      <c r="F35" s="77">
        <f t="shared" si="9"/>
        <v>4.1449999999999996</v>
      </c>
      <c r="G35" s="77">
        <f t="shared" si="5"/>
        <v>0.05</v>
      </c>
      <c r="H35" s="77">
        <f t="shared" si="5"/>
        <v>0.5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Tref 7</v>
      </c>
      <c r="B36" s="15">
        <v>250</v>
      </c>
      <c r="C36" s="77">
        <f t="shared" si="6"/>
        <v>25</v>
      </c>
      <c r="D36" s="77">
        <f t="shared" si="7"/>
        <v>8.934899999999999</v>
      </c>
      <c r="E36" s="77">
        <f t="shared" si="8"/>
        <v>31.631250000000001</v>
      </c>
      <c r="F36" s="77">
        <f t="shared" si="9"/>
        <v>4.1449999999999996</v>
      </c>
      <c r="G36" s="77">
        <f t="shared" si="5"/>
        <v>0.05</v>
      </c>
      <c r="H36" s="77">
        <f t="shared" si="5"/>
        <v>0.5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Tref 8</v>
      </c>
      <c r="B37" s="15">
        <v>100</v>
      </c>
      <c r="C37" s="77">
        <f t="shared" si="6"/>
        <v>10</v>
      </c>
      <c r="D37" s="77">
        <f t="shared" si="7"/>
        <v>3.5739599999999996</v>
      </c>
      <c r="E37" s="77">
        <f t="shared" si="8"/>
        <v>12.6525</v>
      </c>
      <c r="F37" s="77">
        <f t="shared" si="9"/>
        <v>1.6579999999999999</v>
      </c>
      <c r="G37" s="77">
        <f t="shared" si="5"/>
        <v>0.02</v>
      </c>
      <c r="H37" s="77">
        <f t="shared" si="5"/>
        <v>0.2</v>
      </c>
      <c r="I37" s="77">
        <f t="shared" si="5"/>
        <v>0.05</v>
      </c>
      <c r="J37" s="77">
        <f t="shared" si="5"/>
        <v>1E-3</v>
      </c>
      <c r="K37" s="77">
        <f t="shared" si="5"/>
        <v>5.0000000000000001E-3</v>
      </c>
      <c r="L37" s="77">
        <f t="shared" si="5"/>
        <v>0.02</v>
      </c>
      <c r="M37" s="77">
        <f t="shared" si="5"/>
        <v>0.02</v>
      </c>
      <c r="N37" s="77">
        <f t="shared" si="5"/>
        <v>0</v>
      </c>
      <c r="O37" s="77">
        <f t="shared" si="5"/>
        <v>0</v>
      </c>
      <c r="P37" s="77">
        <f t="shared" si="5"/>
        <v>68.400000000000006</v>
      </c>
      <c r="Q37" s="77">
        <f t="shared" si="10"/>
        <v>7.1499999999999995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250</v>
      </c>
      <c r="C38" s="77">
        <f t="shared" si="6"/>
        <v>25</v>
      </c>
      <c r="D38" s="77">
        <f t="shared" si="7"/>
        <v>8.934899999999999</v>
      </c>
      <c r="E38" s="77">
        <f t="shared" si="8"/>
        <v>31.631250000000001</v>
      </c>
      <c r="F38" s="77">
        <f t="shared" si="9"/>
        <v>4.1449999999999996</v>
      </c>
      <c r="G38" s="77">
        <f t="shared" si="5"/>
        <v>0.05</v>
      </c>
      <c r="H38" s="77">
        <f t="shared" si="5"/>
        <v>0.5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Tref 10</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Tref 11</v>
      </c>
      <c r="B40" s="15">
        <v>250</v>
      </c>
      <c r="C40" s="77">
        <f t="shared" si="6"/>
        <v>25</v>
      </c>
      <c r="D40" s="77">
        <f t="shared" si="7"/>
        <v>8.934899999999999</v>
      </c>
      <c r="E40" s="77">
        <f t="shared" si="8"/>
        <v>31.631250000000001</v>
      </c>
      <c r="F40" s="77">
        <f t="shared" si="9"/>
        <v>4.1449999999999996</v>
      </c>
      <c r="G40" s="77">
        <f t="shared" si="5"/>
        <v>0.05</v>
      </c>
      <c r="H40" s="77">
        <f t="shared" si="5"/>
        <v>0.5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Tref 12</v>
      </c>
      <c r="B41" s="15">
        <v>100</v>
      </c>
      <c r="C41" s="77">
        <f t="shared" si="6"/>
        <v>10</v>
      </c>
      <c r="D41" s="77">
        <f t="shared" si="7"/>
        <v>3.5739599999999996</v>
      </c>
      <c r="E41" s="77">
        <f t="shared" si="8"/>
        <v>12.6525</v>
      </c>
      <c r="F41" s="77">
        <f t="shared" si="9"/>
        <v>1.6579999999999999</v>
      </c>
      <c r="G41" s="77">
        <f t="shared" si="5"/>
        <v>0.02</v>
      </c>
      <c r="H41" s="77">
        <f t="shared" si="5"/>
        <v>0.2</v>
      </c>
      <c r="I41" s="77">
        <f t="shared" si="5"/>
        <v>0.05</v>
      </c>
      <c r="J41" s="77">
        <f t="shared" si="5"/>
        <v>1E-3</v>
      </c>
      <c r="K41" s="77">
        <f t="shared" si="5"/>
        <v>5.0000000000000001E-3</v>
      </c>
      <c r="L41" s="77">
        <f t="shared" si="5"/>
        <v>0.02</v>
      </c>
      <c r="M41" s="77">
        <f t="shared" si="5"/>
        <v>0.02</v>
      </c>
      <c r="N41" s="77">
        <f t="shared" si="5"/>
        <v>0</v>
      </c>
      <c r="O41" s="77">
        <f t="shared" si="5"/>
        <v>0</v>
      </c>
      <c r="P41" s="77">
        <f t="shared" si="5"/>
        <v>68.400000000000006</v>
      </c>
      <c r="Q41" s="77">
        <f t="shared" si="10"/>
        <v>7.1499999999999995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Tref 13</v>
      </c>
      <c r="B42" s="15">
        <v>250</v>
      </c>
      <c r="C42" s="77">
        <f t="shared" si="6"/>
        <v>25</v>
      </c>
      <c r="D42" s="77">
        <f t="shared" si="7"/>
        <v>8.934899999999999</v>
      </c>
      <c r="E42" s="77">
        <f t="shared" si="8"/>
        <v>31.631250000000001</v>
      </c>
      <c r="F42" s="77">
        <f t="shared" si="9"/>
        <v>4.1449999999999996</v>
      </c>
      <c r="G42" s="77">
        <f t="shared" si="5"/>
        <v>0.05</v>
      </c>
      <c r="H42" s="77">
        <f t="shared" si="5"/>
        <v>0.5</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171</v>
      </c>
      <c r="Q42" s="77">
        <f t="shared" si="10"/>
        <v>17.875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Tref 14</v>
      </c>
      <c r="B43" s="15">
        <v>100</v>
      </c>
      <c r="C43" s="77">
        <f t="shared" si="6"/>
        <v>10</v>
      </c>
      <c r="D43" s="77">
        <f t="shared" si="7"/>
        <v>3.5739599999999996</v>
      </c>
      <c r="E43" s="77">
        <f t="shared" si="8"/>
        <v>12.6525</v>
      </c>
      <c r="F43" s="77">
        <f t="shared" si="9"/>
        <v>1.6579999999999999</v>
      </c>
      <c r="G43" s="77">
        <f t="shared" si="5"/>
        <v>0.02</v>
      </c>
      <c r="H43" s="77">
        <f t="shared" si="5"/>
        <v>0.2</v>
      </c>
      <c r="I43" s="77">
        <f t="shared" si="5"/>
        <v>0.05</v>
      </c>
      <c r="J43" s="77">
        <f t="shared" si="5"/>
        <v>1E-3</v>
      </c>
      <c r="K43" s="77">
        <f t="shared" si="5"/>
        <v>5.0000000000000001E-3</v>
      </c>
      <c r="L43" s="77">
        <f t="shared" si="5"/>
        <v>0.02</v>
      </c>
      <c r="M43" s="77">
        <f t="shared" si="5"/>
        <v>0.02</v>
      </c>
      <c r="N43" s="77">
        <f t="shared" si="5"/>
        <v>0</v>
      </c>
      <c r="O43" s="77">
        <f t="shared" si="5"/>
        <v>0</v>
      </c>
      <c r="P43" s="77">
        <f t="shared" si="5"/>
        <v>68.400000000000006</v>
      </c>
      <c r="Q43" s="77">
        <f t="shared" si="10"/>
        <v>7.1499999999999995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Tref 15</v>
      </c>
      <c r="B44" s="15">
        <v>100</v>
      </c>
      <c r="C44" s="77">
        <f t="shared" si="6"/>
        <v>10</v>
      </c>
      <c r="D44" s="77">
        <f t="shared" si="7"/>
        <v>3.5739599999999996</v>
      </c>
      <c r="E44" s="77">
        <f t="shared" si="8"/>
        <v>12.6525</v>
      </c>
      <c r="F44" s="77">
        <f t="shared" si="9"/>
        <v>1.6579999999999999</v>
      </c>
      <c r="G44" s="77">
        <f t="shared" si="5"/>
        <v>0.02</v>
      </c>
      <c r="H44" s="77">
        <f t="shared" si="5"/>
        <v>0.2</v>
      </c>
      <c r="I44" s="77">
        <f t="shared" si="5"/>
        <v>0.05</v>
      </c>
      <c r="J44" s="77">
        <f t="shared" si="5"/>
        <v>1E-3</v>
      </c>
      <c r="K44" s="77">
        <f t="shared" si="5"/>
        <v>5.0000000000000001E-3</v>
      </c>
      <c r="L44" s="77">
        <f t="shared" si="5"/>
        <v>0.02</v>
      </c>
      <c r="M44" s="77">
        <f t="shared" si="5"/>
        <v>0.02</v>
      </c>
      <c r="N44" s="77">
        <f t="shared" si="5"/>
        <v>0</v>
      </c>
      <c r="O44" s="77">
        <f t="shared" si="5"/>
        <v>0</v>
      </c>
      <c r="P44" s="77">
        <f t="shared" si="5"/>
        <v>68.400000000000006</v>
      </c>
      <c r="Q44" s="77">
        <f t="shared" si="10"/>
        <v>7.1499999999999995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250</v>
      </c>
      <c r="C45" s="77">
        <f t="shared" si="6"/>
        <v>25</v>
      </c>
      <c r="D45" s="77">
        <f t="shared" si="7"/>
        <v>8.934899999999999</v>
      </c>
      <c r="E45" s="77">
        <f t="shared" si="8"/>
        <v>31.631250000000001</v>
      </c>
      <c r="F45" s="77">
        <f t="shared" si="9"/>
        <v>4.1449999999999996</v>
      </c>
      <c r="G45" s="77">
        <f t="shared" si="5"/>
        <v>0.05</v>
      </c>
      <c r="H45" s="77">
        <f t="shared" si="5"/>
        <v>0.5</v>
      </c>
      <c r="I45" s="77">
        <f t="shared" si="5"/>
        <v>0.125</v>
      </c>
      <c r="J45" s="77">
        <f t="shared" si="5"/>
        <v>2.5000000000000001E-3</v>
      </c>
      <c r="K45" s="77">
        <f t="shared" si="5"/>
        <v>1.2500000000000001E-2</v>
      </c>
      <c r="L45" s="77">
        <f t="shared" si="5"/>
        <v>0.05</v>
      </c>
      <c r="M45" s="77">
        <f t="shared" si="5"/>
        <v>0.05</v>
      </c>
      <c r="N45" s="77">
        <f t="shared" si="5"/>
        <v>0</v>
      </c>
      <c r="O45" s="77">
        <f t="shared" si="5"/>
        <v>0</v>
      </c>
      <c r="P45" s="77">
        <f t="shared" si="5"/>
        <v>171</v>
      </c>
      <c r="Q45" s="77">
        <f t="shared" si="10"/>
        <v>17.875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Tref 20</v>
      </c>
      <c r="B46" s="15">
        <v>250</v>
      </c>
      <c r="C46" s="77">
        <f t="shared" si="6"/>
        <v>25</v>
      </c>
      <c r="D46" s="77">
        <f t="shared" si="7"/>
        <v>8.934899999999999</v>
      </c>
      <c r="E46" s="77">
        <f t="shared" si="8"/>
        <v>31.631250000000001</v>
      </c>
      <c r="F46" s="77">
        <f t="shared" si="9"/>
        <v>4.1449999999999996</v>
      </c>
      <c r="G46" s="77">
        <f t="shared" si="5"/>
        <v>0.05</v>
      </c>
      <c r="H46" s="77">
        <f t="shared" si="5"/>
        <v>0.5</v>
      </c>
      <c r="I46" s="77">
        <f t="shared" si="5"/>
        <v>0.125</v>
      </c>
      <c r="J46" s="77">
        <f t="shared" si="5"/>
        <v>2.5000000000000001E-3</v>
      </c>
      <c r="K46" s="77">
        <f t="shared" si="5"/>
        <v>1.2500000000000001E-2</v>
      </c>
      <c r="L46" s="77">
        <f t="shared" si="5"/>
        <v>0.05</v>
      </c>
      <c r="M46" s="77">
        <f t="shared" si="5"/>
        <v>0.05</v>
      </c>
      <c r="N46" s="77">
        <f t="shared" si="5"/>
        <v>0</v>
      </c>
      <c r="O46" s="77">
        <f t="shared" si="5"/>
        <v>0</v>
      </c>
      <c r="P46" s="77">
        <f t="shared" si="5"/>
        <v>171</v>
      </c>
      <c r="Q46" s="77">
        <f t="shared" si="10"/>
        <v>17.875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"&amp;(VLOOKUP(C14,Table245811[],6,FALSE))</f>
        <v>0 I Grass</v>
      </c>
      <c r="C58" s="13" t="str">
        <f>D16&amp;" I "&amp;(VLOOKUP(D14,Table245811[],6,FALSE))</f>
        <v>0 I Grass</v>
      </c>
      <c r="D58" s="13" t="str">
        <f>E16&amp;" I "&amp;(VLOOKUP(E14,Table245811[],6,FALSE))</f>
        <v>0 I Grass</v>
      </c>
      <c r="E58" s="13" t="str">
        <f>F16&amp;" I "&amp;(VLOOKUP(F14,Table245811[],6,FALSE))</f>
        <v>0 I Grass</v>
      </c>
      <c r="F58" s="13" t="str">
        <f>G16&amp;" I "&amp;(VLOOKUP(G14,Table245811[],6,FALSE))</f>
        <v>0 I Grass</v>
      </c>
      <c r="G58" s="13" t="str">
        <f>H16&amp;" I "&amp;(VLOOKUP(H14,Table245811[],6,FALSE))</f>
        <v>0 I Grass</v>
      </c>
      <c r="H58" s="13" t="str">
        <f>I16&amp;" I "&amp;(VLOOKUP(I14,Table245811[],6,FALSE))</f>
        <v>0 I Arable</v>
      </c>
      <c r="I58" s="13" t="str">
        <f>J16&amp;" I "&amp;(VLOOKUP(J14,Table245811[],6,FALSE))</f>
        <v>0 I Grass</v>
      </c>
      <c r="J58" s="13" t="str">
        <f>K16&amp;" I "&amp;(VLOOKUP(K14,Table245811[],6,FALSE))</f>
        <v>0 I Grass</v>
      </c>
      <c r="K58" s="13" t="str">
        <f>L16&amp;" I "&amp;(VLOOKUP(L14,Table245811[],6,FALSE))</f>
        <v>0 I Grass</v>
      </c>
      <c r="L58" s="13" t="str">
        <f>M16&amp;" I "&amp;(VLOOKUP(M14,Table245811[],6,FALSE))</f>
        <v>0 I Arable</v>
      </c>
      <c r="M58" s="13" t="str">
        <f>N16&amp;" I "&amp;(VLOOKUP(N14,Table245811[],6,FALSE))</f>
        <v>0 I Grass</v>
      </c>
      <c r="N58" s="13" t="str">
        <f>O16&amp;" I "&amp;(VLOOKUP(O14,Table245811[],6,FALSE))</f>
        <v>0 I Arable</v>
      </c>
      <c r="O58" s="13" t="str">
        <f>P16&amp;" I "&amp;(VLOOKUP(P14,Table245811[],6,FALSE))</f>
        <v>0 I Arable</v>
      </c>
      <c r="P58" s="13" t="str">
        <f>Q16&amp;" I "&amp;(VLOOKUP(Q14,Table245811[],6,FALSE))</f>
        <v>0 I Grass</v>
      </c>
      <c r="Q58" s="13" t="str">
        <f>R16&amp;" I "&amp;(VLOOKUP(R14,Table245811[],6,FALSE))</f>
        <v>0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6.7</v>
      </c>
      <c r="I59" s="76">
        <f>VLOOKUP(J$14,Table245811[],5,FALSE)</f>
        <v>6.2</v>
      </c>
      <c r="J59" s="76">
        <f>VLOOKUP(K$14,Table245811[],5,FALSE)</f>
        <v>6.2</v>
      </c>
      <c r="K59" s="76">
        <f>VLOOKUP(L$14,Table245811[],5,FALSE)</f>
        <v>6.2</v>
      </c>
      <c r="L59" s="76">
        <f>VLOOKUP(M$14,Table245811[],5,FALSE)</f>
        <v>6.7</v>
      </c>
      <c r="M59" s="76">
        <f>VLOOKUP(N$14,Table245811[],5,FALSE)</f>
        <v>6.2</v>
      </c>
      <c r="N59" s="76">
        <f>VLOOKUP(O$14,Table245811[],5,FALSE)</f>
        <v>6.7</v>
      </c>
      <c r="O59" s="76">
        <f>VLOOKUP(P$14,Table245811[],5,FALSE)</f>
        <v>6.7</v>
      </c>
      <c r="P59" s="76">
        <f>VLOOKUP(Q$14,Table245811[],5,FALSE)</f>
        <v>6.2</v>
      </c>
      <c r="Q59" s="76">
        <f>VLOOKUP(R$14,Table245811[],5,FALSE)</f>
        <v>6.2</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100</v>
      </c>
      <c r="I62" s="77">
        <f>B38</f>
        <v>250</v>
      </c>
      <c r="J62" s="77">
        <f>B39</f>
        <v>250</v>
      </c>
      <c r="K62" s="77">
        <f>B40</f>
        <v>250</v>
      </c>
      <c r="L62" s="77">
        <f>B41</f>
        <v>100</v>
      </c>
      <c r="M62" s="77">
        <f>B42</f>
        <v>250</v>
      </c>
      <c r="N62" s="77">
        <f>B43</f>
        <v>100</v>
      </c>
      <c r="O62" s="77">
        <f>B44</f>
        <v>100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E1" zoomScale="90" zoomScaleNormal="90" workbookViewId="0">
      <selection activeCell="A39" sqref="A39:XFD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3" t="s">
        <v>41</v>
      </c>
      <c r="B1" s="123"/>
      <c r="C1" s="144" t="str">
        <f>'Dairy Partners'!C1:D1</f>
        <v>PAN-24355</v>
      </c>
      <c r="D1" s="145"/>
      <c r="E1" s="93" t="s">
        <v>45</v>
      </c>
      <c r="F1" s="39">
        <f>'Dairy Partners'!F1</f>
        <v>44.7</v>
      </c>
      <c r="G1" s="124" t="s">
        <v>43</v>
      </c>
      <c r="H1" s="125"/>
      <c r="I1" s="118">
        <v>6.1</v>
      </c>
      <c r="J1" s="123" t="s">
        <v>153</v>
      </c>
      <c r="K1" s="123"/>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93" t="s">
        <v>109</v>
      </c>
      <c r="F2" s="96" t="s">
        <v>186</v>
      </c>
      <c r="G2" s="142" t="s">
        <v>110</v>
      </c>
      <c r="H2" s="143"/>
      <c r="I2" s="118"/>
      <c r="J2" s="123" t="s">
        <v>158</v>
      </c>
      <c r="K2" s="123"/>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93" t="s">
        <v>108</v>
      </c>
      <c r="F3" s="31" t="s">
        <v>78</v>
      </c>
      <c r="G3" s="123" t="s">
        <v>159</v>
      </c>
      <c r="H3" s="123"/>
      <c r="I3" s="118"/>
      <c r="J3" s="124" t="s">
        <v>154</v>
      </c>
      <c r="K3" s="125"/>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94" t="s">
        <v>1</v>
      </c>
      <c r="F4" s="96" t="s">
        <v>188</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9.9198009000000003</v>
      </c>
      <c r="D18" s="16">
        <f>$D32</f>
        <v>9.9198009000000003</v>
      </c>
      <c r="E18" s="16">
        <f>$D33</f>
        <v>9.9198009000000003</v>
      </c>
      <c r="F18" s="16">
        <f>$D34</f>
        <v>9.9198009000000003</v>
      </c>
      <c r="G18" s="16">
        <f>$D35</f>
        <v>9.9198009000000003</v>
      </c>
      <c r="H18" s="16">
        <f>$D36</f>
        <v>9.9198009000000003</v>
      </c>
      <c r="I18" s="16">
        <f>$D37</f>
        <v>0</v>
      </c>
      <c r="J18" s="16">
        <f>$D38</f>
        <v>9.9198009000000003</v>
      </c>
      <c r="K18" s="16">
        <f>$D39</f>
        <v>9.9198009000000003</v>
      </c>
      <c r="L18" s="16">
        <f>$D40</f>
        <v>9.9198009000000003</v>
      </c>
      <c r="M18" s="16">
        <f>$D41</f>
        <v>3.9679203600000004</v>
      </c>
      <c r="N18" s="16">
        <f>$D42</f>
        <v>9.9198009000000003</v>
      </c>
      <c r="O18" s="16">
        <f>$D43</f>
        <v>3.9679203600000004</v>
      </c>
      <c r="P18" s="16">
        <f>$D44</f>
        <v>3.9679203600000004</v>
      </c>
      <c r="Q18" s="16">
        <f>$D45</f>
        <v>9.9198009000000003</v>
      </c>
      <c r="R18" s="16">
        <f>$D46</f>
        <v>9.9198009000000003</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-69.980199099999993</v>
      </c>
      <c r="D19" s="16">
        <f t="shared" ref="D19:V19" si="1">D18-D17</f>
        <v>-69.980199099999993</v>
      </c>
      <c r="E19" s="16">
        <f t="shared" si="1"/>
        <v>-29.180199100000003</v>
      </c>
      <c r="F19" s="16">
        <f t="shared" si="1"/>
        <v>-69.980199099999993</v>
      </c>
      <c r="G19" s="16">
        <f t="shared" si="1"/>
        <v>-69.980199099999993</v>
      </c>
      <c r="H19" s="16">
        <f t="shared" si="1"/>
        <v>-69.980199099999993</v>
      </c>
      <c r="I19" s="16">
        <f t="shared" si="1"/>
        <v>-63</v>
      </c>
      <c r="J19" s="16">
        <f t="shared" si="1"/>
        <v>-69.980199099999993</v>
      </c>
      <c r="K19" s="16">
        <f t="shared" si="1"/>
        <v>-69.980199099999993</v>
      </c>
      <c r="L19" s="16">
        <f t="shared" si="1"/>
        <v>-69.980199099999993</v>
      </c>
      <c r="M19" s="16">
        <f t="shared" si="1"/>
        <v>-59.032079639999992</v>
      </c>
      <c r="N19" s="16">
        <f t="shared" si="1"/>
        <v>-69.980199099999993</v>
      </c>
      <c r="O19" s="16">
        <f t="shared" si="1"/>
        <v>-59.032079639999992</v>
      </c>
      <c r="P19" s="16">
        <f t="shared" si="1"/>
        <v>-59.032079639999992</v>
      </c>
      <c r="Q19" s="16">
        <f t="shared" si="1"/>
        <v>-29.180199100000003</v>
      </c>
      <c r="R19" s="16">
        <f t="shared" si="1"/>
        <v>-29.180199100000003</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0.97713450000000013</v>
      </c>
      <c r="D22" s="16">
        <f>$E32</f>
        <v>0.97713450000000013</v>
      </c>
      <c r="E22" s="16">
        <f>$E33</f>
        <v>0.97713450000000013</v>
      </c>
      <c r="F22" s="16">
        <f>$E34</f>
        <v>0.97713450000000013</v>
      </c>
      <c r="G22" s="16">
        <f>$E35</f>
        <v>0.97713450000000013</v>
      </c>
      <c r="H22" s="16">
        <f>$E36</f>
        <v>0.97713450000000013</v>
      </c>
      <c r="I22" s="16">
        <f>$E37</f>
        <v>0</v>
      </c>
      <c r="J22" s="16">
        <f>$E38</f>
        <v>0.97713450000000013</v>
      </c>
      <c r="K22" s="16">
        <f>$E39</f>
        <v>0.97713450000000013</v>
      </c>
      <c r="L22" s="16">
        <f>$E40</f>
        <v>0.97713450000000013</v>
      </c>
      <c r="M22" s="16">
        <f>$E41</f>
        <v>0.39085380000000008</v>
      </c>
      <c r="N22" s="16">
        <f>$E42</f>
        <v>0.97713450000000013</v>
      </c>
      <c r="O22" s="16">
        <f>$E43</f>
        <v>0.39085380000000008</v>
      </c>
      <c r="P22" s="16">
        <f>$E44</f>
        <v>0.39085380000000008</v>
      </c>
      <c r="Q22" s="16">
        <f>$E45</f>
        <v>0.97713450000000013</v>
      </c>
      <c r="R22" s="16">
        <f>$E46</f>
        <v>0.97713450000000013</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-281.02286550000002</v>
      </c>
      <c r="D23" s="16">
        <f t="shared" ref="D23:V23" si="3">D22-D21</f>
        <v>-281.02286550000002</v>
      </c>
      <c r="E23" s="16">
        <f t="shared" si="3"/>
        <v>-137.02286549999999</v>
      </c>
      <c r="F23" s="16">
        <f t="shared" si="3"/>
        <v>-281.02286550000002</v>
      </c>
      <c r="G23" s="16">
        <f t="shared" si="3"/>
        <v>-281.02286550000002</v>
      </c>
      <c r="H23" s="16">
        <f t="shared" si="3"/>
        <v>-281.02286550000002</v>
      </c>
      <c r="I23" s="16">
        <f t="shared" si="3"/>
        <v>-94.5</v>
      </c>
      <c r="J23" s="16">
        <f t="shared" si="3"/>
        <v>-281.02286550000002</v>
      </c>
      <c r="K23" s="16">
        <f t="shared" si="3"/>
        <v>-281.02286550000002</v>
      </c>
      <c r="L23" s="16">
        <f t="shared" si="3"/>
        <v>-281.02286550000002</v>
      </c>
      <c r="M23" s="16">
        <f t="shared" si="3"/>
        <v>-197.60914620000003</v>
      </c>
      <c r="N23" s="16">
        <f t="shared" si="3"/>
        <v>-281.02286550000002</v>
      </c>
      <c r="O23" s="16">
        <f t="shared" si="3"/>
        <v>-197.60914620000003</v>
      </c>
      <c r="P23" s="16">
        <f t="shared" si="3"/>
        <v>-197.60914620000003</v>
      </c>
      <c r="Q23" s="16">
        <f t="shared" si="3"/>
        <v>-137.02286549999999</v>
      </c>
      <c r="R23" s="16">
        <f t="shared" si="3"/>
        <v>-137.02286549999999</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ht="13" x14ac:dyDescent="0.35">
      <c r="A33" s="13" t="str">
        <f>E8</f>
        <v>Tref 4</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ht="13" x14ac:dyDescent="0.35">
      <c r="A34" s="13" t="str">
        <f>F8</f>
        <v>Tref 5</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ht="13" x14ac:dyDescent="0.35">
      <c r="A35" s="13" t="str">
        <f>G8</f>
        <v>Tref 6</v>
      </c>
      <c r="B35" s="15">
        <v>250</v>
      </c>
      <c r="C35" s="77">
        <f t="shared" si="6"/>
        <v>37.128</v>
      </c>
      <c r="D35" s="77">
        <f t="shared" si="7"/>
        <v>9.9198009000000003</v>
      </c>
      <c r="E35" s="77">
        <f t="shared" si="8"/>
        <v>0.97713450000000013</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ht="13" x14ac:dyDescent="0.35">
      <c r="A36" s="13" t="str">
        <f>H8</f>
        <v>Tref 7</v>
      </c>
      <c r="B36" s="15">
        <v>250</v>
      </c>
      <c r="C36" s="77">
        <f t="shared" si="6"/>
        <v>37.128</v>
      </c>
      <c r="D36" s="77">
        <f t="shared" si="7"/>
        <v>9.9198009000000003</v>
      </c>
      <c r="E36" s="77">
        <f t="shared" si="8"/>
        <v>0.97713450000000013</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ht="13" x14ac:dyDescent="0.35">
      <c r="A37" s="13" t="str">
        <f>I8</f>
        <v>Tref 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t="str">
        <f>K8</f>
        <v>Tref 10</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t="str">
        <f>L8</f>
        <v>Tref 11</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t="str">
        <f>M8</f>
        <v>Tref 12</v>
      </c>
      <c r="B41" s="15">
        <v>100</v>
      </c>
      <c r="C41" s="77">
        <f t="shared" si="6"/>
        <v>14.8512</v>
      </c>
      <c r="D41" s="77">
        <f t="shared" si="7"/>
        <v>3.9679203600000004</v>
      </c>
      <c r="E41" s="77">
        <f t="shared" si="8"/>
        <v>0.39085380000000008</v>
      </c>
      <c r="F41" s="77">
        <f t="shared" si="9"/>
        <v>2.0124803999999998</v>
      </c>
      <c r="G41" s="77">
        <f t="shared" si="5"/>
        <v>5.7324000000000014E-2</v>
      </c>
      <c r="H41" s="77">
        <f t="shared" si="5"/>
        <v>0.26520000000000005</v>
      </c>
      <c r="I41" s="77">
        <f t="shared" si="5"/>
        <v>1.7544000000000001E-2</v>
      </c>
      <c r="J41" s="77">
        <f t="shared" si="5"/>
        <v>1.2443999999999999E-3</v>
      </c>
      <c r="K41" s="77">
        <f t="shared" si="5"/>
        <v>2.0196000000000003E-3</v>
      </c>
      <c r="L41" s="77">
        <f t="shared" si="5"/>
        <v>1.9584000000000001E-2</v>
      </c>
      <c r="M41" s="77">
        <f t="shared" si="5"/>
        <v>3.0804000000000005E-2</v>
      </c>
      <c r="N41" s="77">
        <f t="shared" si="5"/>
        <v>6.2220000000000013</v>
      </c>
      <c r="O41" s="77">
        <f t="shared" si="5"/>
        <v>920.04</v>
      </c>
      <c r="P41" s="77">
        <f t="shared" si="5"/>
        <v>0</v>
      </c>
      <c r="Q41" s="77">
        <f t="shared" si="10"/>
        <v>13.413</v>
      </c>
      <c r="R41" s="77">
        <f t="shared" si="11"/>
        <v>0</v>
      </c>
      <c r="S41" s="77">
        <f t="shared" si="11"/>
        <v>7.8948000000000018E-2</v>
      </c>
      <c r="T41" s="77">
        <f t="shared" si="11"/>
        <v>0</v>
      </c>
      <c r="U41" s="77">
        <f t="shared" si="11"/>
        <v>0</v>
      </c>
      <c r="AB41" s="59"/>
      <c r="AC41" s="59"/>
      <c r="AD41" s="59"/>
      <c r="AE41" s="59"/>
      <c r="AF41" s="59"/>
      <c r="AG41" s="59"/>
      <c r="AH41" s="59"/>
      <c r="AI41" s="59"/>
    </row>
    <row r="42" spans="1:35" s="72" customFormat="1" ht="13" x14ac:dyDescent="0.35">
      <c r="A42" s="13" t="str">
        <f>N8</f>
        <v>Tref 13</v>
      </c>
      <c r="B42" s="15">
        <v>250</v>
      </c>
      <c r="C42" s="77">
        <f t="shared" si="6"/>
        <v>37.128</v>
      </c>
      <c r="D42" s="77">
        <f t="shared" si="7"/>
        <v>9.9198009000000003</v>
      </c>
      <c r="E42" s="77">
        <f t="shared" si="8"/>
        <v>0.97713450000000013</v>
      </c>
      <c r="F42" s="77">
        <f t="shared" si="9"/>
        <v>5.0312009999999994</v>
      </c>
      <c r="G42" s="77">
        <f t="shared" si="5"/>
        <v>0.14331000000000005</v>
      </c>
      <c r="H42" s="77">
        <f t="shared" si="5"/>
        <v>0.66300000000000003</v>
      </c>
      <c r="I42" s="77">
        <f t="shared" si="5"/>
        <v>4.3860000000000003E-2</v>
      </c>
      <c r="J42" s="77">
        <f t="shared" si="5"/>
        <v>3.1110000000000001E-3</v>
      </c>
      <c r="K42" s="77">
        <f t="shared" si="5"/>
        <v>5.0490000000000005E-3</v>
      </c>
      <c r="L42" s="77">
        <f t="shared" si="5"/>
        <v>4.8959999999999997E-2</v>
      </c>
      <c r="M42" s="77">
        <f t="shared" si="5"/>
        <v>7.7010000000000009E-2</v>
      </c>
      <c r="N42" s="77">
        <f t="shared" si="5"/>
        <v>15.555000000000003</v>
      </c>
      <c r="O42" s="77">
        <f t="shared" si="5"/>
        <v>2300.1</v>
      </c>
      <c r="P42" s="77">
        <f t="shared" si="5"/>
        <v>0</v>
      </c>
      <c r="Q42" s="77">
        <f t="shared" si="10"/>
        <v>33.532499999999999</v>
      </c>
      <c r="R42" s="77">
        <f t="shared" si="11"/>
        <v>0</v>
      </c>
      <c r="S42" s="77">
        <f t="shared" si="11"/>
        <v>0.19737000000000005</v>
      </c>
      <c r="T42" s="77">
        <f t="shared" si="11"/>
        <v>0</v>
      </c>
      <c r="U42" s="77">
        <f t="shared" si="11"/>
        <v>0</v>
      </c>
      <c r="AB42" s="59"/>
      <c r="AC42" s="59"/>
      <c r="AD42" s="59"/>
      <c r="AE42" s="59"/>
      <c r="AF42" s="59"/>
      <c r="AG42" s="59"/>
      <c r="AH42" s="59"/>
      <c r="AI42" s="59"/>
    </row>
    <row r="43" spans="1:35" s="72" customFormat="1" ht="13" x14ac:dyDescent="0.35">
      <c r="A43" s="13" t="str">
        <f>O8</f>
        <v>Tref 14</v>
      </c>
      <c r="B43" s="15">
        <v>100</v>
      </c>
      <c r="C43" s="77">
        <f t="shared" si="6"/>
        <v>14.8512</v>
      </c>
      <c r="D43" s="77">
        <f t="shared" si="7"/>
        <v>3.9679203600000004</v>
      </c>
      <c r="E43" s="77">
        <f t="shared" si="8"/>
        <v>0.39085380000000008</v>
      </c>
      <c r="F43" s="77">
        <f t="shared" si="9"/>
        <v>2.0124803999999998</v>
      </c>
      <c r="G43" s="77">
        <f t="shared" si="5"/>
        <v>5.7324000000000014E-2</v>
      </c>
      <c r="H43" s="77">
        <f t="shared" si="5"/>
        <v>0.26520000000000005</v>
      </c>
      <c r="I43" s="77">
        <f t="shared" si="5"/>
        <v>1.7544000000000001E-2</v>
      </c>
      <c r="J43" s="77">
        <f t="shared" si="5"/>
        <v>1.2443999999999999E-3</v>
      </c>
      <c r="K43" s="77">
        <f t="shared" si="5"/>
        <v>2.0196000000000003E-3</v>
      </c>
      <c r="L43" s="77">
        <f t="shared" si="5"/>
        <v>1.9584000000000001E-2</v>
      </c>
      <c r="M43" s="77">
        <f t="shared" si="5"/>
        <v>3.0804000000000005E-2</v>
      </c>
      <c r="N43" s="77">
        <f t="shared" si="5"/>
        <v>6.2220000000000013</v>
      </c>
      <c r="O43" s="77">
        <f t="shared" si="5"/>
        <v>920.04</v>
      </c>
      <c r="P43" s="77">
        <f t="shared" si="5"/>
        <v>0</v>
      </c>
      <c r="Q43" s="77">
        <f t="shared" si="10"/>
        <v>13.413</v>
      </c>
      <c r="R43" s="77">
        <f t="shared" si="11"/>
        <v>0</v>
      </c>
      <c r="S43" s="77">
        <f t="shared" si="11"/>
        <v>7.8948000000000018E-2</v>
      </c>
      <c r="T43" s="77">
        <f t="shared" si="11"/>
        <v>0</v>
      </c>
      <c r="U43" s="77">
        <f t="shared" si="11"/>
        <v>0</v>
      </c>
      <c r="AB43" s="59"/>
      <c r="AC43" s="59"/>
      <c r="AD43" s="59"/>
      <c r="AE43" s="59"/>
      <c r="AF43" s="59"/>
      <c r="AG43" s="59"/>
      <c r="AH43" s="59"/>
      <c r="AI43" s="59"/>
    </row>
    <row r="44" spans="1:35" s="72" customFormat="1" ht="13" x14ac:dyDescent="0.35">
      <c r="A44" s="13" t="str">
        <f>P8</f>
        <v>Tref 15</v>
      </c>
      <c r="B44" s="15">
        <v>100</v>
      </c>
      <c r="C44" s="77">
        <f t="shared" si="6"/>
        <v>14.8512</v>
      </c>
      <c r="D44" s="77">
        <f t="shared" si="7"/>
        <v>3.9679203600000004</v>
      </c>
      <c r="E44" s="77">
        <f t="shared" si="8"/>
        <v>0.39085380000000008</v>
      </c>
      <c r="F44" s="77">
        <f t="shared" si="9"/>
        <v>2.0124803999999998</v>
      </c>
      <c r="G44" s="77">
        <f t="shared" si="5"/>
        <v>5.7324000000000014E-2</v>
      </c>
      <c r="H44" s="77">
        <f t="shared" si="5"/>
        <v>0.26520000000000005</v>
      </c>
      <c r="I44" s="77">
        <f t="shared" si="5"/>
        <v>1.7544000000000001E-2</v>
      </c>
      <c r="J44" s="77">
        <f t="shared" si="5"/>
        <v>1.2443999999999999E-3</v>
      </c>
      <c r="K44" s="77">
        <f t="shared" si="5"/>
        <v>2.0196000000000003E-3</v>
      </c>
      <c r="L44" s="77">
        <f t="shared" si="5"/>
        <v>1.9584000000000001E-2</v>
      </c>
      <c r="M44" s="77">
        <f t="shared" si="5"/>
        <v>3.0804000000000005E-2</v>
      </c>
      <c r="N44" s="77">
        <f t="shared" si="5"/>
        <v>6.2220000000000013</v>
      </c>
      <c r="O44" s="77">
        <f t="shared" si="5"/>
        <v>920.04</v>
      </c>
      <c r="P44" s="77">
        <f t="shared" si="5"/>
        <v>0</v>
      </c>
      <c r="Q44" s="77">
        <f t="shared" si="10"/>
        <v>13.413</v>
      </c>
      <c r="R44" s="77">
        <f t="shared" si="11"/>
        <v>0</v>
      </c>
      <c r="S44" s="77">
        <f t="shared" si="11"/>
        <v>7.8948000000000018E-2</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250</v>
      </c>
      <c r="C45" s="77">
        <f t="shared" si="6"/>
        <v>37.128</v>
      </c>
      <c r="D45" s="77">
        <f t="shared" si="7"/>
        <v>9.9198009000000003</v>
      </c>
      <c r="E45" s="77">
        <f t="shared" si="8"/>
        <v>0.97713450000000013</v>
      </c>
      <c r="F45" s="77">
        <f t="shared" si="9"/>
        <v>5.0312009999999994</v>
      </c>
      <c r="G45" s="77">
        <f t="shared" si="5"/>
        <v>0.14331000000000005</v>
      </c>
      <c r="H45" s="77">
        <f t="shared" si="5"/>
        <v>0.66300000000000003</v>
      </c>
      <c r="I45" s="77">
        <f t="shared" si="5"/>
        <v>4.3860000000000003E-2</v>
      </c>
      <c r="J45" s="77">
        <f t="shared" si="5"/>
        <v>3.1110000000000001E-3</v>
      </c>
      <c r="K45" s="77">
        <f t="shared" si="5"/>
        <v>5.0490000000000005E-3</v>
      </c>
      <c r="L45" s="77">
        <f t="shared" si="5"/>
        <v>4.8959999999999997E-2</v>
      </c>
      <c r="M45" s="77">
        <f t="shared" si="5"/>
        <v>7.7010000000000009E-2</v>
      </c>
      <c r="N45" s="77">
        <f t="shared" si="5"/>
        <v>15.555000000000003</v>
      </c>
      <c r="O45" s="77">
        <f t="shared" si="5"/>
        <v>2300.1</v>
      </c>
      <c r="P45" s="77">
        <f t="shared" si="5"/>
        <v>0</v>
      </c>
      <c r="Q45" s="77">
        <f t="shared" si="10"/>
        <v>33.532499999999999</v>
      </c>
      <c r="R45" s="77">
        <f t="shared" si="11"/>
        <v>0</v>
      </c>
      <c r="S45" s="77">
        <f t="shared" si="11"/>
        <v>0.19737000000000005</v>
      </c>
      <c r="T45" s="77">
        <f t="shared" si="11"/>
        <v>0</v>
      </c>
      <c r="U45" s="77">
        <f t="shared" si="11"/>
        <v>0</v>
      </c>
      <c r="AB45" s="59"/>
      <c r="AC45" s="59"/>
      <c r="AD45" s="59"/>
      <c r="AE45" s="59"/>
      <c r="AF45" s="59"/>
      <c r="AG45" s="59"/>
      <c r="AH45" s="59"/>
      <c r="AI45" s="59"/>
    </row>
    <row r="46" spans="1:35" s="72" customFormat="1" ht="13" x14ac:dyDescent="0.35">
      <c r="A46" s="13" t="str">
        <f>R8</f>
        <v>Tref 20</v>
      </c>
      <c r="B46" s="15">
        <v>250</v>
      </c>
      <c r="C46" s="77">
        <f t="shared" si="6"/>
        <v>37.128</v>
      </c>
      <c r="D46" s="77">
        <f t="shared" si="7"/>
        <v>9.9198009000000003</v>
      </c>
      <c r="E46" s="77">
        <f t="shared" si="8"/>
        <v>0.97713450000000013</v>
      </c>
      <c r="F46" s="77">
        <f t="shared" si="9"/>
        <v>5.0312009999999994</v>
      </c>
      <c r="G46" s="77">
        <f t="shared" si="5"/>
        <v>0.14331000000000005</v>
      </c>
      <c r="H46" s="77">
        <f t="shared" si="5"/>
        <v>0.66300000000000003</v>
      </c>
      <c r="I46" s="77">
        <f t="shared" si="5"/>
        <v>4.3860000000000003E-2</v>
      </c>
      <c r="J46" s="77">
        <f t="shared" si="5"/>
        <v>3.1110000000000001E-3</v>
      </c>
      <c r="K46" s="77">
        <f t="shared" si="5"/>
        <v>5.0490000000000005E-3</v>
      </c>
      <c r="L46" s="77">
        <f t="shared" si="5"/>
        <v>4.8959999999999997E-2</v>
      </c>
      <c r="M46" s="77">
        <f t="shared" si="5"/>
        <v>7.7010000000000009E-2</v>
      </c>
      <c r="N46" s="77">
        <f t="shared" si="5"/>
        <v>15.555000000000003</v>
      </c>
      <c r="O46" s="77">
        <f t="shared" si="5"/>
        <v>2300.1</v>
      </c>
      <c r="P46" s="77">
        <f t="shared" si="5"/>
        <v>0</v>
      </c>
      <c r="Q46" s="77">
        <f t="shared" si="10"/>
        <v>33.532499999999999</v>
      </c>
      <c r="R46" s="77">
        <f t="shared" si="11"/>
        <v>0</v>
      </c>
      <c r="S46" s="77">
        <f t="shared" si="11"/>
        <v>0.19737000000000005</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"&amp;(VLOOKUP(C14,Table24581112[],6,FALSE))</f>
        <v>0 I Grass</v>
      </c>
      <c r="C58" s="13" t="str">
        <f>D16&amp;" I "&amp;(VLOOKUP(D14,Table24581112[],6,FALSE))</f>
        <v>0 I Grass</v>
      </c>
      <c r="D58" s="13" t="str">
        <f>E16&amp;" I "&amp;(VLOOKUP(E14,Table24581112[],6,FALSE))</f>
        <v>0 I Grass</v>
      </c>
      <c r="E58" s="13" t="str">
        <f>F16&amp;" I "&amp;(VLOOKUP(F14,Table24581112[],6,FALSE))</f>
        <v>0 I Grass</v>
      </c>
      <c r="F58" s="13" t="str">
        <f>G16&amp;" I "&amp;(VLOOKUP(G14,Table24581112[],6,FALSE))</f>
        <v>0 I Grass</v>
      </c>
      <c r="G58" s="13" t="str">
        <f>H16&amp;" I "&amp;(VLOOKUP(H14,Table24581112[],6,FALSE))</f>
        <v>0 I Grass</v>
      </c>
      <c r="H58" s="13" t="str">
        <f>I16&amp;" I "&amp;(VLOOKUP(I14,Table24581112[],6,FALSE))</f>
        <v>0 I Arable</v>
      </c>
      <c r="I58" s="13" t="str">
        <f>J16&amp;" I "&amp;(VLOOKUP(J14,Table24581112[],6,FALSE))</f>
        <v>0 I Grass</v>
      </c>
      <c r="J58" s="13" t="str">
        <f>K16&amp;" I "&amp;(VLOOKUP(K14,Table24581112[],6,FALSE))</f>
        <v>0 I Grass</v>
      </c>
      <c r="K58" s="13" t="str">
        <f>L16&amp;" I "&amp;(VLOOKUP(L14,Table24581112[],6,FALSE))</f>
        <v>0 I Grass</v>
      </c>
      <c r="L58" s="13" t="str">
        <f>M16&amp;" I "&amp;(VLOOKUP(M14,Table24581112[],6,FALSE))</f>
        <v>0 I Arable</v>
      </c>
      <c r="M58" s="13" t="str">
        <f>N16&amp;" I "&amp;(VLOOKUP(N14,Table24581112[],6,FALSE))</f>
        <v>0 I Grass</v>
      </c>
      <c r="N58" s="13" t="str">
        <f>O16&amp;" I "&amp;(VLOOKUP(O14,Table24581112[],6,FALSE))</f>
        <v>0 I Arable</v>
      </c>
      <c r="O58" s="13" t="str">
        <f>P16&amp;" I "&amp;(VLOOKUP(P14,Table24581112[],6,FALSE))</f>
        <v>0 I Arable</v>
      </c>
      <c r="P58" s="13" t="str">
        <f>Q16&amp;" I "&amp;(VLOOKUP(Q14,Table24581112[],6,FALSE))</f>
        <v>0 I Grass</v>
      </c>
      <c r="Q58" s="13" t="str">
        <f>R16&amp;" I "&amp;(VLOOKUP(R14,Table24581112[],6,FALSE))</f>
        <v>0 I Grass</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6.7</v>
      </c>
      <c r="I59" s="76">
        <f>VLOOKUP(J$14,Table24581112[],5,FALSE)</f>
        <v>6.2</v>
      </c>
      <c r="J59" s="76">
        <f>VLOOKUP(K$14,Table24581112[],5,FALSE)</f>
        <v>6.2</v>
      </c>
      <c r="K59" s="76">
        <f>VLOOKUP(L$14,Table24581112[],5,FALSE)</f>
        <v>6.2</v>
      </c>
      <c r="L59" s="76">
        <f>VLOOKUP(M$14,Table24581112[],5,FALSE)</f>
        <v>6.7</v>
      </c>
      <c r="M59" s="76">
        <f>VLOOKUP(N$14,Table24581112[],5,FALSE)</f>
        <v>6.2</v>
      </c>
      <c r="N59" s="76">
        <f>VLOOKUP(O$14,Table24581112[],5,FALSE)</f>
        <v>6.7</v>
      </c>
      <c r="O59" s="76">
        <f>VLOOKUP(P$14,Table24581112[],5,FALSE)</f>
        <v>6.7</v>
      </c>
      <c r="P59" s="76">
        <f>VLOOKUP(Q$14,Table24581112[],5,FALSE)</f>
        <v>6.2</v>
      </c>
      <c r="Q59" s="76">
        <f>VLOOKUP(R$14,Table24581112[],5,FALSE)</f>
        <v>6.2</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250</v>
      </c>
      <c r="J62" s="77">
        <f>B39</f>
        <v>250</v>
      </c>
      <c r="K62" s="77">
        <f>B40</f>
        <v>250</v>
      </c>
      <c r="L62" s="77">
        <f>B41</f>
        <v>100</v>
      </c>
      <c r="M62" s="77">
        <f>B42</f>
        <v>250</v>
      </c>
      <c r="N62" s="77">
        <f>B43</f>
        <v>100</v>
      </c>
      <c r="O62" s="77">
        <f>B44</f>
        <v>100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1" zoomScale="90" zoomScaleNormal="90" workbookViewId="0">
      <selection activeCell="F3" sqref="F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3" t="s">
        <v>41</v>
      </c>
      <c r="B1" s="123"/>
      <c r="C1" s="144" t="str">
        <f>'Dairy Partners'!C1:D1</f>
        <v>PAN-24355</v>
      </c>
      <c r="D1" s="145"/>
      <c r="E1" s="93" t="s">
        <v>45</v>
      </c>
      <c r="F1" s="39">
        <f>'Dairy Partners'!F1</f>
        <v>44.7</v>
      </c>
      <c r="G1" s="124" t="s">
        <v>43</v>
      </c>
      <c r="H1" s="125"/>
      <c r="I1" s="118">
        <v>6.4</v>
      </c>
      <c r="J1" s="123" t="s">
        <v>153</v>
      </c>
      <c r="K1" s="123"/>
      <c r="L1" s="97">
        <v>366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93" t="s">
        <v>109</v>
      </c>
      <c r="F2" s="96" t="s">
        <v>186</v>
      </c>
      <c r="G2" s="142" t="s">
        <v>110</v>
      </c>
      <c r="H2" s="143"/>
      <c r="I2" s="118"/>
      <c r="J2" s="123" t="s">
        <v>158</v>
      </c>
      <c r="K2" s="123"/>
      <c r="L2" s="97">
        <v>0.63</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93" t="s">
        <v>108</v>
      </c>
      <c r="F3" s="31" t="s">
        <v>78</v>
      </c>
      <c r="G3" s="123" t="s">
        <v>159</v>
      </c>
      <c r="H3" s="123"/>
      <c r="I3" s="118"/>
      <c r="J3" s="124" t="s">
        <v>154</v>
      </c>
      <c r="K3" s="125"/>
      <c r="L3" s="97">
        <f>(L1/(L2*10000))*100</f>
        <v>5.8095238095238093</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94" t="s">
        <v>1</v>
      </c>
      <c r="F4" s="96" t="s">
        <v>189</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2.3147118499999997</v>
      </c>
      <c r="D18" s="16">
        <f>$D32</f>
        <v>2.3147118499999997</v>
      </c>
      <c r="E18" s="16">
        <f>$D33</f>
        <v>2.3147118499999997</v>
      </c>
      <c r="F18" s="16">
        <f>$D34</f>
        <v>2.3147118499999997</v>
      </c>
      <c r="G18" s="16">
        <f>$D35</f>
        <v>2.3147118499999997</v>
      </c>
      <c r="H18" s="16">
        <f>$D36</f>
        <v>2.3147118499999997</v>
      </c>
      <c r="I18" s="16">
        <f>$D37</f>
        <v>0</v>
      </c>
      <c r="J18" s="16">
        <f>$D38</f>
        <v>2.3147118499999997</v>
      </c>
      <c r="K18" s="16">
        <f>$D39</f>
        <v>2.3147118499999997</v>
      </c>
      <c r="L18" s="16">
        <f>$D40</f>
        <v>2.3147118499999997</v>
      </c>
      <c r="M18" s="16">
        <f>$D41</f>
        <v>0.92588473999999987</v>
      </c>
      <c r="N18" s="16">
        <f>$D42</f>
        <v>2.3147118499999997</v>
      </c>
      <c r="O18" s="16">
        <f>$D43</f>
        <v>0.92588473999999987</v>
      </c>
      <c r="P18" s="16">
        <f>$D44</f>
        <v>0.92588473999999987</v>
      </c>
      <c r="Q18" s="16">
        <f>$D45</f>
        <v>2.3147118499999997</v>
      </c>
      <c r="R18" s="16">
        <f>$D46</f>
        <v>2.3147118499999997</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-77.585288149999997</v>
      </c>
      <c r="D19" s="16">
        <f t="shared" ref="D19:V19" si="1">D18-D17</f>
        <v>-77.585288149999997</v>
      </c>
      <c r="E19" s="16">
        <f t="shared" si="1"/>
        <v>-36.78528815</v>
      </c>
      <c r="F19" s="16">
        <f t="shared" si="1"/>
        <v>-77.585288149999997</v>
      </c>
      <c r="G19" s="16">
        <f t="shared" si="1"/>
        <v>-77.585288149999997</v>
      </c>
      <c r="H19" s="16">
        <f t="shared" si="1"/>
        <v>-77.585288149999997</v>
      </c>
      <c r="I19" s="16">
        <f t="shared" si="1"/>
        <v>-63</v>
      </c>
      <c r="J19" s="16">
        <f t="shared" si="1"/>
        <v>-77.585288149999997</v>
      </c>
      <c r="K19" s="16">
        <f t="shared" si="1"/>
        <v>-77.585288149999997</v>
      </c>
      <c r="L19" s="16">
        <f t="shared" si="1"/>
        <v>-77.585288149999997</v>
      </c>
      <c r="M19" s="16">
        <f t="shared" si="1"/>
        <v>-62.074115259999992</v>
      </c>
      <c r="N19" s="16">
        <f t="shared" si="1"/>
        <v>-77.585288149999997</v>
      </c>
      <c r="O19" s="16">
        <f t="shared" si="1"/>
        <v>-62.074115259999992</v>
      </c>
      <c r="P19" s="16">
        <f t="shared" si="1"/>
        <v>-62.074115259999992</v>
      </c>
      <c r="Q19" s="16">
        <f t="shared" si="1"/>
        <v>-36.78528815</v>
      </c>
      <c r="R19" s="16">
        <f t="shared" si="1"/>
        <v>-36.78528815</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2.7066107500000003</v>
      </c>
      <c r="D22" s="16">
        <f>$E32</f>
        <v>2.7066107500000003</v>
      </c>
      <c r="E22" s="16">
        <f>$E33</f>
        <v>2.7066107500000003</v>
      </c>
      <c r="F22" s="16">
        <f>$E34</f>
        <v>2.7066107500000003</v>
      </c>
      <c r="G22" s="16">
        <f>$E35</f>
        <v>2.7066107500000003</v>
      </c>
      <c r="H22" s="16">
        <f>$E36</f>
        <v>2.7066107500000003</v>
      </c>
      <c r="I22" s="16">
        <f>$E37</f>
        <v>0</v>
      </c>
      <c r="J22" s="16">
        <f>$E38</f>
        <v>2.7066107500000003</v>
      </c>
      <c r="K22" s="16">
        <f>$E39</f>
        <v>2.7066107500000003</v>
      </c>
      <c r="L22" s="16">
        <f>$E40</f>
        <v>2.7066107500000003</v>
      </c>
      <c r="M22" s="16">
        <f>$E41</f>
        <v>1.0826443000000001</v>
      </c>
      <c r="N22" s="16">
        <f>$E42</f>
        <v>2.7066107500000003</v>
      </c>
      <c r="O22" s="16">
        <f>$E43</f>
        <v>1.0826443000000001</v>
      </c>
      <c r="P22" s="16">
        <f>$E44</f>
        <v>1.0826443000000001</v>
      </c>
      <c r="Q22" s="16">
        <f>$E45</f>
        <v>2.7066107500000003</v>
      </c>
      <c r="R22" s="16">
        <f>$E46</f>
        <v>2.7066107500000003</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-279.29338925000002</v>
      </c>
      <c r="D23" s="16">
        <f t="shared" ref="D23:V23" si="3">D22-D21</f>
        <v>-279.29338925000002</v>
      </c>
      <c r="E23" s="16">
        <f t="shared" si="3"/>
        <v>-135.29338924999999</v>
      </c>
      <c r="F23" s="16">
        <f t="shared" si="3"/>
        <v>-279.29338925000002</v>
      </c>
      <c r="G23" s="16">
        <f t="shared" si="3"/>
        <v>-279.29338925000002</v>
      </c>
      <c r="H23" s="16">
        <f t="shared" si="3"/>
        <v>-279.29338925000002</v>
      </c>
      <c r="I23" s="16">
        <f t="shared" si="3"/>
        <v>-94.5</v>
      </c>
      <c r="J23" s="16">
        <f t="shared" si="3"/>
        <v>-279.29338925000002</v>
      </c>
      <c r="K23" s="16">
        <f t="shared" si="3"/>
        <v>-279.29338925000002</v>
      </c>
      <c r="L23" s="16">
        <f t="shared" si="3"/>
        <v>-279.29338925000002</v>
      </c>
      <c r="M23" s="16">
        <f t="shared" si="3"/>
        <v>-196.91735570000003</v>
      </c>
      <c r="N23" s="16">
        <f t="shared" si="3"/>
        <v>-279.29338925000002</v>
      </c>
      <c r="O23" s="16">
        <f t="shared" si="3"/>
        <v>-196.91735570000003</v>
      </c>
      <c r="P23" s="16">
        <f t="shared" si="3"/>
        <v>-196.91735570000003</v>
      </c>
      <c r="Q23" s="16">
        <f t="shared" si="3"/>
        <v>-135.29338924999999</v>
      </c>
      <c r="R23" s="16">
        <f t="shared" si="3"/>
        <v>-135.29338924999999</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1.67</v>
      </c>
      <c r="C28" s="15">
        <v>0.63</v>
      </c>
      <c r="D28" s="15">
        <v>2.4199999999999999E-2</v>
      </c>
      <c r="E28" s="15">
        <v>5.3800000000000001E-2</v>
      </c>
      <c r="F28" s="15">
        <v>966</v>
      </c>
      <c r="G28" s="15">
        <v>31</v>
      </c>
      <c r="H28" s="15">
        <v>197</v>
      </c>
      <c r="I28" s="15">
        <v>13</v>
      </c>
      <c r="J28" s="15">
        <v>0.71</v>
      </c>
      <c r="K28" s="23">
        <v>1.21</v>
      </c>
      <c r="L28" s="15">
        <v>5.19</v>
      </c>
      <c r="M28" s="15">
        <v>9.4600000000000009</v>
      </c>
      <c r="N28" s="15">
        <v>3640</v>
      </c>
      <c r="O28" s="15">
        <v>478000</v>
      </c>
      <c r="P28" s="15"/>
      <c r="Q28" s="15">
        <v>4740</v>
      </c>
      <c r="R28" s="15"/>
      <c r="S28" s="15">
        <v>32.5</v>
      </c>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250</v>
      </c>
      <c r="C31" s="77">
        <f>IF(C$27="%w/w SAR",((C$28*10)*$B31),IF(C$27="%w/w DM",(((C$28*10)*($B$28/100))*$B31),IF(C$27="kg/t SAR",(C$28*$B31),IF(C$27="kg/t DM",((C$28*($B$28/100))*$B31),IF(C$27="mg/kg SAR",((C$28*0.001)*$B31),IF(C$27="mg/kg DM",(((C$28*0.001)*($B$28/100))*$B31),0))))))</f>
        <v>26.302499999999998</v>
      </c>
      <c r="D31" s="77">
        <f>(IF(D$27="%w/w SAR",((D$28*10)*$B31),IF(D$27="%w/w DM",(((D$28*10)*($B$28/100))*$B31),IF(D$27="kg/t SAR",(D$28*$B31),IF(D$27="kg/t DM",((D$28*($B$28/100))*$B31),IF(D$27="mg/kg SAR",((D$28*0.001)*$B31),IF(D$27="mg/kg DM",(((D$28*0.001)*($B$28/100))*$B31),"0")))))))*2.291</f>
        <v>2.3147118499999997</v>
      </c>
      <c r="E31" s="77">
        <f>(IF(E$27="%w/w SAR",((E$28*10)*$B31),IF(E$27="%w/w DM",(((E$28*10)*($B$28/100))*$B31),IF(E$27="kg/t SAR",(E$28*$B31),IF(E$27="kg/t DM",((E$28*($B$28/100))*$B31),IF(E$27="mg/kg SAR",((E$28*0.001)*$B31),IF(E$27="mg/kg DM",(((E$28*0.001)*($B$28/100))*$B31),"0")))))))*1.205</f>
        <v>2.7066107500000003</v>
      </c>
      <c r="F31" s="77">
        <f>(IF(F$27="%w/w SAR",((F$28*10)*$B31),IF(F$27="%w/w DM",(((F$28*10)*($B$28/100))*$B31),IF(F$27="kg/t SAR",(F$28*$B31),IF(F$27="kg/t DM",((F$28*($B$28/100))*$B31),IF(F$27="mg/kg SAR",((F$28*0.001)*$B31),IF(F$27="mg/kg DM",(((F$28*0.001)*($B$28/100))*$B31),"0")))))))*1.658</f>
        <v>6.6867969</v>
      </c>
      <c r="G31" s="77">
        <f t="shared" ref="G31:P46" si="5">IF(G$27="%w/w SAR",((G$28*10)*$B31),IF(G$27="%w/w DM",(((G$28*10)*($B$28/100))*$B31),IF(G$27="kg/t SAR",(G$28*$B31),IF(G$27="kg/t DM",((G$28*($B$28/100))*$B31),IF(G$27="mg/kg SAR",((G$28*0.001)*$B31),IF(G$27="mg/kg DM",(((G$28*0.001)*($B$28/100))*$B31),0))))))</f>
        <v>0.12942499999999998</v>
      </c>
      <c r="H31" s="77">
        <f t="shared" si="5"/>
        <v>0.82247500000000007</v>
      </c>
      <c r="I31" s="77">
        <f t="shared" si="5"/>
        <v>5.4275000000000004E-2</v>
      </c>
      <c r="J31" s="77">
        <f t="shared" si="5"/>
        <v>2.9642499999999999E-3</v>
      </c>
      <c r="K31" s="77">
        <f t="shared" si="5"/>
        <v>5.0517499999999998E-3</v>
      </c>
      <c r="L31" s="77">
        <f t="shared" si="5"/>
        <v>2.166825E-2</v>
      </c>
      <c r="M31" s="77">
        <f t="shared" si="5"/>
        <v>3.9495500000000003E-2</v>
      </c>
      <c r="N31" s="77">
        <f t="shared" si="5"/>
        <v>15.197000000000001</v>
      </c>
      <c r="O31" s="77">
        <f t="shared" si="5"/>
        <v>1995.6499999999999</v>
      </c>
      <c r="P31" s="77">
        <f t="shared" si="5"/>
        <v>0</v>
      </c>
      <c r="Q31" s="77">
        <f>(IF(Q$27="%w/w SAR",((Q$28*10)*$B31),IF(Q$27="%w/w DM",(((Q$28*10)*($B$28/100))*$B31),IF(Q$27="kg/t SAR",(Q$28*$B31),IF(Q$27="kg/t DM",((Q$28*($B$28/100))*$B31),IF(Q$27="mg/kg SAR",((Q$28*0.001)*$B31),IF(Q$27="mg/kg DM",(((Q$28*0.001)*($B$28/100))*$B31),0)))))))*2.5</f>
        <v>49.473750000000003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0.13568750000000002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250</v>
      </c>
      <c r="C32" s="77">
        <f t="shared" ref="C32:C50" si="6">IF(C$27="%w/w SAR",((C$28*10)*$B32),IF(C$27="%w/w DM",(((C$28*10)*($B$28/100))*$B32),IF(C$27="kg/t SAR",(C$28*$B32),IF(C$27="kg/t DM",((C$28*($B$28/100))*$B32),IF(C$27="mg/kg SAR",((C$28*0.001)*$B32),IF(C$27="mg/kg DM",(((C$28*0.001)*($B$28/100))*$B32),0))))))</f>
        <v>26.302499999999998</v>
      </c>
      <c r="D32" s="77">
        <f t="shared" ref="D32:D50" si="7">(IF(D$27="%w/w SAR",((D$28*10)*$B32),IF(D$27="%w/w DM",(((D$28*10)*($B$28/100))*$B32),IF(D$27="kg/t SAR",(D$28*$B32),IF(D$27="kg/t DM",((D$28*($B$28/100))*$B32),IF(D$27="mg/kg SAR",((D$28*0.001)*$B32),IF(D$27="mg/kg DM",(((D$28*0.001)*($B$28/100))*$B32),"0")))))))*2.291</f>
        <v>2.3147118499999997</v>
      </c>
      <c r="E32" s="77">
        <f t="shared" ref="E32:E50" si="8">(IF(E$27="%w/w SAR",((E$28*10)*$B32),IF(E$27="%w/w DM",(((E$28*10)*($B$28/100))*$B32),IF(E$27="kg/t SAR",(E$28*$B32),IF(E$27="kg/t DM",((E$28*($B$28/100))*$B32),IF(E$27="mg/kg SAR",((E$28*0.001)*$B32),IF(E$27="mg/kg DM",(((E$28*0.001)*($B$28/100))*$B32),"0")))))))*1.205</f>
        <v>2.7066107500000003</v>
      </c>
      <c r="F32" s="77">
        <f t="shared" ref="F32:F50" si="9">(IF(F$27="%w/w SAR",((F$28*10)*$B32),IF(F$27="%w/w DM",(((F$28*10)*($B$28/100))*$B32),IF(F$27="kg/t SAR",(F$28*$B32),IF(F$27="kg/t DM",((F$28*($B$28/100))*$B32),IF(F$27="mg/kg SAR",((F$28*0.001)*$B32),IF(F$27="mg/kg DM",(((F$28*0.001)*($B$28/100))*$B32),"0")))))))*1.658</f>
        <v>6.6867969</v>
      </c>
      <c r="G32" s="77">
        <f t="shared" si="5"/>
        <v>0.12942499999999998</v>
      </c>
      <c r="H32" s="77">
        <f t="shared" si="5"/>
        <v>0.82247500000000007</v>
      </c>
      <c r="I32" s="77">
        <f t="shared" si="5"/>
        <v>5.4275000000000004E-2</v>
      </c>
      <c r="J32" s="77">
        <f t="shared" si="5"/>
        <v>2.9642499999999999E-3</v>
      </c>
      <c r="K32" s="77">
        <f t="shared" si="5"/>
        <v>5.0517499999999998E-3</v>
      </c>
      <c r="L32" s="77">
        <f t="shared" si="5"/>
        <v>2.166825E-2</v>
      </c>
      <c r="M32" s="77">
        <f t="shared" si="5"/>
        <v>3.9495500000000003E-2</v>
      </c>
      <c r="N32" s="77">
        <f t="shared" si="5"/>
        <v>15.197000000000001</v>
      </c>
      <c r="O32" s="77">
        <f t="shared" si="5"/>
        <v>1995.6499999999999</v>
      </c>
      <c r="P32" s="77">
        <f t="shared" si="5"/>
        <v>0</v>
      </c>
      <c r="Q32" s="77">
        <f t="shared" ref="Q32:Q50" si="10">(IF(Q$27="%w/w SAR",((Q$28*10)*$B32),IF(Q$27="%w/w DM",(((Q$28*10)*($B$28/100))*$B32),IF(Q$27="kg/t SAR",(Q$28*$B32),IF(Q$27="kg/t DM",((Q$28*($B$28/100))*$B32),IF(Q$27="mg/kg SAR",((Q$28*0.001)*$B32),IF(Q$27="mg/kg DM",(((Q$28*0.001)*($B$28/100))*$B32),0)))))))*2.5</f>
        <v>49.473750000000003</v>
      </c>
      <c r="R32" s="77">
        <f t="shared" ref="R32:U50" si="11">IF(R$27="%w/w SAR",((R$28*10)*$B32),IF(R$27="%w/w DM",(((R$28*10)*($B$28/100))*$B32),IF(R$27="kg/t SAR",(R$28*$B32),IF(R$27="kg/t DM",((R$28*($B$28/100))*$B32),IF(R$27="mg/kg SAR",((R$28*0.001)*$B32),IF(R$27="mg/kg DM",(((R$28*0.001)*($B$28/100))*$B32),0))))))</f>
        <v>0</v>
      </c>
      <c r="S32" s="77">
        <f t="shared" si="11"/>
        <v>0.13568750000000002</v>
      </c>
      <c r="T32" s="77">
        <f t="shared" si="11"/>
        <v>0</v>
      </c>
      <c r="U32" s="77">
        <f t="shared" si="11"/>
        <v>0</v>
      </c>
      <c r="AB32" s="59"/>
      <c r="AC32" s="59"/>
      <c r="AD32" s="59"/>
      <c r="AE32" s="59"/>
      <c r="AF32" s="59"/>
      <c r="AG32" s="59"/>
      <c r="AH32" s="59"/>
      <c r="AI32" s="59"/>
    </row>
    <row r="33" spans="1:35" s="72" customFormat="1" ht="13" x14ac:dyDescent="0.35">
      <c r="A33" s="13" t="str">
        <f>E8</f>
        <v>Tref 4</v>
      </c>
      <c r="B33" s="15">
        <v>250</v>
      </c>
      <c r="C33" s="77">
        <f t="shared" si="6"/>
        <v>26.302499999999998</v>
      </c>
      <c r="D33" s="77">
        <f t="shared" si="7"/>
        <v>2.3147118499999997</v>
      </c>
      <c r="E33" s="77">
        <f t="shared" si="8"/>
        <v>2.7066107500000003</v>
      </c>
      <c r="F33" s="77">
        <f t="shared" si="9"/>
        <v>6.6867969</v>
      </c>
      <c r="G33" s="77">
        <f t="shared" si="5"/>
        <v>0.12942499999999998</v>
      </c>
      <c r="H33" s="77">
        <f t="shared" si="5"/>
        <v>0.82247500000000007</v>
      </c>
      <c r="I33" s="77">
        <f t="shared" si="5"/>
        <v>5.4275000000000004E-2</v>
      </c>
      <c r="J33" s="77">
        <f t="shared" si="5"/>
        <v>2.9642499999999999E-3</v>
      </c>
      <c r="K33" s="77">
        <f t="shared" si="5"/>
        <v>5.0517499999999998E-3</v>
      </c>
      <c r="L33" s="77">
        <f t="shared" si="5"/>
        <v>2.166825E-2</v>
      </c>
      <c r="M33" s="77">
        <f t="shared" si="5"/>
        <v>3.9495500000000003E-2</v>
      </c>
      <c r="N33" s="77">
        <f t="shared" si="5"/>
        <v>15.197000000000001</v>
      </c>
      <c r="O33" s="77">
        <f t="shared" si="5"/>
        <v>1995.6499999999999</v>
      </c>
      <c r="P33" s="77">
        <f t="shared" si="5"/>
        <v>0</v>
      </c>
      <c r="Q33" s="77">
        <f t="shared" si="10"/>
        <v>49.473750000000003</v>
      </c>
      <c r="R33" s="77">
        <f t="shared" si="11"/>
        <v>0</v>
      </c>
      <c r="S33" s="77">
        <f t="shared" si="11"/>
        <v>0.13568750000000002</v>
      </c>
      <c r="T33" s="77">
        <f t="shared" si="11"/>
        <v>0</v>
      </c>
      <c r="U33" s="77">
        <f t="shared" si="11"/>
        <v>0</v>
      </c>
      <c r="AB33" s="59"/>
      <c r="AC33" s="59"/>
      <c r="AD33" s="59"/>
      <c r="AE33" s="59"/>
      <c r="AF33" s="59"/>
      <c r="AG33" s="59"/>
      <c r="AH33" s="59"/>
      <c r="AI33" s="59"/>
    </row>
    <row r="34" spans="1:35" s="72" customFormat="1" ht="13" x14ac:dyDescent="0.35">
      <c r="A34" s="13" t="str">
        <f>F8</f>
        <v>Tref 5</v>
      </c>
      <c r="B34" s="15">
        <v>250</v>
      </c>
      <c r="C34" s="77">
        <f t="shared" si="6"/>
        <v>26.302499999999998</v>
      </c>
      <c r="D34" s="77">
        <f t="shared" si="7"/>
        <v>2.3147118499999997</v>
      </c>
      <c r="E34" s="77">
        <f t="shared" si="8"/>
        <v>2.7066107500000003</v>
      </c>
      <c r="F34" s="77">
        <f t="shared" si="9"/>
        <v>6.6867969</v>
      </c>
      <c r="G34" s="77">
        <f t="shared" si="5"/>
        <v>0.12942499999999998</v>
      </c>
      <c r="H34" s="77">
        <f t="shared" si="5"/>
        <v>0.82247500000000007</v>
      </c>
      <c r="I34" s="77">
        <f t="shared" si="5"/>
        <v>5.4275000000000004E-2</v>
      </c>
      <c r="J34" s="77">
        <f t="shared" si="5"/>
        <v>2.9642499999999999E-3</v>
      </c>
      <c r="K34" s="77">
        <f t="shared" si="5"/>
        <v>5.0517499999999998E-3</v>
      </c>
      <c r="L34" s="77">
        <f t="shared" si="5"/>
        <v>2.166825E-2</v>
      </c>
      <c r="M34" s="77">
        <f t="shared" si="5"/>
        <v>3.9495500000000003E-2</v>
      </c>
      <c r="N34" s="77">
        <f t="shared" si="5"/>
        <v>15.197000000000001</v>
      </c>
      <c r="O34" s="77">
        <f t="shared" si="5"/>
        <v>1995.6499999999999</v>
      </c>
      <c r="P34" s="77">
        <f t="shared" si="5"/>
        <v>0</v>
      </c>
      <c r="Q34" s="77">
        <f t="shared" si="10"/>
        <v>49.473750000000003</v>
      </c>
      <c r="R34" s="77">
        <f t="shared" si="11"/>
        <v>0</v>
      </c>
      <c r="S34" s="77">
        <f t="shared" si="11"/>
        <v>0.13568750000000002</v>
      </c>
      <c r="T34" s="77">
        <f t="shared" si="11"/>
        <v>0</v>
      </c>
      <c r="U34" s="77">
        <f t="shared" si="11"/>
        <v>0</v>
      </c>
      <c r="AB34" s="59"/>
      <c r="AC34" s="59"/>
      <c r="AD34" s="59"/>
      <c r="AE34" s="59"/>
      <c r="AF34" s="59"/>
      <c r="AG34" s="59"/>
      <c r="AH34" s="59"/>
      <c r="AI34" s="59"/>
    </row>
    <row r="35" spans="1:35" s="72" customFormat="1" ht="13" x14ac:dyDescent="0.35">
      <c r="A35" s="13" t="str">
        <f>G8</f>
        <v>Tref 6</v>
      </c>
      <c r="B35" s="15">
        <v>250</v>
      </c>
      <c r="C35" s="77">
        <f t="shared" si="6"/>
        <v>26.302499999999998</v>
      </c>
      <c r="D35" s="77">
        <f t="shared" si="7"/>
        <v>2.3147118499999997</v>
      </c>
      <c r="E35" s="77">
        <f t="shared" si="8"/>
        <v>2.7066107500000003</v>
      </c>
      <c r="F35" s="77">
        <f t="shared" si="9"/>
        <v>6.6867969</v>
      </c>
      <c r="G35" s="77">
        <f t="shared" si="5"/>
        <v>0.12942499999999998</v>
      </c>
      <c r="H35" s="77">
        <f t="shared" si="5"/>
        <v>0.82247500000000007</v>
      </c>
      <c r="I35" s="77">
        <f t="shared" si="5"/>
        <v>5.4275000000000004E-2</v>
      </c>
      <c r="J35" s="77">
        <f t="shared" si="5"/>
        <v>2.9642499999999999E-3</v>
      </c>
      <c r="K35" s="77">
        <f t="shared" si="5"/>
        <v>5.0517499999999998E-3</v>
      </c>
      <c r="L35" s="77">
        <f t="shared" si="5"/>
        <v>2.166825E-2</v>
      </c>
      <c r="M35" s="77">
        <f t="shared" si="5"/>
        <v>3.9495500000000003E-2</v>
      </c>
      <c r="N35" s="77">
        <f t="shared" si="5"/>
        <v>15.197000000000001</v>
      </c>
      <c r="O35" s="77">
        <f t="shared" si="5"/>
        <v>1995.6499999999999</v>
      </c>
      <c r="P35" s="77">
        <f t="shared" si="5"/>
        <v>0</v>
      </c>
      <c r="Q35" s="77">
        <f t="shared" si="10"/>
        <v>49.473750000000003</v>
      </c>
      <c r="R35" s="77">
        <f t="shared" si="11"/>
        <v>0</v>
      </c>
      <c r="S35" s="77">
        <f t="shared" si="11"/>
        <v>0.13568750000000002</v>
      </c>
      <c r="T35" s="77">
        <f t="shared" si="11"/>
        <v>0</v>
      </c>
      <c r="U35" s="77">
        <f t="shared" si="11"/>
        <v>0</v>
      </c>
      <c r="AB35" s="59"/>
      <c r="AC35" s="59"/>
      <c r="AD35" s="59"/>
      <c r="AE35" s="59"/>
      <c r="AF35" s="59"/>
      <c r="AG35" s="59"/>
      <c r="AH35" s="59"/>
      <c r="AI35" s="59"/>
    </row>
    <row r="36" spans="1:35" s="72" customFormat="1" ht="13" x14ac:dyDescent="0.35">
      <c r="A36" s="13" t="str">
        <f>H8</f>
        <v>Tref 7</v>
      </c>
      <c r="B36" s="15">
        <v>250</v>
      </c>
      <c r="C36" s="77">
        <f t="shared" si="6"/>
        <v>26.302499999999998</v>
      </c>
      <c r="D36" s="77">
        <f t="shared" si="7"/>
        <v>2.3147118499999997</v>
      </c>
      <c r="E36" s="77">
        <f t="shared" si="8"/>
        <v>2.7066107500000003</v>
      </c>
      <c r="F36" s="77">
        <f t="shared" si="9"/>
        <v>6.6867969</v>
      </c>
      <c r="G36" s="77">
        <f t="shared" si="5"/>
        <v>0.12942499999999998</v>
      </c>
      <c r="H36" s="77">
        <f t="shared" si="5"/>
        <v>0.82247500000000007</v>
      </c>
      <c r="I36" s="77">
        <f t="shared" si="5"/>
        <v>5.4275000000000004E-2</v>
      </c>
      <c r="J36" s="77">
        <f t="shared" si="5"/>
        <v>2.9642499999999999E-3</v>
      </c>
      <c r="K36" s="77">
        <f t="shared" si="5"/>
        <v>5.0517499999999998E-3</v>
      </c>
      <c r="L36" s="77">
        <f t="shared" si="5"/>
        <v>2.166825E-2</v>
      </c>
      <c r="M36" s="77">
        <f t="shared" si="5"/>
        <v>3.9495500000000003E-2</v>
      </c>
      <c r="N36" s="77">
        <f t="shared" si="5"/>
        <v>15.197000000000001</v>
      </c>
      <c r="O36" s="77">
        <f t="shared" si="5"/>
        <v>1995.6499999999999</v>
      </c>
      <c r="P36" s="77">
        <f t="shared" si="5"/>
        <v>0</v>
      </c>
      <c r="Q36" s="77">
        <f t="shared" si="10"/>
        <v>49.473750000000003</v>
      </c>
      <c r="R36" s="77">
        <f t="shared" si="11"/>
        <v>0</v>
      </c>
      <c r="S36" s="77">
        <f t="shared" si="11"/>
        <v>0.13568750000000002</v>
      </c>
      <c r="T36" s="77">
        <f t="shared" si="11"/>
        <v>0</v>
      </c>
      <c r="U36" s="77">
        <f t="shared" si="11"/>
        <v>0</v>
      </c>
      <c r="AB36" s="59"/>
      <c r="AC36" s="59"/>
      <c r="AD36" s="59"/>
      <c r="AE36" s="59"/>
      <c r="AF36" s="59"/>
      <c r="AG36" s="59"/>
      <c r="AH36" s="59"/>
      <c r="AI36" s="59"/>
    </row>
    <row r="37" spans="1:35" s="72" customFormat="1" ht="13" x14ac:dyDescent="0.35">
      <c r="A37" s="13" t="str">
        <f>I8</f>
        <v>Tref 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250</v>
      </c>
      <c r="C38" s="77">
        <f t="shared" si="6"/>
        <v>26.302499999999998</v>
      </c>
      <c r="D38" s="77">
        <f t="shared" si="7"/>
        <v>2.3147118499999997</v>
      </c>
      <c r="E38" s="77">
        <f t="shared" si="8"/>
        <v>2.7066107500000003</v>
      </c>
      <c r="F38" s="77">
        <f t="shared" si="9"/>
        <v>6.6867969</v>
      </c>
      <c r="G38" s="77">
        <f t="shared" si="5"/>
        <v>0.12942499999999998</v>
      </c>
      <c r="H38" s="77">
        <f t="shared" si="5"/>
        <v>0.82247500000000007</v>
      </c>
      <c r="I38" s="77">
        <f t="shared" si="5"/>
        <v>5.4275000000000004E-2</v>
      </c>
      <c r="J38" s="77">
        <f t="shared" si="5"/>
        <v>2.9642499999999999E-3</v>
      </c>
      <c r="K38" s="77">
        <f t="shared" si="5"/>
        <v>5.0517499999999998E-3</v>
      </c>
      <c r="L38" s="77">
        <f t="shared" si="5"/>
        <v>2.166825E-2</v>
      </c>
      <c r="M38" s="77">
        <f t="shared" si="5"/>
        <v>3.9495500000000003E-2</v>
      </c>
      <c r="N38" s="77">
        <f t="shared" si="5"/>
        <v>15.197000000000001</v>
      </c>
      <c r="O38" s="77">
        <f t="shared" si="5"/>
        <v>1995.6499999999999</v>
      </c>
      <c r="P38" s="77">
        <f t="shared" si="5"/>
        <v>0</v>
      </c>
      <c r="Q38" s="77">
        <f t="shared" si="10"/>
        <v>49.473750000000003</v>
      </c>
      <c r="R38" s="77">
        <f t="shared" si="11"/>
        <v>0</v>
      </c>
      <c r="S38" s="77">
        <f t="shared" si="11"/>
        <v>0.13568750000000002</v>
      </c>
      <c r="T38" s="77">
        <f t="shared" si="11"/>
        <v>0</v>
      </c>
      <c r="U38" s="77">
        <f t="shared" si="11"/>
        <v>0</v>
      </c>
      <c r="AB38" s="59"/>
      <c r="AC38" s="59"/>
      <c r="AD38" s="59"/>
      <c r="AE38" s="59"/>
      <c r="AF38" s="59"/>
      <c r="AG38" s="59"/>
      <c r="AH38" s="59"/>
      <c r="AI38" s="59"/>
    </row>
    <row r="39" spans="1:35" s="72" customFormat="1" ht="13" x14ac:dyDescent="0.35">
      <c r="A39" s="13" t="str">
        <f>K8</f>
        <v>Tref 10</v>
      </c>
      <c r="B39" s="15">
        <v>250</v>
      </c>
      <c r="C39" s="77">
        <f t="shared" si="6"/>
        <v>26.302499999999998</v>
      </c>
      <c r="D39" s="77">
        <f t="shared" si="7"/>
        <v>2.3147118499999997</v>
      </c>
      <c r="E39" s="77">
        <f t="shared" si="8"/>
        <v>2.7066107500000003</v>
      </c>
      <c r="F39" s="77">
        <f t="shared" si="9"/>
        <v>6.6867969</v>
      </c>
      <c r="G39" s="77">
        <f t="shared" si="5"/>
        <v>0.12942499999999998</v>
      </c>
      <c r="H39" s="77">
        <f t="shared" si="5"/>
        <v>0.82247500000000007</v>
      </c>
      <c r="I39" s="77">
        <f t="shared" si="5"/>
        <v>5.4275000000000004E-2</v>
      </c>
      <c r="J39" s="77">
        <f t="shared" si="5"/>
        <v>2.9642499999999999E-3</v>
      </c>
      <c r="K39" s="77">
        <f t="shared" si="5"/>
        <v>5.0517499999999998E-3</v>
      </c>
      <c r="L39" s="77">
        <f t="shared" si="5"/>
        <v>2.166825E-2</v>
      </c>
      <c r="M39" s="77">
        <f t="shared" si="5"/>
        <v>3.9495500000000003E-2</v>
      </c>
      <c r="N39" s="77">
        <f t="shared" si="5"/>
        <v>15.197000000000001</v>
      </c>
      <c r="O39" s="77">
        <f t="shared" si="5"/>
        <v>1995.6499999999999</v>
      </c>
      <c r="P39" s="77">
        <f t="shared" si="5"/>
        <v>0</v>
      </c>
      <c r="Q39" s="77">
        <f t="shared" si="10"/>
        <v>49.473750000000003</v>
      </c>
      <c r="R39" s="77">
        <f t="shared" si="11"/>
        <v>0</v>
      </c>
      <c r="S39" s="77">
        <f t="shared" si="11"/>
        <v>0.13568750000000002</v>
      </c>
      <c r="T39" s="77">
        <f t="shared" si="11"/>
        <v>0</v>
      </c>
      <c r="U39" s="77">
        <f t="shared" si="11"/>
        <v>0</v>
      </c>
      <c r="AB39" s="59"/>
      <c r="AC39" s="59"/>
      <c r="AD39" s="59"/>
      <c r="AE39" s="59"/>
      <c r="AF39" s="59"/>
      <c r="AG39" s="59"/>
      <c r="AH39" s="59"/>
      <c r="AI39" s="59"/>
    </row>
    <row r="40" spans="1:35" s="72" customFormat="1" ht="13" x14ac:dyDescent="0.35">
      <c r="A40" s="13" t="str">
        <f>L8</f>
        <v>Tref 11</v>
      </c>
      <c r="B40" s="15">
        <v>250</v>
      </c>
      <c r="C40" s="77">
        <f t="shared" si="6"/>
        <v>26.302499999999998</v>
      </c>
      <c r="D40" s="77">
        <f t="shared" si="7"/>
        <v>2.3147118499999997</v>
      </c>
      <c r="E40" s="77">
        <f t="shared" si="8"/>
        <v>2.7066107500000003</v>
      </c>
      <c r="F40" s="77">
        <f t="shared" si="9"/>
        <v>6.6867969</v>
      </c>
      <c r="G40" s="77">
        <f t="shared" si="5"/>
        <v>0.12942499999999998</v>
      </c>
      <c r="H40" s="77">
        <f t="shared" si="5"/>
        <v>0.82247500000000007</v>
      </c>
      <c r="I40" s="77">
        <f t="shared" si="5"/>
        <v>5.4275000000000004E-2</v>
      </c>
      <c r="J40" s="77">
        <f t="shared" si="5"/>
        <v>2.9642499999999999E-3</v>
      </c>
      <c r="K40" s="77">
        <f t="shared" si="5"/>
        <v>5.0517499999999998E-3</v>
      </c>
      <c r="L40" s="77">
        <f t="shared" si="5"/>
        <v>2.166825E-2</v>
      </c>
      <c r="M40" s="77">
        <f t="shared" si="5"/>
        <v>3.9495500000000003E-2</v>
      </c>
      <c r="N40" s="77">
        <f t="shared" si="5"/>
        <v>15.197000000000001</v>
      </c>
      <c r="O40" s="77">
        <f t="shared" si="5"/>
        <v>1995.6499999999999</v>
      </c>
      <c r="P40" s="77">
        <f t="shared" si="5"/>
        <v>0</v>
      </c>
      <c r="Q40" s="77">
        <f t="shared" si="10"/>
        <v>49.473750000000003</v>
      </c>
      <c r="R40" s="77">
        <f t="shared" si="11"/>
        <v>0</v>
      </c>
      <c r="S40" s="77">
        <f t="shared" si="11"/>
        <v>0.13568750000000002</v>
      </c>
      <c r="T40" s="77">
        <f t="shared" si="11"/>
        <v>0</v>
      </c>
      <c r="U40" s="77">
        <f t="shared" si="11"/>
        <v>0</v>
      </c>
      <c r="AB40" s="59"/>
      <c r="AC40" s="59"/>
      <c r="AD40" s="59"/>
      <c r="AE40" s="59"/>
      <c r="AF40" s="59"/>
      <c r="AG40" s="59"/>
      <c r="AH40" s="59"/>
      <c r="AI40" s="59"/>
    </row>
    <row r="41" spans="1:35" s="72" customFormat="1" ht="13" x14ac:dyDescent="0.35">
      <c r="A41" s="13" t="str">
        <f>M8</f>
        <v>Tref 12</v>
      </c>
      <c r="B41" s="15">
        <v>100</v>
      </c>
      <c r="C41" s="77">
        <f t="shared" si="6"/>
        <v>10.520999999999999</v>
      </c>
      <c r="D41" s="77">
        <f t="shared" si="7"/>
        <v>0.92588473999999987</v>
      </c>
      <c r="E41" s="77">
        <f t="shared" si="8"/>
        <v>1.0826443000000001</v>
      </c>
      <c r="F41" s="77">
        <f t="shared" si="9"/>
        <v>2.6747187599999998</v>
      </c>
      <c r="G41" s="77">
        <f t="shared" si="5"/>
        <v>5.1769999999999997E-2</v>
      </c>
      <c r="H41" s="77">
        <f t="shared" si="5"/>
        <v>0.32899</v>
      </c>
      <c r="I41" s="77">
        <f t="shared" si="5"/>
        <v>2.171E-2</v>
      </c>
      <c r="J41" s="77">
        <f t="shared" si="5"/>
        <v>1.1857E-3</v>
      </c>
      <c r="K41" s="77">
        <f t="shared" si="5"/>
        <v>2.0206999999999998E-3</v>
      </c>
      <c r="L41" s="77">
        <f t="shared" si="5"/>
        <v>8.6672999999999993E-3</v>
      </c>
      <c r="M41" s="77">
        <f t="shared" si="5"/>
        <v>1.5798200000000002E-2</v>
      </c>
      <c r="N41" s="77">
        <f t="shared" si="5"/>
        <v>6.0788000000000002</v>
      </c>
      <c r="O41" s="77">
        <f t="shared" si="5"/>
        <v>798.26</v>
      </c>
      <c r="P41" s="77">
        <f t="shared" si="5"/>
        <v>0</v>
      </c>
      <c r="Q41" s="77">
        <f t="shared" si="10"/>
        <v>19.789500000000004</v>
      </c>
      <c r="R41" s="77">
        <f t="shared" si="11"/>
        <v>0</v>
      </c>
      <c r="S41" s="77">
        <f t="shared" si="11"/>
        <v>5.4275000000000004E-2</v>
      </c>
      <c r="T41" s="77">
        <f t="shared" si="11"/>
        <v>0</v>
      </c>
      <c r="U41" s="77">
        <f t="shared" si="11"/>
        <v>0</v>
      </c>
      <c r="AB41" s="59"/>
      <c r="AC41" s="59"/>
      <c r="AD41" s="59"/>
      <c r="AE41" s="59"/>
      <c r="AF41" s="59"/>
      <c r="AG41" s="59"/>
      <c r="AH41" s="59"/>
      <c r="AI41" s="59"/>
    </row>
    <row r="42" spans="1:35" s="72" customFormat="1" ht="13" x14ac:dyDescent="0.35">
      <c r="A42" s="13" t="str">
        <f>N8</f>
        <v>Tref 13</v>
      </c>
      <c r="B42" s="15">
        <v>250</v>
      </c>
      <c r="C42" s="77">
        <f t="shared" si="6"/>
        <v>26.302499999999998</v>
      </c>
      <c r="D42" s="77">
        <f t="shared" si="7"/>
        <v>2.3147118499999997</v>
      </c>
      <c r="E42" s="77">
        <f t="shared" si="8"/>
        <v>2.7066107500000003</v>
      </c>
      <c r="F42" s="77">
        <f t="shared" si="9"/>
        <v>6.6867969</v>
      </c>
      <c r="G42" s="77">
        <f t="shared" si="5"/>
        <v>0.12942499999999998</v>
      </c>
      <c r="H42" s="77">
        <f t="shared" si="5"/>
        <v>0.82247500000000007</v>
      </c>
      <c r="I42" s="77">
        <f t="shared" si="5"/>
        <v>5.4275000000000004E-2</v>
      </c>
      <c r="J42" s="77">
        <f t="shared" si="5"/>
        <v>2.9642499999999999E-3</v>
      </c>
      <c r="K42" s="77">
        <f t="shared" si="5"/>
        <v>5.0517499999999998E-3</v>
      </c>
      <c r="L42" s="77">
        <f t="shared" si="5"/>
        <v>2.166825E-2</v>
      </c>
      <c r="M42" s="77">
        <f t="shared" si="5"/>
        <v>3.9495500000000003E-2</v>
      </c>
      <c r="N42" s="77">
        <f t="shared" si="5"/>
        <v>15.197000000000001</v>
      </c>
      <c r="O42" s="77">
        <f t="shared" si="5"/>
        <v>1995.6499999999999</v>
      </c>
      <c r="P42" s="77">
        <f t="shared" si="5"/>
        <v>0</v>
      </c>
      <c r="Q42" s="77">
        <f t="shared" si="10"/>
        <v>49.473750000000003</v>
      </c>
      <c r="R42" s="77">
        <f t="shared" si="11"/>
        <v>0</v>
      </c>
      <c r="S42" s="77">
        <f t="shared" si="11"/>
        <v>0.13568750000000002</v>
      </c>
      <c r="T42" s="77">
        <f t="shared" si="11"/>
        <v>0</v>
      </c>
      <c r="U42" s="77">
        <f t="shared" si="11"/>
        <v>0</v>
      </c>
      <c r="AB42" s="59"/>
      <c r="AC42" s="59"/>
      <c r="AD42" s="59"/>
      <c r="AE42" s="59"/>
      <c r="AF42" s="59"/>
      <c r="AG42" s="59"/>
      <c r="AH42" s="59"/>
      <c r="AI42" s="59"/>
    </row>
    <row r="43" spans="1:35" s="72" customFormat="1" ht="13" x14ac:dyDescent="0.35">
      <c r="A43" s="13" t="str">
        <f>O8</f>
        <v>Tref 14</v>
      </c>
      <c r="B43" s="15">
        <v>100</v>
      </c>
      <c r="C43" s="77">
        <f t="shared" si="6"/>
        <v>10.520999999999999</v>
      </c>
      <c r="D43" s="77">
        <f t="shared" si="7"/>
        <v>0.92588473999999987</v>
      </c>
      <c r="E43" s="77">
        <f t="shared" si="8"/>
        <v>1.0826443000000001</v>
      </c>
      <c r="F43" s="77">
        <f t="shared" si="9"/>
        <v>2.6747187599999998</v>
      </c>
      <c r="G43" s="77">
        <f t="shared" si="5"/>
        <v>5.1769999999999997E-2</v>
      </c>
      <c r="H43" s="77">
        <f t="shared" si="5"/>
        <v>0.32899</v>
      </c>
      <c r="I43" s="77">
        <f t="shared" si="5"/>
        <v>2.171E-2</v>
      </c>
      <c r="J43" s="77">
        <f t="shared" si="5"/>
        <v>1.1857E-3</v>
      </c>
      <c r="K43" s="77">
        <f t="shared" si="5"/>
        <v>2.0206999999999998E-3</v>
      </c>
      <c r="L43" s="77">
        <f t="shared" si="5"/>
        <v>8.6672999999999993E-3</v>
      </c>
      <c r="M43" s="77">
        <f t="shared" si="5"/>
        <v>1.5798200000000002E-2</v>
      </c>
      <c r="N43" s="77">
        <f t="shared" si="5"/>
        <v>6.0788000000000002</v>
      </c>
      <c r="O43" s="77">
        <f t="shared" si="5"/>
        <v>798.26</v>
      </c>
      <c r="P43" s="77">
        <f t="shared" si="5"/>
        <v>0</v>
      </c>
      <c r="Q43" s="77">
        <f t="shared" si="10"/>
        <v>19.789500000000004</v>
      </c>
      <c r="R43" s="77">
        <f t="shared" si="11"/>
        <v>0</v>
      </c>
      <c r="S43" s="77">
        <f t="shared" si="11"/>
        <v>5.4275000000000004E-2</v>
      </c>
      <c r="T43" s="77">
        <f t="shared" si="11"/>
        <v>0</v>
      </c>
      <c r="U43" s="77">
        <f t="shared" si="11"/>
        <v>0</v>
      </c>
      <c r="AB43" s="59"/>
      <c r="AC43" s="59"/>
      <c r="AD43" s="59"/>
      <c r="AE43" s="59"/>
      <c r="AF43" s="59"/>
      <c r="AG43" s="59"/>
      <c r="AH43" s="59"/>
      <c r="AI43" s="59"/>
    </row>
    <row r="44" spans="1:35" s="72" customFormat="1" ht="13" x14ac:dyDescent="0.35">
      <c r="A44" s="13" t="str">
        <f>P8</f>
        <v>Tref 15</v>
      </c>
      <c r="B44" s="15">
        <v>100</v>
      </c>
      <c r="C44" s="77">
        <f t="shared" si="6"/>
        <v>10.520999999999999</v>
      </c>
      <c r="D44" s="77">
        <f t="shared" si="7"/>
        <v>0.92588473999999987</v>
      </c>
      <c r="E44" s="77">
        <f t="shared" si="8"/>
        <v>1.0826443000000001</v>
      </c>
      <c r="F44" s="77">
        <f t="shared" si="9"/>
        <v>2.6747187599999998</v>
      </c>
      <c r="G44" s="77">
        <f t="shared" si="5"/>
        <v>5.1769999999999997E-2</v>
      </c>
      <c r="H44" s="77">
        <f t="shared" si="5"/>
        <v>0.32899</v>
      </c>
      <c r="I44" s="77">
        <f t="shared" si="5"/>
        <v>2.171E-2</v>
      </c>
      <c r="J44" s="77">
        <f t="shared" si="5"/>
        <v>1.1857E-3</v>
      </c>
      <c r="K44" s="77">
        <f t="shared" si="5"/>
        <v>2.0206999999999998E-3</v>
      </c>
      <c r="L44" s="77">
        <f t="shared" si="5"/>
        <v>8.6672999999999993E-3</v>
      </c>
      <c r="M44" s="77">
        <f t="shared" si="5"/>
        <v>1.5798200000000002E-2</v>
      </c>
      <c r="N44" s="77">
        <f t="shared" si="5"/>
        <v>6.0788000000000002</v>
      </c>
      <c r="O44" s="77">
        <f t="shared" si="5"/>
        <v>798.26</v>
      </c>
      <c r="P44" s="77">
        <f t="shared" si="5"/>
        <v>0</v>
      </c>
      <c r="Q44" s="77">
        <f t="shared" si="10"/>
        <v>19.789500000000004</v>
      </c>
      <c r="R44" s="77">
        <f t="shared" si="11"/>
        <v>0</v>
      </c>
      <c r="S44" s="77">
        <f t="shared" si="11"/>
        <v>5.4275000000000004E-2</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250</v>
      </c>
      <c r="C45" s="77">
        <f t="shared" si="6"/>
        <v>26.302499999999998</v>
      </c>
      <c r="D45" s="77">
        <f t="shared" si="7"/>
        <v>2.3147118499999997</v>
      </c>
      <c r="E45" s="77">
        <f t="shared" si="8"/>
        <v>2.7066107500000003</v>
      </c>
      <c r="F45" s="77">
        <f t="shared" si="9"/>
        <v>6.6867969</v>
      </c>
      <c r="G45" s="77">
        <f t="shared" si="5"/>
        <v>0.12942499999999998</v>
      </c>
      <c r="H45" s="77">
        <f t="shared" si="5"/>
        <v>0.82247500000000007</v>
      </c>
      <c r="I45" s="77">
        <f t="shared" si="5"/>
        <v>5.4275000000000004E-2</v>
      </c>
      <c r="J45" s="77">
        <f t="shared" si="5"/>
        <v>2.9642499999999999E-3</v>
      </c>
      <c r="K45" s="77">
        <f t="shared" si="5"/>
        <v>5.0517499999999998E-3</v>
      </c>
      <c r="L45" s="77">
        <f t="shared" si="5"/>
        <v>2.166825E-2</v>
      </c>
      <c r="M45" s="77">
        <f t="shared" si="5"/>
        <v>3.9495500000000003E-2</v>
      </c>
      <c r="N45" s="77">
        <f t="shared" si="5"/>
        <v>15.197000000000001</v>
      </c>
      <c r="O45" s="77">
        <f t="shared" si="5"/>
        <v>1995.6499999999999</v>
      </c>
      <c r="P45" s="77">
        <f t="shared" si="5"/>
        <v>0</v>
      </c>
      <c r="Q45" s="77">
        <f t="shared" si="10"/>
        <v>49.473750000000003</v>
      </c>
      <c r="R45" s="77">
        <f t="shared" si="11"/>
        <v>0</v>
      </c>
      <c r="S45" s="77">
        <f t="shared" si="11"/>
        <v>0.13568750000000002</v>
      </c>
      <c r="T45" s="77">
        <f t="shared" si="11"/>
        <v>0</v>
      </c>
      <c r="U45" s="77">
        <f t="shared" si="11"/>
        <v>0</v>
      </c>
      <c r="AB45" s="59"/>
      <c r="AC45" s="59"/>
      <c r="AD45" s="59"/>
      <c r="AE45" s="59"/>
      <c r="AF45" s="59"/>
      <c r="AG45" s="59"/>
      <c r="AH45" s="59"/>
      <c r="AI45" s="59"/>
    </row>
    <row r="46" spans="1:35" s="72" customFormat="1" ht="13" x14ac:dyDescent="0.35">
      <c r="A46" s="13" t="str">
        <f>R8</f>
        <v>Tref 20</v>
      </c>
      <c r="B46" s="15">
        <v>250</v>
      </c>
      <c r="C46" s="77">
        <f t="shared" si="6"/>
        <v>26.302499999999998</v>
      </c>
      <c r="D46" s="77">
        <f t="shared" si="7"/>
        <v>2.3147118499999997</v>
      </c>
      <c r="E46" s="77">
        <f t="shared" si="8"/>
        <v>2.7066107500000003</v>
      </c>
      <c r="F46" s="77">
        <f t="shared" si="9"/>
        <v>6.6867969</v>
      </c>
      <c r="G46" s="77">
        <f t="shared" si="5"/>
        <v>0.12942499999999998</v>
      </c>
      <c r="H46" s="77">
        <f t="shared" si="5"/>
        <v>0.82247500000000007</v>
      </c>
      <c r="I46" s="77">
        <f t="shared" si="5"/>
        <v>5.4275000000000004E-2</v>
      </c>
      <c r="J46" s="77">
        <f t="shared" si="5"/>
        <v>2.9642499999999999E-3</v>
      </c>
      <c r="K46" s="77">
        <f t="shared" si="5"/>
        <v>5.0517499999999998E-3</v>
      </c>
      <c r="L46" s="77">
        <f t="shared" si="5"/>
        <v>2.166825E-2</v>
      </c>
      <c r="M46" s="77">
        <f t="shared" si="5"/>
        <v>3.9495500000000003E-2</v>
      </c>
      <c r="N46" s="77">
        <f t="shared" si="5"/>
        <v>15.197000000000001</v>
      </c>
      <c r="O46" s="77">
        <f t="shared" si="5"/>
        <v>1995.6499999999999</v>
      </c>
      <c r="P46" s="77">
        <f t="shared" si="5"/>
        <v>0</v>
      </c>
      <c r="Q46" s="77">
        <f t="shared" si="10"/>
        <v>49.473750000000003</v>
      </c>
      <c r="R46" s="77">
        <f t="shared" si="11"/>
        <v>0</v>
      </c>
      <c r="S46" s="77">
        <f t="shared" si="11"/>
        <v>0.13568750000000002</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"&amp;(VLOOKUP(C14,Table24581114[],6,FALSE))</f>
        <v>0 I Grass</v>
      </c>
      <c r="C58" s="13" t="str">
        <f>D16&amp;" I "&amp;(VLOOKUP(D14,Table24581114[],6,FALSE))</f>
        <v>0 I Grass</v>
      </c>
      <c r="D58" s="13" t="str">
        <f>E16&amp;" I "&amp;(VLOOKUP(E14,Table24581114[],6,FALSE))</f>
        <v>0 I Grass</v>
      </c>
      <c r="E58" s="13" t="str">
        <f>F16&amp;" I "&amp;(VLOOKUP(F14,Table24581114[],6,FALSE))</f>
        <v>0 I Grass</v>
      </c>
      <c r="F58" s="13" t="str">
        <f>G16&amp;" I "&amp;(VLOOKUP(G14,Table24581114[],6,FALSE))</f>
        <v>0 I Grass</v>
      </c>
      <c r="G58" s="13" t="str">
        <f>H16&amp;" I "&amp;(VLOOKUP(H14,Table24581114[],6,FALSE))</f>
        <v>0 I Grass</v>
      </c>
      <c r="H58" s="13" t="str">
        <f>I16&amp;" I "&amp;(VLOOKUP(I14,Table24581114[],6,FALSE))</f>
        <v>0 I Arable</v>
      </c>
      <c r="I58" s="13" t="str">
        <f>J16&amp;" I "&amp;(VLOOKUP(J14,Table24581114[],6,FALSE))</f>
        <v>0 I Grass</v>
      </c>
      <c r="J58" s="13" t="str">
        <f>K16&amp;" I "&amp;(VLOOKUP(K14,Table24581114[],6,FALSE))</f>
        <v>0 I Grass</v>
      </c>
      <c r="K58" s="13" t="str">
        <f>L16&amp;" I "&amp;(VLOOKUP(L14,Table24581114[],6,FALSE))</f>
        <v>0 I Grass</v>
      </c>
      <c r="L58" s="13" t="str">
        <f>M16&amp;" I "&amp;(VLOOKUP(M14,Table24581114[],6,FALSE))</f>
        <v>0 I Arable</v>
      </c>
      <c r="M58" s="13" t="str">
        <f>N16&amp;" I "&amp;(VLOOKUP(N14,Table24581114[],6,FALSE))</f>
        <v>0 I Grass</v>
      </c>
      <c r="N58" s="13" t="str">
        <f>O16&amp;" I "&amp;(VLOOKUP(O14,Table24581114[],6,FALSE))</f>
        <v>0 I Arable</v>
      </c>
      <c r="O58" s="13" t="str">
        <f>P16&amp;" I "&amp;(VLOOKUP(P14,Table24581114[],6,FALSE))</f>
        <v>0 I Arable</v>
      </c>
      <c r="P58" s="13" t="str">
        <f>Q16&amp;" I "&amp;(VLOOKUP(Q14,Table24581114[],6,FALSE))</f>
        <v>0 I Grass</v>
      </c>
      <c r="Q58" s="13" t="str">
        <f>R16&amp;" I "&amp;(VLOOKUP(R14,Table24581114[],6,FALSE))</f>
        <v>0 I Grass</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6.7</v>
      </c>
      <c r="I59" s="76">
        <f>VLOOKUP(J$14,Table24581114[],5,FALSE)</f>
        <v>6.2</v>
      </c>
      <c r="J59" s="76">
        <f>VLOOKUP(K$14,Table24581114[],5,FALSE)</f>
        <v>6.2</v>
      </c>
      <c r="K59" s="76">
        <f>VLOOKUP(L$14,Table24581114[],5,FALSE)</f>
        <v>6.2</v>
      </c>
      <c r="L59" s="76">
        <f>VLOOKUP(M$14,Table24581114[],5,FALSE)</f>
        <v>6.7</v>
      </c>
      <c r="M59" s="76">
        <f>VLOOKUP(N$14,Table24581114[],5,FALSE)</f>
        <v>6.2</v>
      </c>
      <c r="N59" s="76">
        <f>VLOOKUP(O$14,Table24581114[],5,FALSE)</f>
        <v>6.7</v>
      </c>
      <c r="O59" s="76">
        <f>VLOOKUP(P$14,Table24581114[],5,FALSE)</f>
        <v>6.7</v>
      </c>
      <c r="P59" s="76">
        <f>VLOOKUP(Q$14,Table24581114[],5,FALSE)</f>
        <v>6.2</v>
      </c>
      <c r="Q59" s="76">
        <f>VLOOKUP(R$14,Table24581114[],5,FALSE)</f>
        <v>6.2</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250</v>
      </c>
      <c r="J62" s="77">
        <f>B39</f>
        <v>250</v>
      </c>
      <c r="K62" s="77">
        <f>B40</f>
        <v>250</v>
      </c>
      <c r="L62" s="77">
        <f>B41</f>
        <v>100</v>
      </c>
      <c r="M62" s="77">
        <f>B42</f>
        <v>250</v>
      </c>
      <c r="N62" s="77">
        <f>B43</f>
        <v>100</v>
      </c>
      <c r="O62" s="77">
        <f>B44</f>
        <v>100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5F4F2-646B-4CCE-B72F-3BC9EF40B140}">
  <dimension ref="A1:AO66"/>
  <sheetViews>
    <sheetView zoomScale="90" zoomScaleNormal="90" workbookViewId="0">
      <selection activeCell="C33" sqref="C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3" t="s">
        <v>41</v>
      </c>
      <c r="B1" s="123"/>
      <c r="C1" s="144" t="str">
        <f>'Dairy Partners'!C1:D1</f>
        <v>PAN-24355</v>
      </c>
      <c r="D1" s="145"/>
      <c r="E1" s="119" t="s">
        <v>45</v>
      </c>
      <c r="F1" s="39">
        <f>'Dairy Partners'!F1</f>
        <v>44.7</v>
      </c>
      <c r="G1" s="124" t="s">
        <v>43</v>
      </c>
      <c r="H1" s="125"/>
      <c r="I1" s="120">
        <v>6.6</v>
      </c>
      <c r="J1" s="123" t="s">
        <v>153</v>
      </c>
      <c r="K1" s="123"/>
      <c r="L1" s="120">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119" t="s">
        <v>109</v>
      </c>
      <c r="F2" s="120" t="s">
        <v>186</v>
      </c>
      <c r="G2" s="142" t="s">
        <v>110</v>
      </c>
      <c r="H2" s="143"/>
      <c r="I2" s="120"/>
      <c r="J2" s="123" t="s">
        <v>158</v>
      </c>
      <c r="K2" s="123"/>
      <c r="L2" s="120">
        <v>0.19700000000000001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119" t="s">
        <v>108</v>
      </c>
      <c r="F3" s="31" t="s">
        <v>78</v>
      </c>
      <c r="G3" s="123" t="s">
        <v>159</v>
      </c>
      <c r="H3" s="123"/>
      <c r="I3" s="120"/>
      <c r="J3" s="124" t="s">
        <v>154</v>
      </c>
      <c r="K3" s="125"/>
      <c r="L3" s="120">
        <f>(L1/(L2*10000))*100</f>
        <v>6.5989847715736047</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122" t="s">
        <v>1</v>
      </c>
      <c r="F4" s="120" t="s">
        <v>190</v>
      </c>
      <c r="G4" s="124"/>
      <c r="H4" s="125"/>
      <c r="I4" s="39"/>
      <c r="J4" s="124"/>
      <c r="K4" s="125"/>
      <c r="L4" s="120"/>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119"/>
      <c r="F5" s="39"/>
      <c r="G5" s="124"/>
      <c r="H5" s="125"/>
      <c r="I5" s="39"/>
      <c r="J5" s="124"/>
      <c r="K5" s="125"/>
      <c r="L5" s="120"/>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2.9753216999999994</v>
      </c>
      <c r="D18" s="16">
        <f>$D32</f>
        <v>2.9753216999999994</v>
      </c>
      <c r="E18" s="16">
        <f>$D33</f>
        <v>2.9753216999999994</v>
      </c>
      <c r="F18" s="16">
        <f>$D34</f>
        <v>2.9753216999999994</v>
      </c>
      <c r="G18" s="16">
        <f>$D35</f>
        <v>2.9753216999999994</v>
      </c>
      <c r="H18" s="16">
        <f>$D36</f>
        <v>2.9753216999999994</v>
      </c>
      <c r="I18" s="16">
        <f>$D37</f>
        <v>0</v>
      </c>
      <c r="J18" s="16">
        <f>$D38</f>
        <v>2.9753216999999994</v>
      </c>
      <c r="K18" s="16">
        <f>$D39</f>
        <v>2.9753216999999994</v>
      </c>
      <c r="L18" s="16">
        <f>$D40</f>
        <v>2.9753216999999994</v>
      </c>
      <c r="M18" s="16">
        <f>$D41</f>
        <v>1.1901286799999999</v>
      </c>
      <c r="N18" s="16">
        <f>$D42</f>
        <v>2.9753216999999994</v>
      </c>
      <c r="O18" s="16">
        <f>$D43</f>
        <v>1.1901286799999999</v>
      </c>
      <c r="P18" s="16">
        <f>$D44</f>
        <v>1.1901286799999999</v>
      </c>
      <c r="Q18" s="16">
        <f>$D45</f>
        <v>2.9753216999999994</v>
      </c>
      <c r="R18" s="16">
        <f>$D46</f>
        <v>2.9753216999999994</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-76.924678299999997</v>
      </c>
      <c r="D19" s="16">
        <f t="shared" ref="D19:V19" si="1">D18-D17</f>
        <v>-76.924678299999997</v>
      </c>
      <c r="E19" s="16">
        <f t="shared" si="1"/>
        <v>-36.124678299999999</v>
      </c>
      <c r="F19" s="16">
        <f t="shared" si="1"/>
        <v>-76.924678299999997</v>
      </c>
      <c r="G19" s="16">
        <f t="shared" si="1"/>
        <v>-76.924678299999997</v>
      </c>
      <c r="H19" s="16">
        <f t="shared" si="1"/>
        <v>-76.924678299999997</v>
      </c>
      <c r="I19" s="16">
        <f t="shared" si="1"/>
        <v>-63</v>
      </c>
      <c r="J19" s="16">
        <f t="shared" si="1"/>
        <v>-76.924678299999997</v>
      </c>
      <c r="K19" s="16">
        <f t="shared" si="1"/>
        <v>-76.924678299999997</v>
      </c>
      <c r="L19" s="16">
        <f t="shared" si="1"/>
        <v>-76.924678299999997</v>
      </c>
      <c r="M19" s="16">
        <f t="shared" si="1"/>
        <v>-61.809871319999992</v>
      </c>
      <c r="N19" s="16">
        <f t="shared" si="1"/>
        <v>-76.924678299999997</v>
      </c>
      <c r="O19" s="16">
        <f t="shared" si="1"/>
        <v>-61.809871319999992</v>
      </c>
      <c r="P19" s="16">
        <f t="shared" si="1"/>
        <v>-61.809871319999992</v>
      </c>
      <c r="Q19" s="16">
        <f t="shared" si="1"/>
        <v>-36.124678299999999</v>
      </c>
      <c r="R19" s="16">
        <f t="shared" si="1"/>
        <v>-36.124678299999999</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4.4692245000000002</v>
      </c>
      <c r="D22" s="16">
        <f>$E32</f>
        <v>4.4692245000000002</v>
      </c>
      <c r="E22" s="16">
        <f>$E33</f>
        <v>4.4692245000000002</v>
      </c>
      <c r="F22" s="16">
        <f>$E34</f>
        <v>4.4692245000000002</v>
      </c>
      <c r="G22" s="16">
        <f>$E35</f>
        <v>4.4692245000000002</v>
      </c>
      <c r="H22" s="16">
        <f>$E36</f>
        <v>4.4692245000000002</v>
      </c>
      <c r="I22" s="16">
        <f>$E37</f>
        <v>0</v>
      </c>
      <c r="J22" s="16">
        <f>$E38</f>
        <v>4.4692245000000002</v>
      </c>
      <c r="K22" s="16">
        <f>$E39</f>
        <v>4.4692245000000002</v>
      </c>
      <c r="L22" s="16">
        <f>$E40</f>
        <v>4.4692245000000002</v>
      </c>
      <c r="M22" s="16">
        <f>$E41</f>
        <v>1.7876898000000001</v>
      </c>
      <c r="N22" s="16">
        <f>$E42</f>
        <v>4.4692245000000002</v>
      </c>
      <c r="O22" s="16">
        <f>$E43</f>
        <v>1.7876898000000001</v>
      </c>
      <c r="P22" s="16">
        <f>$E44</f>
        <v>1.7876898000000001</v>
      </c>
      <c r="Q22" s="16">
        <f>$E45</f>
        <v>4.4692245000000002</v>
      </c>
      <c r="R22" s="16">
        <f>$E46</f>
        <v>4.4692245000000002</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-277.5307755</v>
      </c>
      <c r="D23" s="16">
        <f t="shared" ref="D23:V23" si="3">D22-D21</f>
        <v>-277.5307755</v>
      </c>
      <c r="E23" s="16">
        <f t="shared" si="3"/>
        <v>-133.5307755</v>
      </c>
      <c r="F23" s="16">
        <f t="shared" si="3"/>
        <v>-277.5307755</v>
      </c>
      <c r="G23" s="16">
        <f t="shared" si="3"/>
        <v>-277.5307755</v>
      </c>
      <c r="H23" s="16">
        <f t="shared" si="3"/>
        <v>-277.5307755</v>
      </c>
      <c r="I23" s="16">
        <f t="shared" si="3"/>
        <v>-94.5</v>
      </c>
      <c r="J23" s="16">
        <f t="shared" si="3"/>
        <v>-277.5307755</v>
      </c>
      <c r="K23" s="16">
        <f t="shared" si="3"/>
        <v>-277.5307755</v>
      </c>
      <c r="L23" s="16">
        <f t="shared" si="3"/>
        <v>-277.5307755</v>
      </c>
      <c r="M23" s="16">
        <f t="shared" si="3"/>
        <v>-196.21231020000002</v>
      </c>
      <c r="N23" s="16">
        <f t="shared" si="3"/>
        <v>-277.5307755</v>
      </c>
      <c r="O23" s="16">
        <f t="shared" si="3"/>
        <v>-196.21231020000002</v>
      </c>
      <c r="P23" s="16">
        <f t="shared" si="3"/>
        <v>-196.21231020000002</v>
      </c>
      <c r="Q23" s="16">
        <f t="shared" si="3"/>
        <v>-133.5307755</v>
      </c>
      <c r="R23" s="16">
        <f t="shared" si="3"/>
        <v>-133.5307755</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4.68</v>
      </c>
      <c r="C28" s="15">
        <v>0.19700000000000001</v>
      </c>
      <c r="D28" s="15">
        <v>1.11E-2</v>
      </c>
      <c r="E28" s="15">
        <v>3.1699999999999999E-2</v>
      </c>
      <c r="F28" s="15">
        <v>493</v>
      </c>
      <c r="G28" s="15">
        <v>9.74</v>
      </c>
      <c r="H28" s="15">
        <v>62.5</v>
      </c>
      <c r="I28" s="15">
        <v>6.2</v>
      </c>
      <c r="J28" s="15">
        <v>0.22</v>
      </c>
      <c r="K28" s="23">
        <v>0.43</v>
      </c>
      <c r="L28" s="15">
        <v>1.84</v>
      </c>
      <c r="M28" s="15">
        <v>4.3</v>
      </c>
      <c r="N28" s="15">
        <v>1230</v>
      </c>
      <c r="O28" s="15">
        <v>147000</v>
      </c>
      <c r="P28" s="15"/>
      <c r="Q28" s="15">
        <v>1510</v>
      </c>
      <c r="R28" s="15"/>
      <c r="S28" s="15">
        <v>14.2</v>
      </c>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250</v>
      </c>
      <c r="C31" s="77">
        <f>IF(C$27="%w/w SAR",((C$28*10)*$B31),IF(C$27="%w/w DM",(((C$28*10)*($B$28/100))*$B31),IF(C$27="kg/t SAR",(C$28*$B31),IF(C$27="kg/t DM",((C$28*($B$28/100))*$B31),IF(C$27="mg/kg SAR",((C$28*0.001)*$B31),IF(C$27="mg/kg DM",(((C$28*0.001)*($B$28/100))*$B31),0))))))</f>
        <v>23.048999999999999</v>
      </c>
      <c r="D31" s="77">
        <f>(IF(D$27="%w/w SAR",((D$28*10)*$B31),IF(D$27="%w/w DM",(((D$28*10)*($B$28/100))*$B31),IF(D$27="kg/t SAR",(D$28*$B31),IF(D$27="kg/t DM",((D$28*($B$28/100))*$B31),IF(D$27="mg/kg SAR",((D$28*0.001)*$B31),IF(D$27="mg/kg DM",(((D$28*0.001)*($B$28/100))*$B31),"0")))))))*2.291</f>
        <v>2.9753216999999994</v>
      </c>
      <c r="E31" s="77">
        <f>(IF(E$27="%w/w SAR",((E$28*10)*$B31),IF(E$27="%w/w DM",(((E$28*10)*($B$28/100))*$B31),IF(E$27="kg/t SAR",(E$28*$B31),IF(E$27="kg/t DM",((E$28*($B$28/100))*$B31),IF(E$27="mg/kg SAR",((E$28*0.001)*$B31),IF(E$27="mg/kg DM",(((E$28*0.001)*($B$28/100))*$B31),"0")))))))*1.205</f>
        <v>4.4692245000000002</v>
      </c>
      <c r="F31" s="77">
        <f>(IF(F$27="%w/w SAR",((F$28*10)*$B31),IF(F$27="%w/w DM",(((F$28*10)*($B$28/100))*$B31),IF(F$27="kg/t SAR",(F$28*$B31),IF(F$27="kg/t DM",((F$28*($B$28/100))*$B31),IF(F$27="mg/kg SAR",((F$28*0.001)*$B31),IF(F$27="mg/kg DM",(((F$28*0.001)*($B$28/100))*$B31),"0")))))))*1.658</f>
        <v>9.5635097999999967</v>
      </c>
      <c r="G31" s="77">
        <f t="shared" ref="G31:P46" si="5">IF(G$27="%w/w SAR",((G$28*10)*$B31),IF(G$27="%w/w DM",(((G$28*10)*($B$28/100))*$B31),IF(G$27="kg/t SAR",(G$28*$B31),IF(G$27="kg/t DM",((G$28*($B$28/100))*$B31),IF(G$27="mg/kg SAR",((G$28*0.001)*$B31),IF(G$27="mg/kg DM",(((G$28*0.001)*($B$28/100))*$B31),0))))))</f>
        <v>0.11395799999999999</v>
      </c>
      <c r="H31" s="77">
        <f t="shared" si="5"/>
        <v>0.73124999999999996</v>
      </c>
      <c r="I31" s="77">
        <f t="shared" si="5"/>
        <v>7.2539999999999993E-2</v>
      </c>
      <c r="J31" s="77">
        <f t="shared" si="5"/>
        <v>2.5739999999999999E-3</v>
      </c>
      <c r="K31" s="77">
        <f t="shared" si="5"/>
        <v>5.030999999999999E-3</v>
      </c>
      <c r="L31" s="77">
        <f t="shared" si="5"/>
        <v>2.1527999999999999E-2</v>
      </c>
      <c r="M31" s="77">
        <f t="shared" si="5"/>
        <v>5.0309999999999994E-2</v>
      </c>
      <c r="N31" s="77">
        <f t="shared" si="5"/>
        <v>14.390999999999998</v>
      </c>
      <c r="O31" s="77">
        <f t="shared" si="5"/>
        <v>1719.8999999999999</v>
      </c>
      <c r="P31" s="77">
        <f t="shared" si="5"/>
        <v>0</v>
      </c>
      <c r="Q31" s="77">
        <f>(IF(Q$27="%w/w SAR",((Q$28*10)*$B31),IF(Q$27="%w/w DM",(((Q$28*10)*($B$28/100))*$B31),IF(Q$27="kg/t SAR",(Q$28*$B31),IF(Q$27="kg/t DM",((Q$28*($B$28/100))*$B31),IF(Q$27="mg/kg SAR",((Q$28*0.001)*$B31),IF(Q$27="mg/kg DM",(((Q$28*0.001)*($B$28/100))*$B31),0)))))))*2.5</f>
        <v>44.167499999999997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0.16613999999999998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250</v>
      </c>
      <c r="C32" s="77">
        <f t="shared" ref="C32:C50" si="6">IF(C$27="%w/w SAR",((C$28*10)*$B32),IF(C$27="%w/w DM",(((C$28*10)*($B$28/100))*$B32),IF(C$27="kg/t SAR",(C$28*$B32),IF(C$27="kg/t DM",((C$28*($B$28/100))*$B32),IF(C$27="mg/kg SAR",((C$28*0.001)*$B32),IF(C$27="mg/kg DM",(((C$28*0.001)*($B$28/100))*$B32),0))))))</f>
        <v>23.048999999999999</v>
      </c>
      <c r="D32" s="77">
        <f t="shared" ref="D32:D50" si="7">(IF(D$27="%w/w SAR",((D$28*10)*$B32),IF(D$27="%w/w DM",(((D$28*10)*($B$28/100))*$B32),IF(D$27="kg/t SAR",(D$28*$B32),IF(D$27="kg/t DM",((D$28*($B$28/100))*$B32),IF(D$27="mg/kg SAR",((D$28*0.001)*$B32),IF(D$27="mg/kg DM",(((D$28*0.001)*($B$28/100))*$B32),"0")))))))*2.291</f>
        <v>2.9753216999999994</v>
      </c>
      <c r="E32" s="77">
        <f t="shared" ref="E32:E50" si="8">(IF(E$27="%w/w SAR",((E$28*10)*$B32),IF(E$27="%w/w DM",(((E$28*10)*($B$28/100))*$B32),IF(E$27="kg/t SAR",(E$28*$B32),IF(E$27="kg/t DM",((E$28*($B$28/100))*$B32),IF(E$27="mg/kg SAR",((E$28*0.001)*$B32),IF(E$27="mg/kg DM",(((E$28*0.001)*($B$28/100))*$B32),"0")))))))*1.205</f>
        <v>4.4692245000000002</v>
      </c>
      <c r="F32" s="77">
        <f t="shared" ref="F32:F50" si="9">(IF(F$27="%w/w SAR",((F$28*10)*$B32),IF(F$27="%w/w DM",(((F$28*10)*($B$28/100))*$B32),IF(F$27="kg/t SAR",(F$28*$B32),IF(F$27="kg/t DM",((F$28*($B$28/100))*$B32),IF(F$27="mg/kg SAR",((F$28*0.001)*$B32),IF(F$27="mg/kg DM",(((F$28*0.001)*($B$28/100))*$B32),"0")))))))*1.658</f>
        <v>9.5635097999999967</v>
      </c>
      <c r="G32" s="77">
        <f t="shared" si="5"/>
        <v>0.11395799999999999</v>
      </c>
      <c r="H32" s="77">
        <f t="shared" si="5"/>
        <v>0.73124999999999996</v>
      </c>
      <c r="I32" s="77">
        <f t="shared" si="5"/>
        <v>7.2539999999999993E-2</v>
      </c>
      <c r="J32" s="77">
        <f t="shared" si="5"/>
        <v>2.5739999999999999E-3</v>
      </c>
      <c r="K32" s="77">
        <f t="shared" si="5"/>
        <v>5.030999999999999E-3</v>
      </c>
      <c r="L32" s="77">
        <f t="shared" si="5"/>
        <v>2.1527999999999999E-2</v>
      </c>
      <c r="M32" s="77">
        <f t="shared" si="5"/>
        <v>5.0309999999999994E-2</v>
      </c>
      <c r="N32" s="77">
        <f t="shared" si="5"/>
        <v>14.390999999999998</v>
      </c>
      <c r="O32" s="77">
        <f t="shared" si="5"/>
        <v>1719.8999999999999</v>
      </c>
      <c r="P32" s="77">
        <f t="shared" si="5"/>
        <v>0</v>
      </c>
      <c r="Q32" s="77">
        <f t="shared" ref="Q32:Q50" si="10">(IF(Q$27="%w/w SAR",((Q$28*10)*$B32),IF(Q$27="%w/w DM",(((Q$28*10)*($B$28/100))*$B32),IF(Q$27="kg/t SAR",(Q$28*$B32),IF(Q$27="kg/t DM",((Q$28*($B$28/100))*$B32),IF(Q$27="mg/kg SAR",((Q$28*0.001)*$B32),IF(Q$27="mg/kg DM",(((Q$28*0.001)*($B$28/100))*$B32),0)))))))*2.5</f>
        <v>44.167499999999997</v>
      </c>
      <c r="R32" s="77">
        <f t="shared" ref="R32:U50" si="11">IF(R$27="%w/w SAR",((R$28*10)*$B32),IF(R$27="%w/w DM",(((R$28*10)*($B$28/100))*$B32),IF(R$27="kg/t SAR",(R$28*$B32),IF(R$27="kg/t DM",((R$28*($B$28/100))*$B32),IF(R$27="mg/kg SAR",((R$28*0.001)*$B32),IF(R$27="mg/kg DM",(((R$28*0.001)*($B$28/100))*$B32),0))))))</f>
        <v>0</v>
      </c>
      <c r="S32" s="77">
        <f t="shared" si="11"/>
        <v>0.16613999999999998</v>
      </c>
      <c r="T32" s="77">
        <f t="shared" si="11"/>
        <v>0</v>
      </c>
      <c r="U32" s="77">
        <f t="shared" si="11"/>
        <v>0</v>
      </c>
      <c r="AB32" s="59"/>
      <c r="AC32" s="59"/>
      <c r="AD32" s="59"/>
      <c r="AE32" s="59"/>
      <c r="AF32" s="59"/>
      <c r="AG32" s="59"/>
      <c r="AH32" s="59"/>
      <c r="AI32" s="59"/>
    </row>
    <row r="33" spans="1:35" s="72" customFormat="1" ht="13" x14ac:dyDescent="0.35">
      <c r="A33" s="13" t="str">
        <f>E8</f>
        <v>Tref 4</v>
      </c>
      <c r="B33" s="15">
        <v>250</v>
      </c>
      <c r="C33" s="77">
        <f t="shared" si="6"/>
        <v>23.048999999999999</v>
      </c>
      <c r="D33" s="77">
        <f t="shared" si="7"/>
        <v>2.9753216999999994</v>
      </c>
      <c r="E33" s="77">
        <f t="shared" si="8"/>
        <v>4.4692245000000002</v>
      </c>
      <c r="F33" s="77">
        <f t="shared" si="9"/>
        <v>9.5635097999999967</v>
      </c>
      <c r="G33" s="77">
        <f t="shared" si="5"/>
        <v>0.11395799999999999</v>
      </c>
      <c r="H33" s="77">
        <f t="shared" si="5"/>
        <v>0.73124999999999996</v>
      </c>
      <c r="I33" s="77">
        <f t="shared" si="5"/>
        <v>7.2539999999999993E-2</v>
      </c>
      <c r="J33" s="77">
        <f t="shared" si="5"/>
        <v>2.5739999999999999E-3</v>
      </c>
      <c r="K33" s="77">
        <f t="shared" si="5"/>
        <v>5.030999999999999E-3</v>
      </c>
      <c r="L33" s="77">
        <f t="shared" si="5"/>
        <v>2.1527999999999999E-2</v>
      </c>
      <c r="M33" s="77">
        <f t="shared" si="5"/>
        <v>5.0309999999999994E-2</v>
      </c>
      <c r="N33" s="77">
        <f t="shared" si="5"/>
        <v>14.390999999999998</v>
      </c>
      <c r="O33" s="77">
        <f t="shared" si="5"/>
        <v>1719.8999999999999</v>
      </c>
      <c r="P33" s="77">
        <f t="shared" si="5"/>
        <v>0</v>
      </c>
      <c r="Q33" s="77">
        <f t="shared" si="10"/>
        <v>44.167499999999997</v>
      </c>
      <c r="R33" s="77">
        <f t="shared" si="11"/>
        <v>0</v>
      </c>
      <c r="S33" s="77">
        <f t="shared" si="11"/>
        <v>0.16613999999999998</v>
      </c>
      <c r="T33" s="77">
        <f t="shared" si="11"/>
        <v>0</v>
      </c>
      <c r="U33" s="77">
        <f t="shared" si="11"/>
        <v>0</v>
      </c>
      <c r="AB33" s="59"/>
      <c r="AC33" s="59"/>
      <c r="AD33" s="59"/>
      <c r="AE33" s="59"/>
      <c r="AF33" s="59"/>
      <c r="AG33" s="59"/>
      <c r="AH33" s="59"/>
      <c r="AI33" s="59"/>
    </row>
    <row r="34" spans="1:35" s="72" customFormat="1" ht="13" x14ac:dyDescent="0.35">
      <c r="A34" s="13" t="str">
        <f>F8</f>
        <v>Tref 5</v>
      </c>
      <c r="B34" s="15">
        <v>250</v>
      </c>
      <c r="C34" s="77">
        <f t="shared" si="6"/>
        <v>23.048999999999999</v>
      </c>
      <c r="D34" s="77">
        <f t="shared" si="7"/>
        <v>2.9753216999999994</v>
      </c>
      <c r="E34" s="77">
        <f t="shared" si="8"/>
        <v>4.4692245000000002</v>
      </c>
      <c r="F34" s="77">
        <f t="shared" si="9"/>
        <v>9.5635097999999967</v>
      </c>
      <c r="G34" s="77">
        <f t="shared" si="5"/>
        <v>0.11395799999999999</v>
      </c>
      <c r="H34" s="77">
        <f t="shared" si="5"/>
        <v>0.73124999999999996</v>
      </c>
      <c r="I34" s="77">
        <f t="shared" si="5"/>
        <v>7.2539999999999993E-2</v>
      </c>
      <c r="J34" s="77">
        <f t="shared" si="5"/>
        <v>2.5739999999999999E-3</v>
      </c>
      <c r="K34" s="77">
        <f t="shared" si="5"/>
        <v>5.030999999999999E-3</v>
      </c>
      <c r="L34" s="77">
        <f t="shared" si="5"/>
        <v>2.1527999999999999E-2</v>
      </c>
      <c r="M34" s="77">
        <f t="shared" si="5"/>
        <v>5.0309999999999994E-2</v>
      </c>
      <c r="N34" s="77">
        <f t="shared" si="5"/>
        <v>14.390999999999998</v>
      </c>
      <c r="O34" s="77">
        <f t="shared" si="5"/>
        <v>1719.8999999999999</v>
      </c>
      <c r="P34" s="77">
        <f t="shared" si="5"/>
        <v>0</v>
      </c>
      <c r="Q34" s="77">
        <f t="shared" si="10"/>
        <v>44.167499999999997</v>
      </c>
      <c r="R34" s="77">
        <f t="shared" si="11"/>
        <v>0</v>
      </c>
      <c r="S34" s="77">
        <f t="shared" si="11"/>
        <v>0.16613999999999998</v>
      </c>
      <c r="T34" s="77">
        <f t="shared" si="11"/>
        <v>0</v>
      </c>
      <c r="U34" s="77">
        <f t="shared" si="11"/>
        <v>0</v>
      </c>
      <c r="AB34" s="59"/>
      <c r="AC34" s="59"/>
      <c r="AD34" s="59"/>
      <c r="AE34" s="59"/>
      <c r="AF34" s="59"/>
      <c r="AG34" s="59"/>
      <c r="AH34" s="59"/>
      <c r="AI34" s="59"/>
    </row>
    <row r="35" spans="1:35" s="72" customFormat="1" ht="13" x14ac:dyDescent="0.35">
      <c r="A35" s="13" t="str">
        <f>G8</f>
        <v>Tref 6</v>
      </c>
      <c r="B35" s="15">
        <v>250</v>
      </c>
      <c r="C35" s="77">
        <f t="shared" si="6"/>
        <v>23.048999999999999</v>
      </c>
      <c r="D35" s="77">
        <f t="shared" si="7"/>
        <v>2.9753216999999994</v>
      </c>
      <c r="E35" s="77">
        <f t="shared" si="8"/>
        <v>4.4692245000000002</v>
      </c>
      <c r="F35" s="77">
        <f t="shared" si="9"/>
        <v>9.5635097999999967</v>
      </c>
      <c r="G35" s="77">
        <f t="shared" si="5"/>
        <v>0.11395799999999999</v>
      </c>
      <c r="H35" s="77">
        <f t="shared" si="5"/>
        <v>0.73124999999999996</v>
      </c>
      <c r="I35" s="77">
        <f t="shared" si="5"/>
        <v>7.2539999999999993E-2</v>
      </c>
      <c r="J35" s="77">
        <f t="shared" si="5"/>
        <v>2.5739999999999999E-3</v>
      </c>
      <c r="K35" s="77">
        <f t="shared" si="5"/>
        <v>5.030999999999999E-3</v>
      </c>
      <c r="L35" s="77">
        <f t="shared" si="5"/>
        <v>2.1527999999999999E-2</v>
      </c>
      <c r="M35" s="77">
        <f t="shared" si="5"/>
        <v>5.0309999999999994E-2</v>
      </c>
      <c r="N35" s="77">
        <f t="shared" si="5"/>
        <v>14.390999999999998</v>
      </c>
      <c r="O35" s="77">
        <f t="shared" si="5"/>
        <v>1719.8999999999999</v>
      </c>
      <c r="P35" s="77">
        <f t="shared" si="5"/>
        <v>0</v>
      </c>
      <c r="Q35" s="77">
        <f t="shared" si="10"/>
        <v>44.167499999999997</v>
      </c>
      <c r="R35" s="77">
        <f t="shared" si="11"/>
        <v>0</v>
      </c>
      <c r="S35" s="77">
        <f t="shared" si="11"/>
        <v>0.16613999999999998</v>
      </c>
      <c r="T35" s="77">
        <f t="shared" si="11"/>
        <v>0</v>
      </c>
      <c r="U35" s="77">
        <f t="shared" si="11"/>
        <v>0</v>
      </c>
      <c r="AB35" s="59"/>
      <c r="AC35" s="59"/>
      <c r="AD35" s="59"/>
      <c r="AE35" s="59"/>
      <c r="AF35" s="59"/>
      <c r="AG35" s="59"/>
      <c r="AH35" s="59"/>
      <c r="AI35" s="59"/>
    </row>
    <row r="36" spans="1:35" s="72" customFormat="1" ht="13" x14ac:dyDescent="0.35">
      <c r="A36" s="13" t="str">
        <f>H8</f>
        <v>Tref 7</v>
      </c>
      <c r="B36" s="15">
        <v>250</v>
      </c>
      <c r="C36" s="77">
        <f t="shared" si="6"/>
        <v>23.048999999999999</v>
      </c>
      <c r="D36" s="77">
        <f t="shared" si="7"/>
        <v>2.9753216999999994</v>
      </c>
      <c r="E36" s="77">
        <f t="shared" si="8"/>
        <v>4.4692245000000002</v>
      </c>
      <c r="F36" s="77">
        <f t="shared" si="9"/>
        <v>9.5635097999999967</v>
      </c>
      <c r="G36" s="77">
        <f t="shared" si="5"/>
        <v>0.11395799999999999</v>
      </c>
      <c r="H36" s="77">
        <f t="shared" si="5"/>
        <v>0.73124999999999996</v>
      </c>
      <c r="I36" s="77">
        <f t="shared" si="5"/>
        <v>7.2539999999999993E-2</v>
      </c>
      <c r="J36" s="77">
        <f t="shared" si="5"/>
        <v>2.5739999999999999E-3</v>
      </c>
      <c r="K36" s="77">
        <f t="shared" si="5"/>
        <v>5.030999999999999E-3</v>
      </c>
      <c r="L36" s="77">
        <f t="shared" si="5"/>
        <v>2.1527999999999999E-2</v>
      </c>
      <c r="M36" s="77">
        <f t="shared" si="5"/>
        <v>5.0309999999999994E-2</v>
      </c>
      <c r="N36" s="77">
        <f t="shared" si="5"/>
        <v>14.390999999999998</v>
      </c>
      <c r="O36" s="77">
        <f t="shared" si="5"/>
        <v>1719.8999999999999</v>
      </c>
      <c r="P36" s="77">
        <f t="shared" si="5"/>
        <v>0</v>
      </c>
      <c r="Q36" s="77">
        <f t="shared" si="10"/>
        <v>44.167499999999997</v>
      </c>
      <c r="R36" s="77">
        <f t="shared" si="11"/>
        <v>0</v>
      </c>
      <c r="S36" s="77">
        <f t="shared" si="11"/>
        <v>0.16613999999999998</v>
      </c>
      <c r="T36" s="77">
        <f t="shared" si="11"/>
        <v>0</v>
      </c>
      <c r="U36" s="77">
        <f t="shared" si="11"/>
        <v>0</v>
      </c>
      <c r="AB36" s="59"/>
      <c r="AC36" s="59"/>
      <c r="AD36" s="59"/>
      <c r="AE36" s="59"/>
      <c r="AF36" s="59"/>
      <c r="AG36" s="59"/>
      <c r="AH36" s="59"/>
      <c r="AI36" s="59"/>
    </row>
    <row r="37" spans="1:35" s="72" customFormat="1" ht="13" x14ac:dyDescent="0.35">
      <c r="A37" s="13" t="str">
        <f>I8</f>
        <v>Tref 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250</v>
      </c>
      <c r="C38" s="77">
        <f t="shared" si="6"/>
        <v>23.048999999999999</v>
      </c>
      <c r="D38" s="77">
        <f t="shared" si="7"/>
        <v>2.9753216999999994</v>
      </c>
      <c r="E38" s="77">
        <f t="shared" si="8"/>
        <v>4.4692245000000002</v>
      </c>
      <c r="F38" s="77">
        <f t="shared" si="9"/>
        <v>9.5635097999999967</v>
      </c>
      <c r="G38" s="77">
        <f t="shared" si="5"/>
        <v>0.11395799999999999</v>
      </c>
      <c r="H38" s="77">
        <f t="shared" si="5"/>
        <v>0.73124999999999996</v>
      </c>
      <c r="I38" s="77">
        <f t="shared" si="5"/>
        <v>7.2539999999999993E-2</v>
      </c>
      <c r="J38" s="77">
        <f t="shared" si="5"/>
        <v>2.5739999999999999E-3</v>
      </c>
      <c r="K38" s="77">
        <f t="shared" si="5"/>
        <v>5.030999999999999E-3</v>
      </c>
      <c r="L38" s="77">
        <f t="shared" si="5"/>
        <v>2.1527999999999999E-2</v>
      </c>
      <c r="M38" s="77">
        <f t="shared" si="5"/>
        <v>5.0309999999999994E-2</v>
      </c>
      <c r="N38" s="77">
        <f t="shared" si="5"/>
        <v>14.390999999999998</v>
      </c>
      <c r="O38" s="77">
        <f t="shared" si="5"/>
        <v>1719.8999999999999</v>
      </c>
      <c r="P38" s="77">
        <f t="shared" si="5"/>
        <v>0</v>
      </c>
      <c r="Q38" s="77">
        <f t="shared" si="10"/>
        <v>44.167499999999997</v>
      </c>
      <c r="R38" s="77">
        <f t="shared" si="11"/>
        <v>0</v>
      </c>
      <c r="S38" s="77">
        <f t="shared" si="11"/>
        <v>0.16613999999999998</v>
      </c>
      <c r="T38" s="77">
        <f t="shared" si="11"/>
        <v>0</v>
      </c>
      <c r="U38" s="77">
        <f t="shared" si="11"/>
        <v>0</v>
      </c>
      <c r="AB38" s="59"/>
      <c r="AC38" s="59"/>
      <c r="AD38" s="59"/>
      <c r="AE38" s="59"/>
      <c r="AF38" s="59"/>
      <c r="AG38" s="59"/>
      <c r="AH38" s="59"/>
      <c r="AI38" s="59"/>
    </row>
    <row r="39" spans="1:35" s="72" customFormat="1" ht="13" x14ac:dyDescent="0.35">
      <c r="A39" s="13" t="str">
        <f>K8</f>
        <v>Tref 10</v>
      </c>
      <c r="B39" s="15">
        <v>250</v>
      </c>
      <c r="C39" s="77">
        <f t="shared" si="6"/>
        <v>23.048999999999999</v>
      </c>
      <c r="D39" s="77">
        <f t="shared" si="7"/>
        <v>2.9753216999999994</v>
      </c>
      <c r="E39" s="77">
        <f t="shared" si="8"/>
        <v>4.4692245000000002</v>
      </c>
      <c r="F39" s="77">
        <f t="shared" si="9"/>
        <v>9.5635097999999967</v>
      </c>
      <c r="G39" s="77">
        <f t="shared" si="5"/>
        <v>0.11395799999999999</v>
      </c>
      <c r="H39" s="77">
        <f t="shared" si="5"/>
        <v>0.73124999999999996</v>
      </c>
      <c r="I39" s="77">
        <f t="shared" si="5"/>
        <v>7.2539999999999993E-2</v>
      </c>
      <c r="J39" s="77">
        <f t="shared" si="5"/>
        <v>2.5739999999999999E-3</v>
      </c>
      <c r="K39" s="77">
        <f t="shared" si="5"/>
        <v>5.030999999999999E-3</v>
      </c>
      <c r="L39" s="77">
        <f t="shared" si="5"/>
        <v>2.1527999999999999E-2</v>
      </c>
      <c r="M39" s="77">
        <f t="shared" si="5"/>
        <v>5.0309999999999994E-2</v>
      </c>
      <c r="N39" s="77">
        <f t="shared" si="5"/>
        <v>14.390999999999998</v>
      </c>
      <c r="O39" s="77">
        <f t="shared" si="5"/>
        <v>1719.8999999999999</v>
      </c>
      <c r="P39" s="77">
        <f t="shared" si="5"/>
        <v>0</v>
      </c>
      <c r="Q39" s="77">
        <f t="shared" si="10"/>
        <v>44.167499999999997</v>
      </c>
      <c r="R39" s="77">
        <f t="shared" si="11"/>
        <v>0</v>
      </c>
      <c r="S39" s="77">
        <f t="shared" si="11"/>
        <v>0.16613999999999998</v>
      </c>
      <c r="T39" s="77">
        <f t="shared" si="11"/>
        <v>0</v>
      </c>
      <c r="U39" s="77">
        <f t="shared" si="11"/>
        <v>0</v>
      </c>
      <c r="AB39" s="59"/>
      <c r="AC39" s="59"/>
      <c r="AD39" s="59"/>
      <c r="AE39" s="59"/>
      <c r="AF39" s="59"/>
      <c r="AG39" s="59"/>
      <c r="AH39" s="59"/>
      <c r="AI39" s="59"/>
    </row>
    <row r="40" spans="1:35" s="72" customFormat="1" ht="13" x14ac:dyDescent="0.35">
      <c r="A40" s="13" t="str">
        <f>L8</f>
        <v>Tref 11</v>
      </c>
      <c r="B40" s="15">
        <v>250</v>
      </c>
      <c r="C40" s="77">
        <f t="shared" si="6"/>
        <v>23.048999999999999</v>
      </c>
      <c r="D40" s="77">
        <f t="shared" si="7"/>
        <v>2.9753216999999994</v>
      </c>
      <c r="E40" s="77">
        <f t="shared" si="8"/>
        <v>4.4692245000000002</v>
      </c>
      <c r="F40" s="77">
        <f t="shared" si="9"/>
        <v>9.5635097999999967</v>
      </c>
      <c r="G40" s="77">
        <f t="shared" si="5"/>
        <v>0.11395799999999999</v>
      </c>
      <c r="H40" s="77">
        <f t="shared" si="5"/>
        <v>0.73124999999999996</v>
      </c>
      <c r="I40" s="77">
        <f t="shared" si="5"/>
        <v>7.2539999999999993E-2</v>
      </c>
      <c r="J40" s="77">
        <f t="shared" si="5"/>
        <v>2.5739999999999999E-3</v>
      </c>
      <c r="K40" s="77">
        <f t="shared" si="5"/>
        <v>5.030999999999999E-3</v>
      </c>
      <c r="L40" s="77">
        <f t="shared" si="5"/>
        <v>2.1527999999999999E-2</v>
      </c>
      <c r="M40" s="77">
        <f t="shared" si="5"/>
        <v>5.0309999999999994E-2</v>
      </c>
      <c r="N40" s="77">
        <f t="shared" si="5"/>
        <v>14.390999999999998</v>
      </c>
      <c r="O40" s="77">
        <f t="shared" si="5"/>
        <v>1719.8999999999999</v>
      </c>
      <c r="P40" s="77">
        <f t="shared" si="5"/>
        <v>0</v>
      </c>
      <c r="Q40" s="77">
        <f t="shared" si="10"/>
        <v>44.167499999999997</v>
      </c>
      <c r="R40" s="77">
        <f t="shared" si="11"/>
        <v>0</v>
      </c>
      <c r="S40" s="77">
        <f t="shared" si="11"/>
        <v>0.16613999999999998</v>
      </c>
      <c r="T40" s="77">
        <f t="shared" si="11"/>
        <v>0</v>
      </c>
      <c r="U40" s="77">
        <f t="shared" si="11"/>
        <v>0</v>
      </c>
      <c r="AB40" s="59"/>
      <c r="AC40" s="59"/>
      <c r="AD40" s="59"/>
      <c r="AE40" s="59"/>
      <c r="AF40" s="59"/>
      <c r="AG40" s="59"/>
      <c r="AH40" s="59"/>
      <c r="AI40" s="59"/>
    </row>
    <row r="41" spans="1:35" s="72" customFormat="1" ht="13" x14ac:dyDescent="0.35">
      <c r="A41" s="13" t="str">
        <f>M8</f>
        <v>Tref 12</v>
      </c>
      <c r="B41" s="15">
        <v>100</v>
      </c>
      <c r="C41" s="77">
        <f t="shared" si="6"/>
        <v>9.2195999999999998</v>
      </c>
      <c r="D41" s="77">
        <f t="shared" si="7"/>
        <v>1.1901286799999999</v>
      </c>
      <c r="E41" s="77">
        <f t="shared" si="8"/>
        <v>1.7876898000000001</v>
      </c>
      <c r="F41" s="77">
        <f t="shared" si="9"/>
        <v>3.8254039199999994</v>
      </c>
      <c r="G41" s="77">
        <f t="shared" si="5"/>
        <v>4.5583199999999997E-2</v>
      </c>
      <c r="H41" s="77">
        <f t="shared" si="5"/>
        <v>0.29249999999999998</v>
      </c>
      <c r="I41" s="77">
        <f t="shared" si="5"/>
        <v>2.9015999999999997E-2</v>
      </c>
      <c r="J41" s="77">
        <f t="shared" si="5"/>
        <v>1.0295999999999999E-3</v>
      </c>
      <c r="K41" s="77">
        <f t="shared" si="5"/>
        <v>2.0123999999999997E-3</v>
      </c>
      <c r="L41" s="77">
        <f t="shared" si="5"/>
        <v>8.6111999999999994E-3</v>
      </c>
      <c r="M41" s="77">
        <f t="shared" si="5"/>
        <v>2.0123999999999996E-2</v>
      </c>
      <c r="N41" s="77">
        <f t="shared" si="5"/>
        <v>5.7563999999999993</v>
      </c>
      <c r="O41" s="77">
        <f t="shared" si="5"/>
        <v>687.95999999999992</v>
      </c>
      <c r="P41" s="77">
        <f t="shared" si="5"/>
        <v>0</v>
      </c>
      <c r="Q41" s="77">
        <f t="shared" si="10"/>
        <v>17.666999999999998</v>
      </c>
      <c r="R41" s="77">
        <f t="shared" si="11"/>
        <v>0</v>
      </c>
      <c r="S41" s="77">
        <f t="shared" si="11"/>
        <v>6.6455999999999987E-2</v>
      </c>
      <c r="T41" s="77">
        <f t="shared" si="11"/>
        <v>0</v>
      </c>
      <c r="U41" s="77">
        <f t="shared" si="11"/>
        <v>0</v>
      </c>
      <c r="AB41" s="59"/>
      <c r="AC41" s="59"/>
      <c r="AD41" s="59"/>
      <c r="AE41" s="59"/>
      <c r="AF41" s="59"/>
      <c r="AG41" s="59"/>
      <c r="AH41" s="59"/>
      <c r="AI41" s="59"/>
    </row>
    <row r="42" spans="1:35" s="72" customFormat="1" ht="13" x14ac:dyDescent="0.35">
      <c r="A42" s="13" t="str">
        <f>N8</f>
        <v>Tref 13</v>
      </c>
      <c r="B42" s="15">
        <v>250</v>
      </c>
      <c r="C42" s="77">
        <f t="shared" si="6"/>
        <v>23.048999999999999</v>
      </c>
      <c r="D42" s="77">
        <f t="shared" si="7"/>
        <v>2.9753216999999994</v>
      </c>
      <c r="E42" s="77">
        <f t="shared" si="8"/>
        <v>4.4692245000000002</v>
      </c>
      <c r="F42" s="77">
        <f t="shared" si="9"/>
        <v>9.5635097999999967</v>
      </c>
      <c r="G42" s="77">
        <f t="shared" si="5"/>
        <v>0.11395799999999999</v>
      </c>
      <c r="H42" s="77">
        <f t="shared" si="5"/>
        <v>0.73124999999999996</v>
      </c>
      <c r="I42" s="77">
        <f t="shared" si="5"/>
        <v>7.2539999999999993E-2</v>
      </c>
      <c r="J42" s="77">
        <f t="shared" si="5"/>
        <v>2.5739999999999999E-3</v>
      </c>
      <c r="K42" s="77">
        <f t="shared" si="5"/>
        <v>5.030999999999999E-3</v>
      </c>
      <c r="L42" s="77">
        <f t="shared" si="5"/>
        <v>2.1527999999999999E-2</v>
      </c>
      <c r="M42" s="77">
        <f t="shared" si="5"/>
        <v>5.0309999999999994E-2</v>
      </c>
      <c r="N42" s="77">
        <f t="shared" si="5"/>
        <v>14.390999999999998</v>
      </c>
      <c r="O42" s="77">
        <f t="shared" si="5"/>
        <v>1719.8999999999999</v>
      </c>
      <c r="P42" s="77">
        <f t="shared" si="5"/>
        <v>0</v>
      </c>
      <c r="Q42" s="77">
        <f t="shared" si="10"/>
        <v>44.167499999999997</v>
      </c>
      <c r="R42" s="77">
        <f t="shared" si="11"/>
        <v>0</v>
      </c>
      <c r="S42" s="77">
        <f t="shared" si="11"/>
        <v>0.16613999999999998</v>
      </c>
      <c r="T42" s="77">
        <f t="shared" si="11"/>
        <v>0</v>
      </c>
      <c r="U42" s="77">
        <f t="shared" si="11"/>
        <v>0</v>
      </c>
      <c r="AB42" s="59"/>
      <c r="AC42" s="59"/>
      <c r="AD42" s="59"/>
      <c r="AE42" s="59"/>
      <c r="AF42" s="59"/>
      <c r="AG42" s="59"/>
      <c r="AH42" s="59"/>
      <c r="AI42" s="59"/>
    </row>
    <row r="43" spans="1:35" s="72" customFormat="1" ht="13" x14ac:dyDescent="0.35">
      <c r="A43" s="13" t="str">
        <f>O8</f>
        <v>Tref 14</v>
      </c>
      <c r="B43" s="15">
        <v>100</v>
      </c>
      <c r="C43" s="77">
        <f t="shared" si="6"/>
        <v>9.2195999999999998</v>
      </c>
      <c r="D43" s="77">
        <f t="shared" si="7"/>
        <v>1.1901286799999999</v>
      </c>
      <c r="E43" s="77">
        <f t="shared" si="8"/>
        <v>1.7876898000000001</v>
      </c>
      <c r="F43" s="77">
        <f t="shared" si="9"/>
        <v>3.8254039199999994</v>
      </c>
      <c r="G43" s="77">
        <f t="shared" si="5"/>
        <v>4.5583199999999997E-2</v>
      </c>
      <c r="H43" s="77">
        <f t="shared" si="5"/>
        <v>0.29249999999999998</v>
      </c>
      <c r="I43" s="77">
        <f t="shared" si="5"/>
        <v>2.9015999999999997E-2</v>
      </c>
      <c r="J43" s="77">
        <f t="shared" si="5"/>
        <v>1.0295999999999999E-3</v>
      </c>
      <c r="K43" s="77">
        <f t="shared" si="5"/>
        <v>2.0123999999999997E-3</v>
      </c>
      <c r="L43" s="77">
        <f t="shared" si="5"/>
        <v>8.6111999999999994E-3</v>
      </c>
      <c r="M43" s="77">
        <f t="shared" si="5"/>
        <v>2.0123999999999996E-2</v>
      </c>
      <c r="N43" s="77">
        <f t="shared" si="5"/>
        <v>5.7563999999999993</v>
      </c>
      <c r="O43" s="77">
        <f t="shared" si="5"/>
        <v>687.95999999999992</v>
      </c>
      <c r="P43" s="77">
        <f t="shared" si="5"/>
        <v>0</v>
      </c>
      <c r="Q43" s="77">
        <f t="shared" si="10"/>
        <v>17.666999999999998</v>
      </c>
      <c r="R43" s="77">
        <f t="shared" si="11"/>
        <v>0</v>
      </c>
      <c r="S43" s="77">
        <f t="shared" si="11"/>
        <v>6.6455999999999987E-2</v>
      </c>
      <c r="T43" s="77">
        <f t="shared" si="11"/>
        <v>0</v>
      </c>
      <c r="U43" s="77">
        <f t="shared" si="11"/>
        <v>0</v>
      </c>
      <c r="AB43" s="59"/>
      <c r="AC43" s="59"/>
      <c r="AD43" s="59"/>
      <c r="AE43" s="59"/>
      <c r="AF43" s="59"/>
      <c r="AG43" s="59"/>
      <c r="AH43" s="59"/>
      <c r="AI43" s="59"/>
    </row>
    <row r="44" spans="1:35" s="72" customFormat="1" ht="13" x14ac:dyDescent="0.35">
      <c r="A44" s="13" t="str">
        <f>P8</f>
        <v>Tref 15</v>
      </c>
      <c r="B44" s="15">
        <v>100</v>
      </c>
      <c r="C44" s="77">
        <f t="shared" si="6"/>
        <v>9.2195999999999998</v>
      </c>
      <c r="D44" s="77">
        <f t="shared" si="7"/>
        <v>1.1901286799999999</v>
      </c>
      <c r="E44" s="77">
        <f t="shared" si="8"/>
        <v>1.7876898000000001</v>
      </c>
      <c r="F44" s="77">
        <f t="shared" si="9"/>
        <v>3.8254039199999994</v>
      </c>
      <c r="G44" s="77">
        <f t="shared" si="5"/>
        <v>4.5583199999999997E-2</v>
      </c>
      <c r="H44" s="77">
        <f t="shared" si="5"/>
        <v>0.29249999999999998</v>
      </c>
      <c r="I44" s="77">
        <f t="shared" si="5"/>
        <v>2.9015999999999997E-2</v>
      </c>
      <c r="J44" s="77">
        <f t="shared" si="5"/>
        <v>1.0295999999999999E-3</v>
      </c>
      <c r="K44" s="77">
        <f t="shared" si="5"/>
        <v>2.0123999999999997E-3</v>
      </c>
      <c r="L44" s="77">
        <f t="shared" si="5"/>
        <v>8.6111999999999994E-3</v>
      </c>
      <c r="M44" s="77">
        <f t="shared" si="5"/>
        <v>2.0123999999999996E-2</v>
      </c>
      <c r="N44" s="77">
        <f t="shared" si="5"/>
        <v>5.7563999999999993</v>
      </c>
      <c r="O44" s="77">
        <f t="shared" si="5"/>
        <v>687.95999999999992</v>
      </c>
      <c r="P44" s="77">
        <f t="shared" si="5"/>
        <v>0</v>
      </c>
      <c r="Q44" s="77">
        <f t="shared" si="10"/>
        <v>17.666999999999998</v>
      </c>
      <c r="R44" s="77">
        <f t="shared" si="11"/>
        <v>0</v>
      </c>
      <c r="S44" s="77">
        <f t="shared" si="11"/>
        <v>6.6455999999999987E-2</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250</v>
      </c>
      <c r="C45" s="77">
        <f t="shared" si="6"/>
        <v>23.048999999999999</v>
      </c>
      <c r="D45" s="77">
        <f t="shared" si="7"/>
        <v>2.9753216999999994</v>
      </c>
      <c r="E45" s="77">
        <f t="shared" si="8"/>
        <v>4.4692245000000002</v>
      </c>
      <c r="F45" s="77">
        <f t="shared" si="9"/>
        <v>9.5635097999999967</v>
      </c>
      <c r="G45" s="77">
        <f t="shared" si="5"/>
        <v>0.11395799999999999</v>
      </c>
      <c r="H45" s="77">
        <f t="shared" si="5"/>
        <v>0.73124999999999996</v>
      </c>
      <c r="I45" s="77">
        <f t="shared" si="5"/>
        <v>7.2539999999999993E-2</v>
      </c>
      <c r="J45" s="77">
        <f t="shared" si="5"/>
        <v>2.5739999999999999E-3</v>
      </c>
      <c r="K45" s="77">
        <f t="shared" si="5"/>
        <v>5.030999999999999E-3</v>
      </c>
      <c r="L45" s="77">
        <f t="shared" si="5"/>
        <v>2.1527999999999999E-2</v>
      </c>
      <c r="M45" s="77">
        <f t="shared" si="5"/>
        <v>5.0309999999999994E-2</v>
      </c>
      <c r="N45" s="77">
        <f t="shared" si="5"/>
        <v>14.390999999999998</v>
      </c>
      <c r="O45" s="77">
        <f t="shared" si="5"/>
        <v>1719.8999999999999</v>
      </c>
      <c r="P45" s="77">
        <f t="shared" si="5"/>
        <v>0</v>
      </c>
      <c r="Q45" s="77">
        <f t="shared" si="10"/>
        <v>44.167499999999997</v>
      </c>
      <c r="R45" s="77">
        <f t="shared" si="11"/>
        <v>0</v>
      </c>
      <c r="S45" s="77">
        <f t="shared" si="11"/>
        <v>0.16613999999999998</v>
      </c>
      <c r="T45" s="77">
        <f t="shared" si="11"/>
        <v>0</v>
      </c>
      <c r="U45" s="77">
        <f t="shared" si="11"/>
        <v>0</v>
      </c>
      <c r="AB45" s="59"/>
      <c r="AC45" s="59"/>
      <c r="AD45" s="59"/>
      <c r="AE45" s="59"/>
      <c r="AF45" s="59"/>
      <c r="AG45" s="59"/>
      <c r="AH45" s="59"/>
      <c r="AI45" s="59"/>
    </row>
    <row r="46" spans="1:35" s="72" customFormat="1" ht="13" x14ac:dyDescent="0.35">
      <c r="A46" s="13" t="str">
        <f>R8</f>
        <v>Tref 20</v>
      </c>
      <c r="B46" s="15">
        <v>250</v>
      </c>
      <c r="C46" s="77">
        <f t="shared" si="6"/>
        <v>23.048999999999999</v>
      </c>
      <c r="D46" s="77">
        <f t="shared" si="7"/>
        <v>2.9753216999999994</v>
      </c>
      <c r="E46" s="77">
        <f t="shared" si="8"/>
        <v>4.4692245000000002</v>
      </c>
      <c r="F46" s="77">
        <f t="shared" si="9"/>
        <v>9.5635097999999967</v>
      </c>
      <c r="G46" s="77">
        <f t="shared" si="5"/>
        <v>0.11395799999999999</v>
      </c>
      <c r="H46" s="77">
        <f t="shared" si="5"/>
        <v>0.73124999999999996</v>
      </c>
      <c r="I46" s="77">
        <f t="shared" si="5"/>
        <v>7.2539999999999993E-2</v>
      </c>
      <c r="J46" s="77">
        <f t="shared" si="5"/>
        <v>2.5739999999999999E-3</v>
      </c>
      <c r="K46" s="77">
        <f t="shared" si="5"/>
        <v>5.030999999999999E-3</v>
      </c>
      <c r="L46" s="77">
        <f t="shared" si="5"/>
        <v>2.1527999999999999E-2</v>
      </c>
      <c r="M46" s="77">
        <f t="shared" si="5"/>
        <v>5.0309999999999994E-2</v>
      </c>
      <c r="N46" s="77">
        <f t="shared" si="5"/>
        <v>14.390999999999998</v>
      </c>
      <c r="O46" s="77">
        <f t="shared" si="5"/>
        <v>1719.8999999999999</v>
      </c>
      <c r="P46" s="77">
        <f t="shared" si="5"/>
        <v>0</v>
      </c>
      <c r="Q46" s="77">
        <f t="shared" si="10"/>
        <v>44.167499999999997</v>
      </c>
      <c r="R46" s="77">
        <f t="shared" si="11"/>
        <v>0</v>
      </c>
      <c r="S46" s="77">
        <f t="shared" si="11"/>
        <v>0.16613999999999998</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121"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121"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121" t="s">
        <v>136</v>
      </c>
      <c r="B58" s="13" t="str">
        <f>C16&amp;" I "&amp;(VLOOKUP(C14,Table2458102[],6,FALSE))</f>
        <v>0 I Grass</v>
      </c>
      <c r="C58" s="13" t="str">
        <f>D16&amp;" I "&amp;(VLOOKUP(D14,Table2458102[],6,FALSE))</f>
        <v>0 I Grass</v>
      </c>
      <c r="D58" s="13" t="str">
        <f>E16&amp;" I "&amp;(VLOOKUP(E14,Table2458102[],6,FALSE))</f>
        <v>0 I Grass</v>
      </c>
      <c r="E58" s="13" t="str">
        <f>F16&amp;" I "&amp;(VLOOKUP(F14,Table2458102[],6,FALSE))</f>
        <v>0 I Grass</v>
      </c>
      <c r="F58" s="13" t="str">
        <f>G16&amp;" I "&amp;(VLOOKUP(G14,Table2458102[],6,FALSE))</f>
        <v>0 I Grass</v>
      </c>
      <c r="G58" s="13" t="str">
        <f>H16&amp;" I "&amp;(VLOOKUP(H14,Table2458102[],6,FALSE))</f>
        <v>0 I Grass</v>
      </c>
      <c r="H58" s="13" t="str">
        <f>I16&amp;" I "&amp;(VLOOKUP(I14,Table2458102[],6,FALSE))</f>
        <v>0 I Arable</v>
      </c>
      <c r="I58" s="13" t="str">
        <f>J16&amp;" I "&amp;(VLOOKUP(J14,Table2458102[],6,FALSE))</f>
        <v>0 I Grass</v>
      </c>
      <c r="J58" s="13" t="str">
        <f>K16&amp;" I "&amp;(VLOOKUP(K14,Table2458102[],6,FALSE))</f>
        <v>0 I Grass</v>
      </c>
      <c r="K58" s="13" t="str">
        <f>L16&amp;" I "&amp;(VLOOKUP(L14,Table2458102[],6,FALSE))</f>
        <v>0 I Grass</v>
      </c>
      <c r="L58" s="13" t="str">
        <f>M16&amp;" I "&amp;(VLOOKUP(M14,Table2458102[],6,FALSE))</f>
        <v>0 I Arable</v>
      </c>
      <c r="M58" s="13" t="str">
        <f>N16&amp;" I "&amp;(VLOOKUP(N14,Table2458102[],6,FALSE))</f>
        <v>0 I Grass</v>
      </c>
      <c r="N58" s="13" t="str">
        <f>O16&amp;" I "&amp;(VLOOKUP(O14,Table2458102[],6,FALSE))</f>
        <v>0 I Arable</v>
      </c>
      <c r="O58" s="13" t="str">
        <f>P16&amp;" I "&amp;(VLOOKUP(P14,Table2458102[],6,FALSE))</f>
        <v>0 I Arable</v>
      </c>
      <c r="P58" s="13" t="str">
        <f>Q16&amp;" I "&amp;(VLOOKUP(Q14,Table2458102[],6,FALSE))</f>
        <v>0 I Grass</v>
      </c>
      <c r="Q58" s="13" t="str">
        <f>R16&amp;" I "&amp;(VLOOKUP(R14,Table2458102[],6,FALSE))</f>
        <v>0 I Grass</v>
      </c>
      <c r="R58" s="13" t="e">
        <f>S16&amp;" I "&amp;(VLOOKUP(S14,Table2458102[],6,FALSE))</f>
        <v>#N/A</v>
      </c>
      <c r="S58" s="13" t="e">
        <f>T16&amp;" I "&amp;(VLOOKUP(T14,Table2458102[],6,FALSE))</f>
        <v>#N/A</v>
      </c>
      <c r="T58" s="13" t="e">
        <f>U16&amp;" I "&amp;(VLOOKUP(U14,Table2458102[],6,FALSE))</f>
        <v>#N/A</v>
      </c>
      <c r="U58" s="13" t="e">
        <f>V16&amp;" I "&amp;(VLOOKUP(V14,Table2458102[],6,FALSE))</f>
        <v>#N/A</v>
      </c>
    </row>
    <row r="59" spans="1:35" s="19" customFormat="1" ht="13" x14ac:dyDescent="0.3">
      <c r="A59" s="111" t="s">
        <v>132</v>
      </c>
      <c r="B59" s="76">
        <f>VLOOKUP(C$14,Table2458102[],5,FALSE)</f>
        <v>6.2</v>
      </c>
      <c r="C59" s="76">
        <f>VLOOKUP(D$14,Table2458102[],5,FALSE)</f>
        <v>6.2</v>
      </c>
      <c r="D59" s="76">
        <f>VLOOKUP(E$14,Table2458102[],5,FALSE)</f>
        <v>6.2</v>
      </c>
      <c r="E59" s="76">
        <f>VLOOKUP(F$14,Table2458102[],5,FALSE)</f>
        <v>6.2</v>
      </c>
      <c r="F59" s="76">
        <f>VLOOKUP(G$14,Table2458102[],5,FALSE)</f>
        <v>6.2</v>
      </c>
      <c r="G59" s="76">
        <f>VLOOKUP(H$14,Table2458102[],5,FALSE)</f>
        <v>6.2</v>
      </c>
      <c r="H59" s="76">
        <f>VLOOKUP(I$14,Table2458102[],5,FALSE)</f>
        <v>6.7</v>
      </c>
      <c r="I59" s="76">
        <f>VLOOKUP(J$14,Table2458102[],5,FALSE)</f>
        <v>6.2</v>
      </c>
      <c r="J59" s="76">
        <f>VLOOKUP(K$14,Table2458102[],5,FALSE)</f>
        <v>6.2</v>
      </c>
      <c r="K59" s="76">
        <f>VLOOKUP(L$14,Table2458102[],5,FALSE)</f>
        <v>6.2</v>
      </c>
      <c r="L59" s="76">
        <f>VLOOKUP(M$14,Table2458102[],5,FALSE)</f>
        <v>6.7</v>
      </c>
      <c r="M59" s="76">
        <f>VLOOKUP(N$14,Table2458102[],5,FALSE)</f>
        <v>6.2</v>
      </c>
      <c r="N59" s="76">
        <f>VLOOKUP(O$14,Table2458102[],5,FALSE)</f>
        <v>6.7</v>
      </c>
      <c r="O59" s="76">
        <f>VLOOKUP(P$14,Table2458102[],5,FALSE)</f>
        <v>6.7</v>
      </c>
      <c r="P59" s="76">
        <f>VLOOKUP(Q$14,Table2458102[],5,FALSE)</f>
        <v>6.2</v>
      </c>
      <c r="Q59" s="76">
        <f>VLOOKUP(R$14,Table2458102[],5,FALSE)</f>
        <v>6.2</v>
      </c>
      <c r="R59" s="76" t="e">
        <f>VLOOKUP(S$14,Table2458102[],5,FALSE)</f>
        <v>#N/A</v>
      </c>
      <c r="S59" s="76" t="e">
        <f>VLOOKUP(T$14,Table2458102[],5,FALSE)</f>
        <v>#N/A</v>
      </c>
      <c r="T59" s="76" t="e">
        <f>VLOOKUP(U$14,Table2458102[],5,FALSE)</f>
        <v>#N/A</v>
      </c>
      <c r="U59" s="76" t="e">
        <f>VLOOKUP(V$14,Table2458102[],5,FALSE)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250</v>
      </c>
      <c r="J62" s="77">
        <f>B39</f>
        <v>250</v>
      </c>
      <c r="K62" s="77">
        <f>B40</f>
        <v>250</v>
      </c>
      <c r="L62" s="77">
        <f>B41</f>
        <v>100</v>
      </c>
      <c r="M62" s="77">
        <f>B42</f>
        <v>250</v>
      </c>
      <c r="N62" s="77">
        <f>B43</f>
        <v>100</v>
      </c>
      <c r="O62" s="77">
        <f>B44</f>
        <v>100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21:B21"/>
    <mergeCell ref="A22:B22"/>
    <mergeCell ref="A23:B23"/>
    <mergeCell ref="A24:B24"/>
    <mergeCell ref="A29:A30"/>
    <mergeCell ref="A20:B20"/>
    <mergeCell ref="A9:B9"/>
    <mergeCell ref="A10:B10"/>
    <mergeCell ref="A11:B11"/>
    <mergeCell ref="A12:B12"/>
    <mergeCell ref="A13:B13"/>
    <mergeCell ref="A14:B14"/>
    <mergeCell ref="A15:B15"/>
    <mergeCell ref="A16:B16"/>
    <mergeCell ref="A17:B17"/>
    <mergeCell ref="A18:B18"/>
    <mergeCell ref="A19:B19"/>
    <mergeCell ref="A8:B8"/>
    <mergeCell ref="A3:B3"/>
    <mergeCell ref="C3:D3"/>
    <mergeCell ref="G3:H3"/>
    <mergeCell ref="J3:K3"/>
    <mergeCell ref="A4:B4"/>
    <mergeCell ref="C4:D4"/>
    <mergeCell ref="G4:H4"/>
    <mergeCell ref="J4:K4"/>
    <mergeCell ref="A5:B5"/>
    <mergeCell ref="C5:D5"/>
    <mergeCell ref="G5:H5"/>
    <mergeCell ref="J5:K5"/>
    <mergeCell ref="A7:B7"/>
    <mergeCell ref="A1:B1"/>
    <mergeCell ref="C1:D1"/>
    <mergeCell ref="G1:H1"/>
    <mergeCell ref="J1:K1"/>
    <mergeCell ref="A2:B2"/>
    <mergeCell ref="C2:D2"/>
    <mergeCell ref="G2:H2"/>
    <mergeCell ref="J2:K2"/>
  </mergeCells>
  <conditionalFormatting sqref="C20:V21">
    <cfRule type="cellIs" dxfId="83" priority="30" operator="equal">
      <formula>"DECREASE"</formula>
    </cfRule>
    <cfRule type="cellIs" dxfId="82" priority="31" operator="equal">
      <formula>"INCREASE"</formula>
    </cfRule>
  </conditionalFormatting>
  <conditionalFormatting sqref="B31:B50 B62:U66">
    <cfRule type="cellIs" dxfId="81" priority="29" operator="greaterThan">
      <formula>$B$51</formula>
    </cfRule>
  </conditionalFormatting>
  <conditionalFormatting sqref="C31:C50">
    <cfRule type="cellIs" dxfId="80" priority="28" operator="greaterThan">
      <formula>$C$51</formula>
    </cfRule>
  </conditionalFormatting>
  <conditionalFormatting sqref="C18:V18">
    <cfRule type="cellIs" dxfId="79" priority="27" operator="equal">
      <formula>0</formula>
    </cfRule>
  </conditionalFormatting>
  <conditionalFormatting sqref="C17:V17">
    <cfRule type="cellIs" dxfId="78" priority="26" operator="equal">
      <formula>0</formula>
    </cfRule>
  </conditionalFormatting>
  <conditionalFormatting sqref="C19:V19">
    <cfRule type="cellIs" dxfId="77" priority="25" operator="equal">
      <formula>0</formula>
    </cfRule>
  </conditionalFormatting>
  <conditionalFormatting sqref="G31:G50">
    <cfRule type="cellIs" dxfId="76" priority="24" operator="greaterThan">
      <formula>$G$51</formula>
    </cfRule>
  </conditionalFormatting>
  <conditionalFormatting sqref="H31:H50">
    <cfRule type="cellIs" dxfId="75" priority="23" operator="greaterThan">
      <formula>$H$51</formula>
    </cfRule>
  </conditionalFormatting>
  <conditionalFormatting sqref="I31:I50">
    <cfRule type="cellIs" dxfId="74" priority="22" operator="greaterThan">
      <formula>$I$51</formula>
    </cfRule>
  </conditionalFormatting>
  <conditionalFormatting sqref="K31:K50">
    <cfRule type="cellIs" dxfId="73" priority="21" operator="greaterThan">
      <formula>$K$51</formula>
    </cfRule>
  </conditionalFormatting>
  <conditionalFormatting sqref="L31:L50">
    <cfRule type="cellIs" dxfId="72" priority="20" operator="greaterThan">
      <formula>$L$51</formula>
    </cfRule>
  </conditionalFormatting>
  <conditionalFormatting sqref="M31:M50">
    <cfRule type="cellIs" dxfId="71" priority="19" operator="greaterThan">
      <formula>$M$51</formula>
    </cfRule>
  </conditionalFormatting>
  <conditionalFormatting sqref="P31:P50">
    <cfRule type="cellIs" dxfId="70" priority="18" operator="greaterThan">
      <formula>$P$51</formula>
    </cfRule>
  </conditionalFormatting>
  <conditionalFormatting sqref="R31:R50">
    <cfRule type="cellIs" dxfId="69" priority="17" operator="greaterThan">
      <formula>$R$51</formula>
    </cfRule>
  </conditionalFormatting>
  <conditionalFormatting sqref="S31:S50">
    <cfRule type="cellIs" dxfId="68" priority="16" operator="greaterThan">
      <formula>$S$51</formula>
    </cfRule>
  </conditionalFormatting>
  <conditionalFormatting sqref="T31:T50">
    <cfRule type="cellIs" dxfId="67" priority="15" operator="greaterThan">
      <formula>$T$51</formula>
    </cfRule>
  </conditionalFormatting>
  <conditionalFormatting sqref="U31:U50">
    <cfRule type="cellIs" dxfId="66" priority="14" operator="greaterThan">
      <formula>$U$51</formula>
    </cfRule>
  </conditionalFormatting>
  <conditionalFormatting sqref="C22:V22">
    <cfRule type="cellIs" dxfId="65" priority="13" operator="equal">
      <formula>0</formula>
    </cfRule>
  </conditionalFormatting>
  <conditionalFormatting sqref="C24:V24">
    <cfRule type="cellIs" dxfId="64" priority="11" operator="equal">
      <formula>"DECREASE"</formula>
    </cfRule>
    <cfRule type="cellIs" dxfId="63" priority="12" operator="equal">
      <formula>"INCREASE"</formula>
    </cfRule>
  </conditionalFormatting>
  <conditionalFormatting sqref="C23:V23">
    <cfRule type="cellIs" dxfId="62" priority="10" operator="equal">
      <formula>0</formula>
    </cfRule>
  </conditionalFormatting>
  <conditionalFormatting sqref="C21:V21">
    <cfRule type="cellIs" dxfId="61" priority="9" operator="equal">
      <formula>0</formula>
    </cfRule>
  </conditionalFormatting>
  <conditionalFormatting sqref="B66:U66">
    <cfRule type="cellIs" dxfId="60" priority="7" operator="equal">
      <formula>"UNDER"</formula>
    </cfRule>
    <cfRule type="cellIs" dxfId="59" priority="8" operator="equal">
      <formula>"OVER"</formula>
    </cfRule>
  </conditionalFormatting>
  <conditionalFormatting sqref="J31:J50">
    <cfRule type="cellIs" dxfId="58" priority="6"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E6E6AF9-EAF2-47D4-A30D-3B6B4D07595B}">
      <formula1>$AB$2:$AB$8</formula1>
    </dataValidation>
    <dataValidation type="list" allowBlank="1" showInputMessage="1" showErrorMessage="1" sqref="F3" xr:uid="{CEE3FDE6-74E2-473E-ABB7-83076910E976}">
      <formula1>$AG$2:$AG$5</formula1>
    </dataValidation>
    <dataValidation type="list" allowBlank="1" showInputMessage="1" showErrorMessage="1" sqref="C14:V14" xr:uid="{5EF7902E-288B-45ED-97C2-9BA514D8330C}">
      <formula1>$AI$2:$AI$26</formula1>
    </dataValidation>
    <dataValidation type="list" allowBlank="1" showInputMessage="1" showErrorMessage="1" sqref="C16:V16" xr:uid="{F9011EAA-18D4-4AFA-A8AD-40AFB7004ECC}">
      <formula1>$AD$1:$AD$6</formula1>
    </dataValidation>
  </dataValidations>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3" t="s">
        <v>41</v>
      </c>
      <c r="B1" s="123"/>
      <c r="C1" s="144" t="str">
        <f>'Dairy Partners'!C1:D1</f>
        <v>PAN-24355</v>
      </c>
      <c r="D1" s="145"/>
      <c r="E1" s="93" t="s">
        <v>45</v>
      </c>
      <c r="F1" s="39">
        <f>'Dairy Partners'!F1</f>
        <v>44.7</v>
      </c>
      <c r="G1" s="124" t="s">
        <v>43</v>
      </c>
      <c r="H1" s="125"/>
      <c r="I1" s="118">
        <v>6.3</v>
      </c>
      <c r="J1" s="123" t="s">
        <v>153</v>
      </c>
      <c r="K1" s="123"/>
      <c r="L1" s="97">
        <v>43.8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3" t="s">
        <v>87</v>
      </c>
      <c r="B2" s="123"/>
      <c r="C2" s="146" t="str">
        <f>'Dairy Partners'!C2:D2</f>
        <v>EP/AB3891CX</v>
      </c>
      <c r="D2" s="147"/>
      <c r="E2" s="93" t="s">
        <v>109</v>
      </c>
      <c r="F2" s="96" t="s">
        <v>186</v>
      </c>
      <c r="G2" s="142" t="s">
        <v>110</v>
      </c>
      <c r="H2" s="143"/>
      <c r="I2" s="118"/>
      <c r="J2" s="123" t="s">
        <v>158</v>
      </c>
      <c r="K2" s="123"/>
      <c r="L2" s="97">
        <v>1.04</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6" t="str">
        <f>'Dairy Partners'!C3:D3</f>
        <v xml:space="preserve">Mr Daniel James &amp; Mrs Carys James </v>
      </c>
      <c r="D3" s="147"/>
      <c r="E3" s="93" t="s">
        <v>108</v>
      </c>
      <c r="F3" s="31" t="s">
        <v>78</v>
      </c>
      <c r="G3" s="123" t="s">
        <v>159</v>
      </c>
      <c r="H3" s="123"/>
      <c r="I3" s="118"/>
      <c r="J3" s="124" t="s">
        <v>154</v>
      </c>
      <c r="K3" s="125"/>
      <c r="L3" s="97">
        <f>(L1/(L2*10000))*100</f>
        <v>0.4211538461538461</v>
      </c>
      <c r="AB3" s="30" t="s">
        <v>57</v>
      </c>
      <c r="AC3" s="17"/>
      <c r="AD3" s="30" t="s">
        <v>71</v>
      </c>
      <c r="AE3" s="17"/>
      <c r="AF3" s="17"/>
      <c r="AG3" s="44" t="s">
        <v>77</v>
      </c>
      <c r="AH3" s="18"/>
      <c r="AI3" s="48" t="s">
        <v>113</v>
      </c>
      <c r="AJ3" s="49">
        <v>1.7</v>
      </c>
      <c r="AK3" s="50">
        <v>6</v>
      </c>
      <c r="AL3" s="51">
        <v>1</v>
      </c>
      <c r="AM3" s="11">
        <v>6.2</v>
      </c>
      <c r="AN3" s="11" t="s">
        <v>112</v>
      </c>
    </row>
    <row r="4" spans="1:41" ht="13" x14ac:dyDescent="0.25">
      <c r="A4" s="123" t="s">
        <v>0</v>
      </c>
      <c r="B4" s="123"/>
      <c r="C4" s="144" t="str">
        <f>'Dairy Partners'!C4:D4</f>
        <v>Trefwtial, Blaenannerch, Cardigan, Cerdigion, SA43 2AG</v>
      </c>
      <c r="D4" s="145"/>
      <c r="E4" s="94" t="s">
        <v>1</v>
      </c>
      <c r="F4" s="96" t="s">
        <v>190</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3" t="s">
        <v>47</v>
      </c>
      <c r="B5" s="123"/>
      <c r="C5" s="144" t="str">
        <f>'Dairy Partners'!C5:D5</f>
        <v>Megan Tucker</v>
      </c>
      <c r="D5" s="145"/>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3" t="s">
        <v>2</v>
      </c>
      <c r="B8" s="123"/>
      <c r="C8" s="60" t="str">
        <f>'Dairy Partners'!C8</f>
        <v>Tref 2</v>
      </c>
      <c r="D8" s="60" t="str">
        <f>'Dairy Partners'!D8</f>
        <v>Tref 3</v>
      </c>
      <c r="E8" s="60" t="str">
        <f>'Dairy Partners'!E8</f>
        <v>Tref 4</v>
      </c>
      <c r="F8" s="60" t="str">
        <f>'Dairy Partners'!F8</f>
        <v>Tref 5</v>
      </c>
      <c r="G8" s="60" t="str">
        <f>'Dairy Partners'!G8</f>
        <v>Tref 6</v>
      </c>
      <c r="H8" s="60" t="str">
        <f>'Dairy Partners'!H8</f>
        <v>Tref 7</v>
      </c>
      <c r="I8" s="60" t="str">
        <f>'Dairy Partners'!I8</f>
        <v>Tref 8</v>
      </c>
      <c r="J8" s="60" t="str">
        <f>'Dairy Partners'!J8</f>
        <v>Tref 9</v>
      </c>
      <c r="K8" s="60" t="str">
        <f>'Dairy Partners'!K8</f>
        <v>Tref 10</v>
      </c>
      <c r="L8" s="60" t="str">
        <f>'Dairy Partners'!L8</f>
        <v>Tref 11</v>
      </c>
      <c r="M8" s="60" t="str">
        <f>'Dairy Partners'!M8</f>
        <v>Tref 12</v>
      </c>
      <c r="N8" s="60" t="str">
        <f>'Dairy Partners'!N8</f>
        <v>Tref 13</v>
      </c>
      <c r="O8" s="60" t="str">
        <f>'Dairy Partners'!O8</f>
        <v>Tref 14</v>
      </c>
      <c r="P8" s="60" t="str">
        <f>'Dairy Partners'!P8</f>
        <v>Tref 15</v>
      </c>
      <c r="Q8" s="60" t="str">
        <f>'Dairy Partners'!Q8</f>
        <v xml:space="preserve">Tref 19 </v>
      </c>
      <c r="R8" s="60" t="str">
        <f>'Dairy Partners'!R8</f>
        <v>Tref 20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3" t="s">
        <v>3</v>
      </c>
      <c r="B9" s="123"/>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f>'Dairy Partners'!I9</f>
        <v>1</v>
      </c>
      <c r="J9" s="60" t="str">
        <f>'Dairy Partners'!J9</f>
        <v xml:space="preserve">Moderate </v>
      </c>
      <c r="K9" s="60" t="str">
        <f>'Dairy Partners'!K9</f>
        <v xml:space="preserve">Moderate </v>
      </c>
      <c r="L9" s="60" t="str">
        <f>'Dairy Partners'!L9</f>
        <v xml:space="preserve">Moderate </v>
      </c>
      <c r="M9" s="60">
        <f>'Dairy Partners'!M9</f>
        <v>1</v>
      </c>
      <c r="N9" s="60" t="str">
        <f>'Dairy Partners'!N9</f>
        <v xml:space="preserve">Moderate </v>
      </c>
      <c r="O9" s="60">
        <f>'Dairy Partners'!O9</f>
        <v>1</v>
      </c>
      <c r="P9" s="60">
        <f>'Dairy Partners'!P9</f>
        <v>1</v>
      </c>
      <c r="Q9" s="60" t="str">
        <f>'Dairy Partners'!Q9</f>
        <v>Moderate</v>
      </c>
      <c r="R9" s="60" t="str">
        <f>'Dairy Partners'!R9</f>
        <v xml:space="preserve">Moderate </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3" t="s">
        <v>4</v>
      </c>
      <c r="B10" s="123"/>
      <c r="C10" s="60">
        <f>'Dairy Partners'!C10</f>
        <v>5.7</v>
      </c>
      <c r="D10" s="60">
        <f>'Dairy Partners'!D10</f>
        <v>5.7</v>
      </c>
      <c r="E10" s="60">
        <f>'Dairy Partners'!E10</f>
        <v>5.5</v>
      </c>
      <c r="F10" s="60">
        <f>'Dairy Partners'!F10</f>
        <v>5.6</v>
      </c>
      <c r="G10" s="60">
        <f>'Dairy Partners'!G10</f>
        <v>5.6</v>
      </c>
      <c r="H10" s="60">
        <f>'Dairy Partners'!H10</f>
        <v>5.5</v>
      </c>
      <c r="I10" s="60">
        <f>'Dairy Partners'!I10</f>
        <v>5.7</v>
      </c>
      <c r="J10" s="60">
        <f>'Dairy Partners'!J10</f>
        <v>5.8</v>
      </c>
      <c r="K10" s="60">
        <f>'Dairy Partners'!K10</f>
        <v>5.8</v>
      </c>
      <c r="L10" s="60">
        <f>'Dairy Partners'!L10</f>
        <v>5.7</v>
      </c>
      <c r="M10" s="60">
        <f>'Dairy Partners'!M10</f>
        <v>5.8</v>
      </c>
      <c r="N10" s="60">
        <f>'Dairy Partners'!N10</f>
        <v>5.8</v>
      </c>
      <c r="O10" s="60">
        <f>'Dairy Partners'!O10</f>
        <v>5.9</v>
      </c>
      <c r="P10" s="60">
        <f>'Dairy Partners'!P10</f>
        <v>5.7</v>
      </c>
      <c r="Q10" s="60">
        <f>'Dairy Partners'!Q10</f>
        <v>6</v>
      </c>
      <c r="R10" s="60">
        <f>'Dairy Partners'!R10</f>
        <v>6</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3" t="s">
        <v>5</v>
      </c>
      <c r="B11" s="123"/>
      <c r="C11" s="60">
        <f>'Dairy Partners'!C11</f>
        <v>3</v>
      </c>
      <c r="D11" s="60">
        <f>'Dairy Partners'!D11</f>
        <v>3</v>
      </c>
      <c r="E11" s="60">
        <f>'Dairy Partners'!E11</f>
        <v>3</v>
      </c>
      <c r="F11" s="60">
        <f>'Dairy Partners'!F11</f>
        <v>3</v>
      </c>
      <c r="G11" s="60">
        <f>'Dairy Partners'!G11</f>
        <v>3</v>
      </c>
      <c r="H11" s="60">
        <f>'Dairy Partners'!H11</f>
        <v>2</v>
      </c>
      <c r="I11" s="60">
        <f>'Dairy Partners'!I11</f>
        <v>3</v>
      </c>
      <c r="J11" s="60">
        <f>'Dairy Partners'!J11</f>
        <v>3</v>
      </c>
      <c r="K11" s="60">
        <f>'Dairy Partners'!K11</f>
        <v>2</v>
      </c>
      <c r="L11" s="60">
        <f>'Dairy Partners'!L11</f>
        <v>2</v>
      </c>
      <c r="M11" s="60">
        <f>'Dairy Partners'!M11</f>
        <v>2</v>
      </c>
      <c r="N11" s="60">
        <f>'Dairy Partners'!N11</f>
        <v>2</v>
      </c>
      <c r="O11" s="60">
        <f>'Dairy Partners'!O11</f>
        <v>2</v>
      </c>
      <c r="P11" s="60">
        <f>'Dairy Partners'!P11</f>
        <v>2</v>
      </c>
      <c r="Q11" s="60">
        <f>'Dairy Partners'!Q11</f>
        <v>2</v>
      </c>
      <c r="R11" s="60">
        <f>'Dairy Partners'!R11</f>
        <v>2</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3" t="s">
        <v>6</v>
      </c>
      <c r="B12" s="123"/>
      <c r="C12" s="60">
        <f>'Dairy Partners'!C12</f>
        <v>1</v>
      </c>
      <c r="D12" s="60">
        <f>'Dairy Partners'!D12</f>
        <v>1</v>
      </c>
      <c r="E12" s="60">
        <f>'Dairy Partners'!E12</f>
        <v>3</v>
      </c>
      <c r="F12" s="60">
        <f>'Dairy Partners'!F12</f>
        <v>1</v>
      </c>
      <c r="G12" s="60">
        <f>'Dairy Partners'!G12</f>
        <v>1</v>
      </c>
      <c r="H12" s="60">
        <f>'Dairy Partners'!H12</f>
        <v>1</v>
      </c>
      <c r="I12" s="60">
        <f>'Dairy Partners'!I12</f>
        <v>1</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3" t="s">
        <v>7</v>
      </c>
      <c r="B13" s="123"/>
      <c r="C13" s="60">
        <f>'Dairy Partners'!C13</f>
        <v>2</v>
      </c>
      <c r="D13" s="60">
        <f>'Dairy Partners'!D13</f>
        <v>2</v>
      </c>
      <c r="E13" s="60">
        <f>'Dairy Partners'!E13</f>
        <v>3</v>
      </c>
      <c r="F13" s="60">
        <f>'Dairy Partners'!F13</f>
        <v>2</v>
      </c>
      <c r="G13" s="60">
        <f>'Dairy Partners'!G13</f>
        <v>2</v>
      </c>
      <c r="H13" s="60">
        <f>'Dairy Partners'!H13</f>
        <v>2</v>
      </c>
      <c r="I13" s="60">
        <f>'Dairy Partners'!I13</f>
        <v>2</v>
      </c>
      <c r="J13" s="60">
        <f>'Dairy Partners'!J13</f>
        <v>2</v>
      </c>
      <c r="K13" s="60">
        <f>'Dairy Partners'!K13</f>
        <v>2</v>
      </c>
      <c r="L13" s="60">
        <f>'Dairy Partners'!L13</f>
        <v>2</v>
      </c>
      <c r="M13" s="60">
        <f>'Dairy Partners'!M13</f>
        <v>2</v>
      </c>
      <c r="N13" s="60">
        <f>'Dairy Partners'!N13</f>
        <v>2</v>
      </c>
      <c r="O13" s="60">
        <f>'Dairy Partners'!O13</f>
        <v>2</v>
      </c>
      <c r="P13" s="60">
        <f>'Dairy Partners'!P13</f>
        <v>2</v>
      </c>
      <c r="Q13" s="60">
        <f>'Dairy Partners'!Q13</f>
        <v>2</v>
      </c>
      <c r="R13" s="60">
        <f>'Dairy Partners'!R13</f>
        <v>2</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5" t="s">
        <v>8</v>
      </c>
      <c r="B14" s="135"/>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Winter wheat- grain &amp; straw</v>
      </c>
      <c r="J14" s="102" t="str">
        <f>'Dairy Partners'!J14</f>
        <v xml:space="preserve">Grass Silage (25% DM) </v>
      </c>
      <c r="K14" s="102" t="str">
        <f>'Dairy Partners'!K14</f>
        <v xml:space="preserve">Grass Silage (25% DM) </v>
      </c>
      <c r="L14" s="102" t="str">
        <f>'Dairy Partners'!L14</f>
        <v xml:space="preserve">Grass Silage (25% DM) </v>
      </c>
      <c r="M14" s="102" t="str">
        <f>'Dairy Partners'!M14</f>
        <v>Maize- Silage (30% DM)</v>
      </c>
      <c r="N14" s="102" t="str">
        <f>'Dairy Partners'!N14</f>
        <v xml:space="preserve">Grass Silage (25% DM) </v>
      </c>
      <c r="O14" s="102" t="str">
        <f>'Dairy Partners'!O14</f>
        <v>Maize- Silage (30% DM)</v>
      </c>
      <c r="P14" s="102" t="str">
        <f>'Dairy Partners'!P14</f>
        <v>Maize- Silage (30% DM)</v>
      </c>
      <c r="Q14" s="102" t="str">
        <f>'Dairy Partners'!Q14</f>
        <v xml:space="preserve">Grass Silage (25% DM) </v>
      </c>
      <c r="R14" s="102" t="str">
        <f>'Dairy Partners'!R14</f>
        <v xml:space="preserve">Grass Silage (25% DM) </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4" t="s">
        <v>9</v>
      </c>
      <c r="B15" s="134"/>
      <c r="C15" s="60">
        <f>'Dairy Partners'!C15</f>
        <v>47</v>
      </c>
      <c r="D15" s="60">
        <f>'Dairy Partners'!D15</f>
        <v>47</v>
      </c>
      <c r="E15" s="60">
        <f>'Dairy Partners'!E15</f>
        <v>23</v>
      </c>
      <c r="F15" s="60">
        <f>'Dairy Partners'!F15</f>
        <v>47</v>
      </c>
      <c r="G15" s="60">
        <f>'Dairy Partners'!G15</f>
        <v>47</v>
      </c>
      <c r="H15" s="60">
        <f>'Dairy Partners'!H15</f>
        <v>47</v>
      </c>
      <c r="I15" s="60">
        <f>'Dairy Partners'!I15</f>
        <v>9</v>
      </c>
      <c r="J15" s="60">
        <f>'Dairy Partners'!J15</f>
        <v>47</v>
      </c>
      <c r="K15" s="60">
        <f>'Dairy Partners'!K15</f>
        <v>47</v>
      </c>
      <c r="L15" s="60">
        <f>'Dairy Partners'!L15</f>
        <v>47</v>
      </c>
      <c r="M15" s="60">
        <f>'Dairy Partners'!M15</f>
        <v>45</v>
      </c>
      <c r="N15" s="60">
        <f>'Dairy Partners'!N15</f>
        <v>47</v>
      </c>
      <c r="O15" s="60">
        <f>'Dairy Partners'!O15</f>
        <v>45</v>
      </c>
      <c r="P15" s="60">
        <f>'Dairy Partners'!P15</f>
        <v>45</v>
      </c>
      <c r="Q15" s="60">
        <f>'Dairy Partners'!Q15</f>
        <v>23</v>
      </c>
      <c r="R15" s="60">
        <f>'Dairy Partners'!R15</f>
        <v>23</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6" t="s">
        <v>44</v>
      </c>
      <c r="B16" s="136"/>
      <c r="C16" s="103">
        <f>'Dairy Partners'!C16</f>
        <v>0</v>
      </c>
      <c r="D16" s="103">
        <f>'Dairy Partners'!D16</f>
        <v>0</v>
      </c>
      <c r="E16" s="103">
        <f>'Dairy Partners'!E16</f>
        <v>0</v>
      </c>
      <c r="F16" s="103">
        <f>'Dairy Partners'!F16</f>
        <v>0</v>
      </c>
      <c r="G16" s="103">
        <f>'Dairy Partners'!G16</f>
        <v>0</v>
      </c>
      <c r="H16" s="103">
        <f>'Dairy Partners'!H16</f>
        <v>0</v>
      </c>
      <c r="I16" s="103">
        <f>'Dairy Partners'!I16</f>
        <v>0</v>
      </c>
      <c r="J16" s="103">
        <f>'Dairy Partners'!J16</f>
        <v>0</v>
      </c>
      <c r="K16" s="103">
        <f>'Dairy Partners'!K16</f>
        <v>0</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6" t="s">
        <v>69</v>
      </c>
      <c r="B17" s="127"/>
      <c r="C17" s="28">
        <f>(VLOOKUP(C$14,$AI2:$AK26,2,FALSE))*C$15</f>
        <v>79.899999999999991</v>
      </c>
      <c r="D17" s="28">
        <f t="shared" ref="D17:V17" si="0">(VLOOKUP(D$14,$AI2:$AK26,2,FALSE))*D$15</f>
        <v>79.899999999999991</v>
      </c>
      <c r="E17" s="28">
        <f t="shared" si="0"/>
        <v>39.1</v>
      </c>
      <c r="F17" s="28">
        <f t="shared" si="0"/>
        <v>79.899999999999991</v>
      </c>
      <c r="G17" s="28">
        <f t="shared" si="0"/>
        <v>79.899999999999991</v>
      </c>
      <c r="H17" s="28">
        <f t="shared" si="0"/>
        <v>79.899999999999991</v>
      </c>
      <c r="I17" s="28">
        <f t="shared" si="0"/>
        <v>63</v>
      </c>
      <c r="J17" s="28">
        <f t="shared" si="0"/>
        <v>79.899999999999991</v>
      </c>
      <c r="K17" s="28">
        <f t="shared" si="0"/>
        <v>79.899999999999991</v>
      </c>
      <c r="L17" s="28">
        <f t="shared" si="0"/>
        <v>79.899999999999991</v>
      </c>
      <c r="M17" s="28">
        <f t="shared" si="0"/>
        <v>62.999999999999993</v>
      </c>
      <c r="N17" s="28">
        <f t="shared" si="0"/>
        <v>79.899999999999991</v>
      </c>
      <c r="O17" s="28">
        <f t="shared" si="0"/>
        <v>62.999999999999993</v>
      </c>
      <c r="P17" s="28">
        <f t="shared" si="0"/>
        <v>62.999999999999993</v>
      </c>
      <c r="Q17" s="28">
        <f t="shared" si="0"/>
        <v>39.1</v>
      </c>
      <c r="R17" s="28">
        <f t="shared" si="0"/>
        <v>39.1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8" t="s">
        <v>23</v>
      </c>
      <c r="B18" s="129"/>
      <c r="C18" s="16">
        <f>$D31</f>
        <v>79.950035039999989</v>
      </c>
      <c r="D18" s="16">
        <f>$D32</f>
        <v>79.950035039999989</v>
      </c>
      <c r="E18" s="16">
        <f>$D33</f>
        <v>38.87478767999999</v>
      </c>
      <c r="F18" s="16">
        <f>$D34</f>
        <v>79.950035039999989</v>
      </c>
      <c r="G18" s="16">
        <f>$D35</f>
        <v>79.950035039999989</v>
      </c>
      <c r="H18" s="16">
        <f>$D36</f>
        <v>79.950035039999989</v>
      </c>
      <c r="I18" s="16">
        <f>$D37</f>
        <v>0</v>
      </c>
      <c r="J18" s="16">
        <f>$D38</f>
        <v>79.950035039999989</v>
      </c>
      <c r="K18" s="16">
        <f>$D39</f>
        <v>79.950035039999989</v>
      </c>
      <c r="L18" s="16">
        <f>$D40</f>
        <v>79.950035039999989</v>
      </c>
      <c r="M18" s="16">
        <f>$D41</f>
        <v>62.34635759999999</v>
      </c>
      <c r="N18" s="16">
        <f>$D42</f>
        <v>79.950035039999989</v>
      </c>
      <c r="O18" s="16">
        <f>$D43</f>
        <v>62.34635759999999</v>
      </c>
      <c r="P18" s="16">
        <f>$D44</f>
        <v>62.34635759999999</v>
      </c>
      <c r="Q18" s="16">
        <f>$D45</f>
        <v>38.87478767999999</v>
      </c>
      <c r="R18" s="16">
        <f>$D46</f>
        <v>38.87478767999999</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8" t="s">
        <v>90</v>
      </c>
      <c r="B19" s="129"/>
      <c r="C19" s="16">
        <f>C18-C17</f>
        <v>5.0035039999997366E-2</v>
      </c>
      <c r="D19" s="16">
        <f t="shared" ref="D19:V19" si="1">D18-D17</f>
        <v>5.0035039999997366E-2</v>
      </c>
      <c r="E19" s="16">
        <f t="shared" si="1"/>
        <v>-0.22521232000001135</v>
      </c>
      <c r="F19" s="16">
        <f t="shared" si="1"/>
        <v>5.0035039999997366E-2</v>
      </c>
      <c r="G19" s="16">
        <f t="shared" si="1"/>
        <v>5.0035039999997366E-2</v>
      </c>
      <c r="H19" s="16">
        <f t="shared" si="1"/>
        <v>5.0035039999997366E-2</v>
      </c>
      <c r="I19" s="16">
        <f t="shared" si="1"/>
        <v>-63</v>
      </c>
      <c r="J19" s="16">
        <f t="shared" si="1"/>
        <v>5.0035039999997366E-2</v>
      </c>
      <c r="K19" s="16">
        <f t="shared" si="1"/>
        <v>5.0035039999997366E-2</v>
      </c>
      <c r="L19" s="16">
        <f t="shared" si="1"/>
        <v>5.0035039999997366E-2</v>
      </c>
      <c r="M19" s="16">
        <f t="shared" si="1"/>
        <v>-0.65364240000000251</v>
      </c>
      <c r="N19" s="16">
        <f t="shared" si="1"/>
        <v>5.0035039999997366E-2</v>
      </c>
      <c r="O19" s="16">
        <f t="shared" si="1"/>
        <v>-0.65364240000000251</v>
      </c>
      <c r="P19" s="16">
        <f t="shared" si="1"/>
        <v>-0.65364240000000251</v>
      </c>
      <c r="Q19" s="16">
        <f t="shared" si="1"/>
        <v>-0.22521232000001135</v>
      </c>
      <c r="R19" s="16">
        <f t="shared" si="1"/>
        <v>-0.22521232000001135</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INCREASE</v>
      </c>
      <c r="D20" s="26" t="str">
        <f>IF($B32="","",IF(D$19&gt;=0,"INCREASE","DECREASE"))</f>
        <v>INCREASE</v>
      </c>
      <c r="E20" s="26" t="str">
        <f>IF($B33="","",IF(E$19&gt;=0,"INCREASE","DECREASE"))</f>
        <v>DECREASE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INCREASE</v>
      </c>
      <c r="K20" s="26" t="str">
        <f>IF($B39="","",IF(K$19&gt;=0,"INCREASE","DECREASE"))</f>
        <v>INCREASE</v>
      </c>
      <c r="L20" s="26" t="str">
        <f>IF($B40="","",IF(L$19&gt;=0,"INCREASE","DECREASE"))</f>
        <v>INCREASE</v>
      </c>
      <c r="M20" s="26" t="str">
        <f>IF($B41="","",IF(M$19&gt;=0,"INCREASE","DECREASE"))</f>
        <v>DECREASE</v>
      </c>
      <c r="N20" s="26" t="str">
        <f>IF($B42="","",IF(N$19&gt;=0,"INCREASE","DECREASE"))</f>
        <v>INCREASE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6" t="s">
        <v>88</v>
      </c>
      <c r="B21" s="127"/>
      <c r="C21" s="28">
        <f>(VLOOKUP(C$14,$AI2:$AK26,3,FALSE))*C$15</f>
        <v>282</v>
      </c>
      <c r="D21" s="28">
        <f t="shared" ref="D21:V21" si="2">(VLOOKUP(D$14,$AI2:$AK26,3,FALSE))*D$15</f>
        <v>282</v>
      </c>
      <c r="E21" s="28">
        <f t="shared" si="2"/>
        <v>138</v>
      </c>
      <c r="F21" s="28">
        <f t="shared" si="2"/>
        <v>282</v>
      </c>
      <c r="G21" s="28">
        <f t="shared" si="2"/>
        <v>282</v>
      </c>
      <c r="H21" s="28">
        <f t="shared" si="2"/>
        <v>282</v>
      </c>
      <c r="I21" s="28">
        <f t="shared" si="2"/>
        <v>94.5</v>
      </c>
      <c r="J21" s="28">
        <f t="shared" si="2"/>
        <v>282</v>
      </c>
      <c r="K21" s="28">
        <f t="shared" si="2"/>
        <v>282</v>
      </c>
      <c r="L21" s="28">
        <f t="shared" si="2"/>
        <v>282</v>
      </c>
      <c r="M21" s="28">
        <f t="shared" si="2"/>
        <v>198.00000000000003</v>
      </c>
      <c r="N21" s="28">
        <f t="shared" si="2"/>
        <v>282</v>
      </c>
      <c r="O21" s="28">
        <f t="shared" si="2"/>
        <v>198.00000000000003</v>
      </c>
      <c r="P21" s="28">
        <f t="shared" si="2"/>
        <v>198.00000000000003</v>
      </c>
      <c r="Q21" s="28">
        <f t="shared" si="2"/>
        <v>138</v>
      </c>
      <c r="R21" s="28">
        <f t="shared" si="2"/>
        <v>138</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8" t="s">
        <v>89</v>
      </c>
      <c r="B22" s="129"/>
      <c r="C22" s="16">
        <f>$E31</f>
        <v>9.9415030499999983E-5</v>
      </c>
      <c r="D22" s="16">
        <f>$E32</f>
        <v>9.9415030499999983E-5</v>
      </c>
      <c r="E22" s="16">
        <f>$E33</f>
        <v>4.8339418499999994E-5</v>
      </c>
      <c r="F22" s="16">
        <f>$E34</f>
        <v>9.9415030499999983E-5</v>
      </c>
      <c r="G22" s="16">
        <f>$E35</f>
        <v>9.9415030499999983E-5</v>
      </c>
      <c r="H22" s="16">
        <f>$E36</f>
        <v>9.9415030499999983E-5</v>
      </c>
      <c r="I22" s="16">
        <f>$E37</f>
        <v>0</v>
      </c>
      <c r="J22" s="16">
        <f>$E38</f>
        <v>9.9415030499999983E-5</v>
      </c>
      <c r="K22" s="16">
        <f>$E39</f>
        <v>9.9415030499999983E-5</v>
      </c>
      <c r="L22" s="16">
        <f>$E40</f>
        <v>9.9415030499999983E-5</v>
      </c>
      <c r="M22" s="16">
        <f>$E41</f>
        <v>7.7525482499999997E-5</v>
      </c>
      <c r="N22" s="16">
        <f>$E42</f>
        <v>9.9415030499999983E-5</v>
      </c>
      <c r="O22" s="16">
        <f>$E43</f>
        <v>7.7525482499999997E-5</v>
      </c>
      <c r="P22" s="16">
        <f>$E44</f>
        <v>7.7525482499999997E-5</v>
      </c>
      <c r="Q22" s="16">
        <f>$E45</f>
        <v>4.8339418499999994E-5</v>
      </c>
      <c r="R22" s="16">
        <f>$E46</f>
        <v>4.8339418499999994E-5</v>
      </c>
      <c r="S22" s="16">
        <f>$E47</f>
        <v>0</v>
      </c>
      <c r="T22" s="16">
        <f>$E48</f>
        <v>0</v>
      </c>
      <c r="U22" s="16">
        <f>$E49</f>
        <v>0</v>
      </c>
      <c r="V22" s="16">
        <f>$E50</f>
        <v>0</v>
      </c>
      <c r="AI22" s="63" t="s">
        <v>102</v>
      </c>
      <c r="AJ22" s="64">
        <v>1.2</v>
      </c>
      <c r="AK22" s="65">
        <v>5</v>
      </c>
      <c r="AL22" s="29">
        <v>20</v>
      </c>
      <c r="AM22" s="11">
        <v>6.7</v>
      </c>
      <c r="AN22" s="11" t="s">
        <v>135</v>
      </c>
    </row>
    <row r="23" spans="1:40" ht="13" x14ac:dyDescent="0.25">
      <c r="A23" s="128" t="s">
        <v>92</v>
      </c>
      <c r="B23" s="129"/>
      <c r="C23" s="16">
        <f>C22-C21</f>
        <v>-281.99990058496951</v>
      </c>
      <c r="D23" s="16">
        <f t="shared" ref="D23:V23" si="3">D22-D21</f>
        <v>-281.99990058496951</v>
      </c>
      <c r="E23" s="16">
        <f t="shared" si="3"/>
        <v>-137.9999516605815</v>
      </c>
      <c r="F23" s="16">
        <f t="shared" si="3"/>
        <v>-281.99990058496951</v>
      </c>
      <c r="G23" s="16">
        <f t="shared" si="3"/>
        <v>-281.99990058496951</v>
      </c>
      <c r="H23" s="16">
        <f t="shared" si="3"/>
        <v>-281.99990058496951</v>
      </c>
      <c r="I23" s="16">
        <f t="shared" si="3"/>
        <v>-94.5</v>
      </c>
      <c r="J23" s="16">
        <f t="shared" si="3"/>
        <v>-281.99990058496951</v>
      </c>
      <c r="K23" s="16">
        <f t="shared" si="3"/>
        <v>-281.99990058496951</v>
      </c>
      <c r="L23" s="16">
        <f t="shared" si="3"/>
        <v>-281.99990058496951</v>
      </c>
      <c r="M23" s="16">
        <f t="shared" si="3"/>
        <v>-197.99992247451752</v>
      </c>
      <c r="N23" s="16">
        <f t="shared" si="3"/>
        <v>-281.99990058496951</v>
      </c>
      <c r="O23" s="16">
        <f t="shared" si="3"/>
        <v>-197.99992247451752</v>
      </c>
      <c r="P23" s="16">
        <f t="shared" si="3"/>
        <v>-197.99992247451752</v>
      </c>
      <c r="Q23" s="16">
        <f t="shared" si="3"/>
        <v>-137.9999516605815</v>
      </c>
      <c r="R23" s="16">
        <f t="shared" si="3"/>
        <v>-137.9999516605815</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8.6999999999999993</v>
      </c>
      <c r="C28" s="15">
        <v>1.04</v>
      </c>
      <c r="D28" s="15">
        <v>0.36799999999999999</v>
      </c>
      <c r="E28" s="15">
        <v>8.6999999999999994E-3</v>
      </c>
      <c r="F28" s="15">
        <v>348</v>
      </c>
      <c r="G28" s="15">
        <v>7.8</v>
      </c>
      <c r="H28" s="15">
        <v>116</v>
      </c>
      <c r="I28" s="15">
        <v>16.399999999999999</v>
      </c>
      <c r="J28" s="15">
        <v>7.0000000000000007E-2</v>
      </c>
      <c r="K28" s="23">
        <v>0.28999999999999998</v>
      </c>
      <c r="L28" s="15">
        <v>9.5</v>
      </c>
      <c r="M28" s="15">
        <v>6.08</v>
      </c>
      <c r="N28" s="15">
        <v>2640</v>
      </c>
      <c r="O28" s="15">
        <v>138000</v>
      </c>
      <c r="P28" s="15"/>
      <c r="Q28" s="15">
        <v>1170</v>
      </c>
      <c r="R28" s="15"/>
      <c r="S28" s="15">
        <v>9.6</v>
      </c>
      <c r="T28" s="15"/>
      <c r="U28" s="15"/>
    </row>
    <row r="29" spans="1:40" s="7" customFormat="1" ht="28" x14ac:dyDescent="0.3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 2</v>
      </c>
      <c r="B31" s="15">
        <v>109</v>
      </c>
      <c r="C31" s="77">
        <f>IF(C$27="%w/w SAR",((C$28*10)*$B31),IF(C$27="%w/w DM",(((C$28*10)*($B$28/100))*$B31),IF(C$27="kg/t SAR",(C$28*$B31),IF(C$27="kg/t DM",((C$28*($B$28/100))*$B31),IF(C$27="mg/kg SAR",((C$28*0.001)*$B31),IF(C$27="mg/kg DM",(((C$28*0.001)*($B$28/100))*$B31),0))))))</f>
        <v>98.623199999999997</v>
      </c>
      <c r="D31" s="77">
        <f>(IF(D$27="%w/w SAR",((D$28*10)*$B31),IF(D$27="%w/w DM",(((D$28*10)*($B$28/100))*$B31),IF(D$27="kg/t SAR",(D$28*$B31),IF(D$27="kg/t DM",((D$28*($B$28/100))*$B31),IF(D$27="mg/kg SAR",((D$28*0.001)*$B31),IF(D$27="mg/kg DM",(((D$28*0.001)*($B$28/100))*$B31),"0")))))))*2.291</f>
        <v>79.950035039999989</v>
      </c>
      <c r="E31" s="77">
        <f>(IF(E$27="%w/w SAR",((E$28*10)*$B31),IF(E$27="%w/w DM",(((E$28*10)*($B$28/100))*$B31),IF(E$27="kg/t SAR",(E$28*$B31),IF(E$27="kg/t DM",((E$28*($B$28/100))*$B31),IF(E$27="mg/kg SAR",((E$28*0.001)*$B31),IF(E$27="mg/kg DM",(((E$28*0.001)*($B$28/100))*$B31),"0")))))))*1.205</f>
        <v>9.9415030499999983E-5</v>
      </c>
      <c r="F31" s="77">
        <f>(IF(F$27="%w/w SAR",((F$28*10)*$B31),IF(F$27="%w/w DM",(((F$28*10)*($B$28/100))*$B31),IF(F$27="kg/t SAR",(F$28*$B31),IF(F$27="kg/t DM",((F$28*($B$28/100))*$B31),IF(F$27="mg/kg SAR",((F$28*0.001)*$B31),IF(F$27="mg/kg DM",(((F$28*0.001)*($B$28/100))*$B31),"0")))))))*1.658</f>
        <v>5.4715392719999993</v>
      </c>
      <c r="G31" s="77">
        <f t="shared" ref="G31:P46" si="5">IF(G$27="%w/w SAR",((G$28*10)*$B31),IF(G$27="%w/w DM",(((G$28*10)*($B$28/100))*$B31),IF(G$27="kg/t SAR",(G$28*$B31),IF(G$27="kg/t DM",((G$28*($B$28/100))*$B31),IF(G$27="mg/kg SAR",((G$28*0.001)*$B31),IF(G$27="mg/kg DM",(((G$28*0.001)*($B$28/100))*$B31),0))))))</f>
        <v>7.3967399999999989E-2</v>
      </c>
      <c r="H31" s="77">
        <f t="shared" si="5"/>
        <v>1.100028</v>
      </c>
      <c r="I31" s="77">
        <f t="shared" si="5"/>
        <v>0.15552119999999997</v>
      </c>
      <c r="J31" s="77">
        <f t="shared" si="5"/>
        <v>6.6381000000000003E-4</v>
      </c>
      <c r="K31" s="77">
        <f t="shared" si="5"/>
        <v>2.7500699999999999E-3</v>
      </c>
      <c r="L31" s="77">
        <f t="shared" si="5"/>
        <v>9.0088499999999988E-2</v>
      </c>
      <c r="M31" s="77">
        <f t="shared" si="5"/>
        <v>5.7656639999999995E-2</v>
      </c>
      <c r="N31" s="77">
        <f t="shared" si="5"/>
        <v>25.035119999999999</v>
      </c>
      <c r="O31" s="77">
        <f t="shared" si="5"/>
        <v>1308.6539999999998</v>
      </c>
      <c r="P31" s="77">
        <f t="shared" si="5"/>
        <v>0</v>
      </c>
      <c r="Q31" s="77">
        <f>(IF(Q$27="%w/w SAR",((Q$28*10)*$B31),IF(Q$27="%w/w DM",(((Q$28*10)*($B$28/100))*$B31),IF(Q$27="kg/t SAR",(Q$28*$B31),IF(Q$27="kg/t DM",((Q$28*($B$28/100))*$B31),IF(Q$27="mg/kg SAR",((Q$28*0.001)*$B31),IF(Q$27="mg/kg DM",(((Q$28*0.001)*($B$28/100))*$B31),0)))))))*2.5</f>
        <v>27.737774999999996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9.1036799999999987E-2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 3</v>
      </c>
      <c r="B32" s="15">
        <v>109</v>
      </c>
      <c r="C32" s="77">
        <f t="shared" ref="C32:C50" si="6">IF(C$27="%w/w SAR",((C$28*10)*$B32),IF(C$27="%w/w DM",(((C$28*10)*($B$28/100))*$B32),IF(C$27="kg/t SAR",(C$28*$B32),IF(C$27="kg/t DM",((C$28*($B$28/100))*$B32),IF(C$27="mg/kg SAR",((C$28*0.001)*$B32),IF(C$27="mg/kg DM",(((C$28*0.001)*($B$28/100))*$B32),0))))))</f>
        <v>98.623199999999997</v>
      </c>
      <c r="D32" s="77">
        <f t="shared" ref="D32:D50" si="7">(IF(D$27="%w/w SAR",((D$28*10)*$B32),IF(D$27="%w/w DM",(((D$28*10)*($B$28/100))*$B32),IF(D$27="kg/t SAR",(D$28*$B32),IF(D$27="kg/t DM",((D$28*($B$28/100))*$B32),IF(D$27="mg/kg SAR",((D$28*0.001)*$B32),IF(D$27="mg/kg DM",(((D$28*0.001)*($B$28/100))*$B32),"0")))))))*2.291</f>
        <v>79.950035039999989</v>
      </c>
      <c r="E32" s="77">
        <f t="shared" ref="E32:E50" si="8">(IF(E$27="%w/w SAR",((E$28*10)*$B32),IF(E$27="%w/w DM",(((E$28*10)*($B$28/100))*$B32),IF(E$27="kg/t SAR",(E$28*$B32),IF(E$27="kg/t DM",((E$28*($B$28/100))*$B32),IF(E$27="mg/kg SAR",((E$28*0.001)*$B32),IF(E$27="mg/kg DM",(((E$28*0.001)*($B$28/100))*$B32),"0")))))))*1.205</f>
        <v>9.9415030499999983E-5</v>
      </c>
      <c r="F32" s="77">
        <f t="shared" ref="F32:F50" si="9">(IF(F$27="%w/w SAR",((F$28*10)*$B32),IF(F$27="%w/w DM",(((F$28*10)*($B$28/100))*$B32),IF(F$27="kg/t SAR",(F$28*$B32),IF(F$27="kg/t DM",((F$28*($B$28/100))*$B32),IF(F$27="mg/kg SAR",((F$28*0.001)*$B32),IF(F$27="mg/kg DM",(((F$28*0.001)*($B$28/100))*$B32),"0")))))))*1.658</f>
        <v>5.4715392719999993</v>
      </c>
      <c r="G32" s="77">
        <f t="shared" si="5"/>
        <v>7.3967399999999989E-2</v>
      </c>
      <c r="H32" s="77">
        <f t="shared" si="5"/>
        <v>1.100028</v>
      </c>
      <c r="I32" s="77">
        <f t="shared" si="5"/>
        <v>0.15552119999999997</v>
      </c>
      <c r="J32" s="77">
        <f t="shared" si="5"/>
        <v>6.6381000000000003E-4</v>
      </c>
      <c r="K32" s="77">
        <f t="shared" si="5"/>
        <v>2.7500699999999999E-3</v>
      </c>
      <c r="L32" s="77">
        <f t="shared" si="5"/>
        <v>9.0088499999999988E-2</v>
      </c>
      <c r="M32" s="77">
        <f t="shared" si="5"/>
        <v>5.7656639999999995E-2</v>
      </c>
      <c r="N32" s="77">
        <f t="shared" si="5"/>
        <v>25.035119999999999</v>
      </c>
      <c r="O32" s="77">
        <f t="shared" si="5"/>
        <v>1308.6539999999998</v>
      </c>
      <c r="P32" s="77">
        <f t="shared" si="5"/>
        <v>0</v>
      </c>
      <c r="Q32" s="77">
        <f t="shared" ref="Q32:Q50" si="10">(IF(Q$27="%w/w SAR",((Q$28*10)*$B32),IF(Q$27="%w/w DM",(((Q$28*10)*($B$28/100))*$B32),IF(Q$27="kg/t SAR",(Q$28*$B32),IF(Q$27="kg/t DM",((Q$28*($B$28/100))*$B32),IF(Q$27="mg/kg SAR",((Q$28*0.001)*$B32),IF(Q$27="mg/kg DM",(((Q$28*0.001)*($B$28/100))*$B32),0)))))))*2.5</f>
        <v>27.737774999999996</v>
      </c>
      <c r="R32" s="77">
        <f t="shared" ref="R32:U50" si="11">IF(R$27="%w/w SAR",((R$28*10)*$B32),IF(R$27="%w/w DM",(((R$28*10)*($B$28/100))*$B32),IF(R$27="kg/t SAR",(R$28*$B32),IF(R$27="kg/t DM",((R$28*($B$28/100))*$B32),IF(R$27="mg/kg SAR",((R$28*0.001)*$B32),IF(R$27="mg/kg DM",(((R$28*0.001)*($B$28/100))*$B32),0))))))</f>
        <v>0</v>
      </c>
      <c r="S32" s="77">
        <f t="shared" si="11"/>
        <v>9.1036799999999987E-2</v>
      </c>
      <c r="T32" s="77">
        <f t="shared" si="11"/>
        <v>0</v>
      </c>
      <c r="U32" s="77">
        <f t="shared" si="11"/>
        <v>0</v>
      </c>
      <c r="AB32" s="59"/>
      <c r="AC32" s="59"/>
      <c r="AD32" s="59"/>
      <c r="AE32" s="59"/>
      <c r="AF32" s="59"/>
      <c r="AG32" s="59"/>
      <c r="AH32" s="59"/>
      <c r="AI32" s="59"/>
    </row>
    <row r="33" spans="1:35" s="72" customFormat="1" ht="13" x14ac:dyDescent="0.35">
      <c r="A33" s="13" t="str">
        <f>E8</f>
        <v>Tref 4</v>
      </c>
      <c r="B33" s="15">
        <v>53</v>
      </c>
      <c r="C33" s="77">
        <f t="shared" si="6"/>
        <v>47.9544</v>
      </c>
      <c r="D33" s="77">
        <f t="shared" si="7"/>
        <v>38.87478767999999</v>
      </c>
      <c r="E33" s="77">
        <f t="shared" si="8"/>
        <v>4.8339418499999994E-5</v>
      </c>
      <c r="F33" s="77">
        <f t="shared" si="9"/>
        <v>2.660473224</v>
      </c>
      <c r="G33" s="77">
        <f t="shared" si="5"/>
        <v>3.5965799999999992E-2</v>
      </c>
      <c r="H33" s="77">
        <f t="shared" si="5"/>
        <v>0.53487600000000002</v>
      </c>
      <c r="I33" s="77">
        <f t="shared" si="5"/>
        <v>7.562039999999999E-2</v>
      </c>
      <c r="J33" s="77">
        <f t="shared" si="5"/>
        <v>3.2277E-4</v>
      </c>
      <c r="K33" s="77">
        <f t="shared" si="5"/>
        <v>1.3371899999999998E-3</v>
      </c>
      <c r="L33" s="77">
        <f t="shared" si="5"/>
        <v>4.3804499999999996E-2</v>
      </c>
      <c r="M33" s="77">
        <f t="shared" si="5"/>
        <v>2.8034879999999998E-2</v>
      </c>
      <c r="N33" s="77">
        <f t="shared" si="5"/>
        <v>12.17304</v>
      </c>
      <c r="O33" s="77">
        <f t="shared" si="5"/>
        <v>636.31799999999987</v>
      </c>
      <c r="P33" s="77">
        <f t="shared" si="5"/>
        <v>0</v>
      </c>
      <c r="Q33" s="77">
        <f t="shared" si="10"/>
        <v>13.487174999999997</v>
      </c>
      <c r="R33" s="77">
        <f t="shared" si="11"/>
        <v>0</v>
      </c>
      <c r="S33" s="77">
        <f t="shared" si="11"/>
        <v>4.4265599999999995E-2</v>
      </c>
      <c r="T33" s="77">
        <f t="shared" si="11"/>
        <v>0</v>
      </c>
      <c r="U33" s="77">
        <f t="shared" si="11"/>
        <v>0</v>
      </c>
      <c r="AB33" s="59"/>
      <c r="AC33" s="59"/>
      <c r="AD33" s="59"/>
      <c r="AE33" s="59"/>
      <c r="AF33" s="59"/>
      <c r="AG33" s="59"/>
      <c r="AH33" s="59"/>
      <c r="AI33" s="59"/>
    </row>
    <row r="34" spans="1:35" s="72" customFormat="1" ht="13" x14ac:dyDescent="0.35">
      <c r="A34" s="13" t="str">
        <f>F8</f>
        <v>Tref 5</v>
      </c>
      <c r="B34" s="15">
        <v>109</v>
      </c>
      <c r="C34" s="77">
        <f t="shared" si="6"/>
        <v>98.623199999999997</v>
      </c>
      <c r="D34" s="77">
        <f t="shared" si="7"/>
        <v>79.950035039999989</v>
      </c>
      <c r="E34" s="77">
        <f t="shared" si="8"/>
        <v>9.9415030499999983E-5</v>
      </c>
      <c r="F34" s="77">
        <f t="shared" si="9"/>
        <v>5.4715392719999993</v>
      </c>
      <c r="G34" s="77">
        <f t="shared" si="5"/>
        <v>7.3967399999999989E-2</v>
      </c>
      <c r="H34" s="77">
        <f t="shared" si="5"/>
        <v>1.100028</v>
      </c>
      <c r="I34" s="77">
        <f t="shared" si="5"/>
        <v>0.15552119999999997</v>
      </c>
      <c r="J34" s="77">
        <f t="shared" si="5"/>
        <v>6.6381000000000003E-4</v>
      </c>
      <c r="K34" s="77">
        <f t="shared" si="5"/>
        <v>2.7500699999999999E-3</v>
      </c>
      <c r="L34" s="77">
        <f t="shared" si="5"/>
        <v>9.0088499999999988E-2</v>
      </c>
      <c r="M34" s="77">
        <f t="shared" si="5"/>
        <v>5.7656639999999995E-2</v>
      </c>
      <c r="N34" s="77">
        <f t="shared" si="5"/>
        <v>25.035119999999999</v>
      </c>
      <c r="O34" s="77">
        <f t="shared" si="5"/>
        <v>1308.6539999999998</v>
      </c>
      <c r="P34" s="77">
        <f t="shared" si="5"/>
        <v>0</v>
      </c>
      <c r="Q34" s="77">
        <f t="shared" si="10"/>
        <v>27.737774999999996</v>
      </c>
      <c r="R34" s="77">
        <f t="shared" si="11"/>
        <v>0</v>
      </c>
      <c r="S34" s="77">
        <f t="shared" si="11"/>
        <v>9.1036799999999987E-2</v>
      </c>
      <c r="T34" s="77">
        <f t="shared" si="11"/>
        <v>0</v>
      </c>
      <c r="U34" s="77">
        <f t="shared" si="11"/>
        <v>0</v>
      </c>
      <c r="AB34" s="59"/>
      <c r="AC34" s="59"/>
      <c r="AD34" s="59"/>
      <c r="AE34" s="59"/>
      <c r="AF34" s="59"/>
      <c r="AG34" s="59"/>
      <c r="AH34" s="59"/>
      <c r="AI34" s="59"/>
    </row>
    <row r="35" spans="1:35" s="72" customFormat="1" ht="13" x14ac:dyDescent="0.35">
      <c r="A35" s="13" t="str">
        <f>G8</f>
        <v>Tref 6</v>
      </c>
      <c r="B35" s="15">
        <v>109</v>
      </c>
      <c r="C35" s="77">
        <f t="shared" si="6"/>
        <v>98.623199999999997</v>
      </c>
      <c r="D35" s="77">
        <f t="shared" si="7"/>
        <v>79.950035039999989</v>
      </c>
      <c r="E35" s="77">
        <f t="shared" si="8"/>
        <v>9.9415030499999983E-5</v>
      </c>
      <c r="F35" s="77">
        <f t="shared" si="9"/>
        <v>5.4715392719999993</v>
      </c>
      <c r="G35" s="77">
        <f t="shared" si="5"/>
        <v>7.3967399999999989E-2</v>
      </c>
      <c r="H35" s="77">
        <f t="shared" si="5"/>
        <v>1.100028</v>
      </c>
      <c r="I35" s="77">
        <f t="shared" si="5"/>
        <v>0.15552119999999997</v>
      </c>
      <c r="J35" s="77">
        <f t="shared" si="5"/>
        <v>6.6381000000000003E-4</v>
      </c>
      <c r="K35" s="77">
        <f t="shared" si="5"/>
        <v>2.7500699999999999E-3</v>
      </c>
      <c r="L35" s="77">
        <f t="shared" si="5"/>
        <v>9.0088499999999988E-2</v>
      </c>
      <c r="M35" s="77">
        <f t="shared" si="5"/>
        <v>5.7656639999999995E-2</v>
      </c>
      <c r="N35" s="77">
        <f t="shared" si="5"/>
        <v>25.035119999999999</v>
      </c>
      <c r="O35" s="77">
        <f t="shared" si="5"/>
        <v>1308.6539999999998</v>
      </c>
      <c r="P35" s="77">
        <f t="shared" si="5"/>
        <v>0</v>
      </c>
      <c r="Q35" s="77">
        <f t="shared" si="10"/>
        <v>27.737774999999996</v>
      </c>
      <c r="R35" s="77">
        <f t="shared" si="11"/>
        <v>0</v>
      </c>
      <c r="S35" s="77">
        <f t="shared" si="11"/>
        <v>9.1036799999999987E-2</v>
      </c>
      <c r="T35" s="77">
        <f t="shared" si="11"/>
        <v>0</v>
      </c>
      <c r="U35" s="77">
        <f t="shared" si="11"/>
        <v>0</v>
      </c>
      <c r="AB35" s="59"/>
      <c r="AC35" s="59"/>
      <c r="AD35" s="59"/>
      <c r="AE35" s="59"/>
      <c r="AF35" s="59"/>
      <c r="AG35" s="59"/>
      <c r="AH35" s="59"/>
      <c r="AI35" s="59"/>
    </row>
    <row r="36" spans="1:35" s="72" customFormat="1" ht="13" x14ac:dyDescent="0.35">
      <c r="A36" s="13" t="str">
        <f>H8</f>
        <v>Tref 7</v>
      </c>
      <c r="B36" s="15">
        <v>109</v>
      </c>
      <c r="C36" s="77">
        <f t="shared" si="6"/>
        <v>98.623199999999997</v>
      </c>
      <c r="D36" s="77">
        <f t="shared" si="7"/>
        <v>79.950035039999989</v>
      </c>
      <c r="E36" s="77">
        <f t="shared" si="8"/>
        <v>9.9415030499999983E-5</v>
      </c>
      <c r="F36" s="77">
        <f t="shared" si="9"/>
        <v>5.4715392719999993</v>
      </c>
      <c r="G36" s="77">
        <f t="shared" si="5"/>
        <v>7.3967399999999989E-2</v>
      </c>
      <c r="H36" s="77">
        <f t="shared" si="5"/>
        <v>1.100028</v>
      </c>
      <c r="I36" s="77">
        <f t="shared" si="5"/>
        <v>0.15552119999999997</v>
      </c>
      <c r="J36" s="77">
        <f t="shared" si="5"/>
        <v>6.6381000000000003E-4</v>
      </c>
      <c r="K36" s="77">
        <f t="shared" si="5"/>
        <v>2.7500699999999999E-3</v>
      </c>
      <c r="L36" s="77">
        <f t="shared" si="5"/>
        <v>9.0088499999999988E-2</v>
      </c>
      <c r="M36" s="77">
        <f t="shared" si="5"/>
        <v>5.7656639999999995E-2</v>
      </c>
      <c r="N36" s="77">
        <f t="shared" si="5"/>
        <v>25.035119999999999</v>
      </c>
      <c r="O36" s="77">
        <f t="shared" si="5"/>
        <v>1308.6539999999998</v>
      </c>
      <c r="P36" s="77">
        <f t="shared" si="5"/>
        <v>0</v>
      </c>
      <c r="Q36" s="77">
        <f t="shared" si="10"/>
        <v>27.737774999999996</v>
      </c>
      <c r="R36" s="77">
        <f t="shared" si="11"/>
        <v>0</v>
      </c>
      <c r="S36" s="77">
        <f t="shared" si="11"/>
        <v>9.1036799999999987E-2</v>
      </c>
      <c r="T36" s="77">
        <f t="shared" si="11"/>
        <v>0</v>
      </c>
      <c r="U36" s="77">
        <f t="shared" si="11"/>
        <v>0</v>
      </c>
      <c r="AB36" s="59"/>
      <c r="AC36" s="59"/>
      <c r="AD36" s="59"/>
      <c r="AE36" s="59"/>
      <c r="AF36" s="59"/>
      <c r="AG36" s="59"/>
      <c r="AH36" s="59"/>
      <c r="AI36" s="59"/>
    </row>
    <row r="37" spans="1:35" s="72" customFormat="1" ht="13" x14ac:dyDescent="0.35">
      <c r="A37" s="13" t="str">
        <f>I8</f>
        <v>Tref 8</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Tref 9</v>
      </c>
      <c r="B38" s="15">
        <v>109</v>
      </c>
      <c r="C38" s="77">
        <f t="shared" si="6"/>
        <v>98.623199999999997</v>
      </c>
      <c r="D38" s="77">
        <f t="shared" si="7"/>
        <v>79.950035039999989</v>
      </c>
      <c r="E38" s="77">
        <f t="shared" si="8"/>
        <v>9.9415030499999983E-5</v>
      </c>
      <c r="F38" s="77">
        <f t="shared" si="9"/>
        <v>5.4715392719999993</v>
      </c>
      <c r="G38" s="77">
        <f t="shared" si="5"/>
        <v>7.3967399999999989E-2</v>
      </c>
      <c r="H38" s="77">
        <f t="shared" si="5"/>
        <v>1.100028</v>
      </c>
      <c r="I38" s="77">
        <f t="shared" si="5"/>
        <v>0.15552119999999997</v>
      </c>
      <c r="J38" s="77">
        <f t="shared" si="5"/>
        <v>6.6381000000000003E-4</v>
      </c>
      <c r="K38" s="77">
        <f t="shared" si="5"/>
        <v>2.7500699999999999E-3</v>
      </c>
      <c r="L38" s="77">
        <f t="shared" si="5"/>
        <v>9.0088499999999988E-2</v>
      </c>
      <c r="M38" s="77">
        <f t="shared" si="5"/>
        <v>5.7656639999999995E-2</v>
      </c>
      <c r="N38" s="77">
        <f t="shared" si="5"/>
        <v>25.035119999999999</v>
      </c>
      <c r="O38" s="77">
        <f t="shared" si="5"/>
        <v>1308.6539999999998</v>
      </c>
      <c r="P38" s="77">
        <f t="shared" si="5"/>
        <v>0</v>
      </c>
      <c r="Q38" s="77">
        <f t="shared" si="10"/>
        <v>27.737774999999996</v>
      </c>
      <c r="R38" s="77">
        <f t="shared" si="11"/>
        <v>0</v>
      </c>
      <c r="S38" s="77">
        <f t="shared" si="11"/>
        <v>9.1036799999999987E-2</v>
      </c>
      <c r="T38" s="77">
        <f t="shared" si="11"/>
        <v>0</v>
      </c>
      <c r="U38" s="77">
        <f t="shared" si="11"/>
        <v>0</v>
      </c>
      <c r="AB38" s="59"/>
      <c r="AC38" s="59"/>
      <c r="AD38" s="59"/>
      <c r="AE38" s="59"/>
      <c r="AF38" s="59"/>
      <c r="AG38" s="59"/>
      <c r="AH38" s="59"/>
      <c r="AI38" s="59"/>
    </row>
    <row r="39" spans="1:35" s="72" customFormat="1" ht="13" x14ac:dyDescent="0.35">
      <c r="A39" s="13" t="str">
        <f>K8</f>
        <v>Tref 10</v>
      </c>
      <c r="B39" s="15">
        <v>109</v>
      </c>
      <c r="C39" s="77">
        <f t="shared" si="6"/>
        <v>98.623199999999997</v>
      </c>
      <c r="D39" s="77">
        <f t="shared" si="7"/>
        <v>79.950035039999989</v>
      </c>
      <c r="E39" s="77">
        <f t="shared" si="8"/>
        <v>9.9415030499999983E-5</v>
      </c>
      <c r="F39" s="77">
        <f t="shared" si="9"/>
        <v>5.4715392719999993</v>
      </c>
      <c r="G39" s="77">
        <f t="shared" si="5"/>
        <v>7.3967399999999989E-2</v>
      </c>
      <c r="H39" s="77">
        <f t="shared" si="5"/>
        <v>1.100028</v>
      </c>
      <c r="I39" s="77">
        <f t="shared" si="5"/>
        <v>0.15552119999999997</v>
      </c>
      <c r="J39" s="77">
        <f t="shared" si="5"/>
        <v>6.6381000000000003E-4</v>
      </c>
      <c r="K39" s="77">
        <f t="shared" si="5"/>
        <v>2.7500699999999999E-3</v>
      </c>
      <c r="L39" s="77">
        <f t="shared" si="5"/>
        <v>9.0088499999999988E-2</v>
      </c>
      <c r="M39" s="77">
        <f t="shared" si="5"/>
        <v>5.7656639999999995E-2</v>
      </c>
      <c r="N39" s="77">
        <f t="shared" si="5"/>
        <v>25.035119999999999</v>
      </c>
      <c r="O39" s="77">
        <f t="shared" si="5"/>
        <v>1308.6539999999998</v>
      </c>
      <c r="P39" s="77">
        <f t="shared" si="5"/>
        <v>0</v>
      </c>
      <c r="Q39" s="77">
        <f t="shared" si="10"/>
        <v>27.737774999999996</v>
      </c>
      <c r="R39" s="77">
        <f t="shared" si="11"/>
        <v>0</v>
      </c>
      <c r="S39" s="77">
        <f t="shared" si="11"/>
        <v>9.1036799999999987E-2</v>
      </c>
      <c r="T39" s="77">
        <f t="shared" si="11"/>
        <v>0</v>
      </c>
      <c r="U39" s="77">
        <f t="shared" si="11"/>
        <v>0</v>
      </c>
      <c r="AB39" s="59"/>
      <c r="AC39" s="59"/>
      <c r="AD39" s="59"/>
      <c r="AE39" s="59"/>
      <c r="AF39" s="59"/>
      <c r="AG39" s="59"/>
      <c r="AH39" s="59"/>
      <c r="AI39" s="59"/>
    </row>
    <row r="40" spans="1:35" s="72" customFormat="1" ht="13" x14ac:dyDescent="0.35">
      <c r="A40" s="13" t="str">
        <f>L8</f>
        <v>Tref 11</v>
      </c>
      <c r="B40" s="15">
        <v>109</v>
      </c>
      <c r="C40" s="77">
        <f t="shared" si="6"/>
        <v>98.623199999999997</v>
      </c>
      <c r="D40" s="77">
        <f t="shared" si="7"/>
        <v>79.950035039999989</v>
      </c>
      <c r="E40" s="77">
        <f t="shared" si="8"/>
        <v>9.9415030499999983E-5</v>
      </c>
      <c r="F40" s="77">
        <f t="shared" si="9"/>
        <v>5.4715392719999993</v>
      </c>
      <c r="G40" s="77">
        <f t="shared" si="5"/>
        <v>7.3967399999999989E-2</v>
      </c>
      <c r="H40" s="77">
        <f t="shared" si="5"/>
        <v>1.100028</v>
      </c>
      <c r="I40" s="77">
        <f t="shared" si="5"/>
        <v>0.15552119999999997</v>
      </c>
      <c r="J40" s="77">
        <f t="shared" si="5"/>
        <v>6.6381000000000003E-4</v>
      </c>
      <c r="K40" s="77">
        <f t="shared" si="5"/>
        <v>2.7500699999999999E-3</v>
      </c>
      <c r="L40" s="77">
        <f t="shared" si="5"/>
        <v>9.0088499999999988E-2</v>
      </c>
      <c r="M40" s="77">
        <f t="shared" si="5"/>
        <v>5.7656639999999995E-2</v>
      </c>
      <c r="N40" s="77">
        <f t="shared" si="5"/>
        <v>25.035119999999999</v>
      </c>
      <c r="O40" s="77">
        <f t="shared" si="5"/>
        <v>1308.6539999999998</v>
      </c>
      <c r="P40" s="77">
        <f t="shared" si="5"/>
        <v>0</v>
      </c>
      <c r="Q40" s="77">
        <f t="shared" si="10"/>
        <v>27.737774999999996</v>
      </c>
      <c r="R40" s="77">
        <f t="shared" si="11"/>
        <v>0</v>
      </c>
      <c r="S40" s="77">
        <f t="shared" si="11"/>
        <v>9.1036799999999987E-2</v>
      </c>
      <c r="T40" s="77">
        <f t="shared" si="11"/>
        <v>0</v>
      </c>
      <c r="U40" s="77">
        <f t="shared" si="11"/>
        <v>0</v>
      </c>
      <c r="AB40" s="59"/>
      <c r="AC40" s="59"/>
      <c r="AD40" s="59"/>
      <c r="AE40" s="59"/>
      <c r="AF40" s="59"/>
      <c r="AG40" s="59"/>
      <c r="AH40" s="59"/>
      <c r="AI40" s="59"/>
    </row>
    <row r="41" spans="1:35" s="72" customFormat="1" ht="13" x14ac:dyDescent="0.35">
      <c r="A41" s="13" t="str">
        <f>M8</f>
        <v>Tref 12</v>
      </c>
      <c r="B41" s="15">
        <v>85</v>
      </c>
      <c r="C41" s="77">
        <f t="shared" si="6"/>
        <v>76.908000000000001</v>
      </c>
      <c r="D41" s="77">
        <f t="shared" si="7"/>
        <v>62.34635759999999</v>
      </c>
      <c r="E41" s="77">
        <f t="shared" si="8"/>
        <v>7.7525482499999997E-5</v>
      </c>
      <c r="F41" s="77">
        <f t="shared" si="9"/>
        <v>4.2667966799999997</v>
      </c>
      <c r="G41" s="77">
        <f t="shared" si="5"/>
        <v>5.7680999999999989E-2</v>
      </c>
      <c r="H41" s="77">
        <f t="shared" si="5"/>
        <v>0.85782000000000003</v>
      </c>
      <c r="I41" s="77">
        <f t="shared" si="5"/>
        <v>0.12127799999999998</v>
      </c>
      <c r="J41" s="77">
        <f t="shared" si="5"/>
        <v>5.1765000000000003E-4</v>
      </c>
      <c r="K41" s="77">
        <f t="shared" si="5"/>
        <v>2.1445499999999998E-3</v>
      </c>
      <c r="L41" s="77">
        <f t="shared" si="5"/>
        <v>7.0252499999999996E-2</v>
      </c>
      <c r="M41" s="77">
        <f t="shared" si="5"/>
        <v>4.4961599999999997E-2</v>
      </c>
      <c r="N41" s="77">
        <f t="shared" si="5"/>
        <v>19.5228</v>
      </c>
      <c r="O41" s="77">
        <f t="shared" si="5"/>
        <v>1020.5099999999999</v>
      </c>
      <c r="P41" s="77">
        <f t="shared" si="5"/>
        <v>0</v>
      </c>
      <c r="Q41" s="77">
        <f t="shared" si="10"/>
        <v>21.630374999999997</v>
      </c>
      <c r="R41" s="77">
        <f t="shared" si="11"/>
        <v>0</v>
      </c>
      <c r="S41" s="77">
        <f t="shared" si="11"/>
        <v>7.0992E-2</v>
      </c>
      <c r="T41" s="77">
        <f t="shared" si="11"/>
        <v>0</v>
      </c>
      <c r="U41" s="77">
        <f t="shared" si="11"/>
        <v>0</v>
      </c>
      <c r="AB41" s="59"/>
      <c r="AC41" s="59"/>
      <c r="AD41" s="59"/>
      <c r="AE41" s="59"/>
      <c r="AF41" s="59"/>
      <c r="AG41" s="59"/>
      <c r="AH41" s="59"/>
      <c r="AI41" s="59"/>
    </row>
    <row r="42" spans="1:35" s="72" customFormat="1" ht="13" x14ac:dyDescent="0.35">
      <c r="A42" s="13" t="str">
        <f>N8</f>
        <v>Tref 13</v>
      </c>
      <c r="B42" s="15">
        <v>109</v>
      </c>
      <c r="C42" s="77">
        <f t="shared" si="6"/>
        <v>98.623199999999997</v>
      </c>
      <c r="D42" s="77">
        <f t="shared" si="7"/>
        <v>79.950035039999989</v>
      </c>
      <c r="E42" s="77">
        <f t="shared" si="8"/>
        <v>9.9415030499999983E-5</v>
      </c>
      <c r="F42" s="77">
        <f t="shared" si="9"/>
        <v>5.4715392719999993</v>
      </c>
      <c r="G42" s="77">
        <f t="shared" si="5"/>
        <v>7.3967399999999989E-2</v>
      </c>
      <c r="H42" s="77">
        <f t="shared" si="5"/>
        <v>1.100028</v>
      </c>
      <c r="I42" s="77">
        <f t="shared" si="5"/>
        <v>0.15552119999999997</v>
      </c>
      <c r="J42" s="77">
        <f t="shared" si="5"/>
        <v>6.6381000000000003E-4</v>
      </c>
      <c r="K42" s="77">
        <f t="shared" si="5"/>
        <v>2.7500699999999999E-3</v>
      </c>
      <c r="L42" s="77">
        <f t="shared" si="5"/>
        <v>9.0088499999999988E-2</v>
      </c>
      <c r="M42" s="77">
        <f t="shared" si="5"/>
        <v>5.7656639999999995E-2</v>
      </c>
      <c r="N42" s="77">
        <f t="shared" si="5"/>
        <v>25.035119999999999</v>
      </c>
      <c r="O42" s="77">
        <f t="shared" si="5"/>
        <v>1308.6539999999998</v>
      </c>
      <c r="P42" s="77">
        <f t="shared" si="5"/>
        <v>0</v>
      </c>
      <c r="Q42" s="77">
        <f t="shared" si="10"/>
        <v>27.737774999999996</v>
      </c>
      <c r="R42" s="77">
        <f t="shared" si="11"/>
        <v>0</v>
      </c>
      <c r="S42" s="77">
        <f t="shared" si="11"/>
        <v>9.1036799999999987E-2</v>
      </c>
      <c r="T42" s="77">
        <f t="shared" si="11"/>
        <v>0</v>
      </c>
      <c r="U42" s="77">
        <f t="shared" si="11"/>
        <v>0</v>
      </c>
      <c r="AB42" s="59"/>
      <c r="AC42" s="59"/>
      <c r="AD42" s="59"/>
      <c r="AE42" s="59"/>
      <c r="AF42" s="59"/>
      <c r="AG42" s="59"/>
      <c r="AH42" s="59"/>
      <c r="AI42" s="59"/>
    </row>
    <row r="43" spans="1:35" s="72" customFormat="1" ht="13" x14ac:dyDescent="0.35">
      <c r="A43" s="13" t="str">
        <f>O8</f>
        <v>Tref 14</v>
      </c>
      <c r="B43" s="15">
        <v>85</v>
      </c>
      <c r="C43" s="77">
        <f t="shared" si="6"/>
        <v>76.908000000000001</v>
      </c>
      <c r="D43" s="77">
        <f t="shared" si="7"/>
        <v>62.34635759999999</v>
      </c>
      <c r="E43" s="77">
        <f t="shared" si="8"/>
        <v>7.7525482499999997E-5</v>
      </c>
      <c r="F43" s="77">
        <f t="shared" si="9"/>
        <v>4.2667966799999997</v>
      </c>
      <c r="G43" s="77">
        <f t="shared" si="5"/>
        <v>5.7680999999999989E-2</v>
      </c>
      <c r="H43" s="77">
        <f t="shared" si="5"/>
        <v>0.85782000000000003</v>
      </c>
      <c r="I43" s="77">
        <f t="shared" si="5"/>
        <v>0.12127799999999998</v>
      </c>
      <c r="J43" s="77">
        <f t="shared" si="5"/>
        <v>5.1765000000000003E-4</v>
      </c>
      <c r="K43" s="77">
        <f t="shared" si="5"/>
        <v>2.1445499999999998E-3</v>
      </c>
      <c r="L43" s="77">
        <f t="shared" si="5"/>
        <v>7.0252499999999996E-2</v>
      </c>
      <c r="M43" s="77">
        <f t="shared" si="5"/>
        <v>4.4961599999999997E-2</v>
      </c>
      <c r="N43" s="77">
        <f t="shared" si="5"/>
        <v>19.5228</v>
      </c>
      <c r="O43" s="77">
        <f t="shared" si="5"/>
        <v>1020.5099999999999</v>
      </c>
      <c r="P43" s="77">
        <f t="shared" si="5"/>
        <v>0</v>
      </c>
      <c r="Q43" s="77">
        <f t="shared" si="10"/>
        <v>21.630374999999997</v>
      </c>
      <c r="R43" s="77">
        <f t="shared" si="11"/>
        <v>0</v>
      </c>
      <c r="S43" s="77">
        <f t="shared" si="11"/>
        <v>7.0992E-2</v>
      </c>
      <c r="T43" s="77">
        <f t="shared" si="11"/>
        <v>0</v>
      </c>
      <c r="U43" s="77">
        <f t="shared" si="11"/>
        <v>0</v>
      </c>
      <c r="AB43" s="59"/>
      <c r="AC43" s="59"/>
      <c r="AD43" s="59"/>
      <c r="AE43" s="59"/>
      <c r="AF43" s="59"/>
      <c r="AG43" s="59"/>
      <c r="AH43" s="59"/>
      <c r="AI43" s="59"/>
    </row>
    <row r="44" spans="1:35" s="72" customFormat="1" ht="13" x14ac:dyDescent="0.35">
      <c r="A44" s="13" t="str">
        <f>P8</f>
        <v>Tref 15</v>
      </c>
      <c r="B44" s="15">
        <v>85</v>
      </c>
      <c r="C44" s="77">
        <f t="shared" si="6"/>
        <v>76.908000000000001</v>
      </c>
      <c r="D44" s="77">
        <f t="shared" si="7"/>
        <v>62.34635759999999</v>
      </c>
      <c r="E44" s="77">
        <f t="shared" si="8"/>
        <v>7.7525482499999997E-5</v>
      </c>
      <c r="F44" s="77">
        <f t="shared" si="9"/>
        <v>4.2667966799999997</v>
      </c>
      <c r="G44" s="77">
        <f t="shared" si="5"/>
        <v>5.7680999999999989E-2</v>
      </c>
      <c r="H44" s="77">
        <f t="shared" si="5"/>
        <v>0.85782000000000003</v>
      </c>
      <c r="I44" s="77">
        <f t="shared" si="5"/>
        <v>0.12127799999999998</v>
      </c>
      <c r="J44" s="77">
        <f t="shared" si="5"/>
        <v>5.1765000000000003E-4</v>
      </c>
      <c r="K44" s="77">
        <f t="shared" si="5"/>
        <v>2.1445499999999998E-3</v>
      </c>
      <c r="L44" s="77">
        <f t="shared" si="5"/>
        <v>7.0252499999999996E-2</v>
      </c>
      <c r="M44" s="77">
        <f t="shared" si="5"/>
        <v>4.4961599999999997E-2</v>
      </c>
      <c r="N44" s="77">
        <f t="shared" si="5"/>
        <v>19.5228</v>
      </c>
      <c r="O44" s="77">
        <f t="shared" si="5"/>
        <v>1020.5099999999999</v>
      </c>
      <c r="P44" s="77">
        <f t="shared" si="5"/>
        <v>0</v>
      </c>
      <c r="Q44" s="77">
        <f t="shared" si="10"/>
        <v>21.630374999999997</v>
      </c>
      <c r="R44" s="77">
        <f t="shared" si="11"/>
        <v>0</v>
      </c>
      <c r="S44" s="77">
        <f t="shared" si="11"/>
        <v>7.0992E-2</v>
      </c>
      <c r="T44" s="77">
        <f t="shared" si="11"/>
        <v>0</v>
      </c>
      <c r="U44" s="77">
        <f t="shared" si="11"/>
        <v>0</v>
      </c>
      <c r="AB44" s="59"/>
      <c r="AC44" s="59"/>
      <c r="AD44" s="59"/>
      <c r="AE44" s="59"/>
      <c r="AF44" s="59"/>
      <c r="AG44" s="59"/>
      <c r="AH44" s="59"/>
      <c r="AI44" s="59"/>
    </row>
    <row r="45" spans="1:35" s="72" customFormat="1" ht="13" x14ac:dyDescent="0.35">
      <c r="A45" s="13" t="str">
        <f>Q8</f>
        <v xml:space="preserve">Tref 19 </v>
      </c>
      <c r="B45" s="15">
        <v>53</v>
      </c>
      <c r="C45" s="77">
        <f t="shared" si="6"/>
        <v>47.9544</v>
      </c>
      <c r="D45" s="77">
        <f t="shared" si="7"/>
        <v>38.87478767999999</v>
      </c>
      <c r="E45" s="77">
        <f t="shared" si="8"/>
        <v>4.8339418499999994E-5</v>
      </c>
      <c r="F45" s="77">
        <f t="shared" si="9"/>
        <v>2.660473224</v>
      </c>
      <c r="G45" s="77">
        <f t="shared" si="5"/>
        <v>3.5965799999999992E-2</v>
      </c>
      <c r="H45" s="77">
        <f t="shared" si="5"/>
        <v>0.53487600000000002</v>
      </c>
      <c r="I45" s="77">
        <f t="shared" si="5"/>
        <v>7.562039999999999E-2</v>
      </c>
      <c r="J45" s="77">
        <f t="shared" si="5"/>
        <v>3.2277E-4</v>
      </c>
      <c r="K45" s="77">
        <f t="shared" si="5"/>
        <v>1.3371899999999998E-3</v>
      </c>
      <c r="L45" s="77">
        <f t="shared" si="5"/>
        <v>4.3804499999999996E-2</v>
      </c>
      <c r="M45" s="77">
        <f t="shared" si="5"/>
        <v>2.8034879999999998E-2</v>
      </c>
      <c r="N45" s="77">
        <f t="shared" si="5"/>
        <v>12.17304</v>
      </c>
      <c r="O45" s="77">
        <f t="shared" si="5"/>
        <v>636.31799999999987</v>
      </c>
      <c r="P45" s="77">
        <f t="shared" si="5"/>
        <v>0</v>
      </c>
      <c r="Q45" s="77">
        <f t="shared" si="10"/>
        <v>13.487174999999997</v>
      </c>
      <c r="R45" s="77">
        <f t="shared" si="11"/>
        <v>0</v>
      </c>
      <c r="S45" s="77">
        <f t="shared" si="11"/>
        <v>4.4265599999999995E-2</v>
      </c>
      <c r="T45" s="77">
        <f t="shared" si="11"/>
        <v>0</v>
      </c>
      <c r="U45" s="77">
        <f t="shared" si="11"/>
        <v>0</v>
      </c>
      <c r="AB45" s="59"/>
      <c r="AC45" s="59"/>
      <c r="AD45" s="59"/>
      <c r="AE45" s="59"/>
      <c r="AF45" s="59"/>
      <c r="AG45" s="59"/>
      <c r="AH45" s="59"/>
      <c r="AI45" s="59"/>
    </row>
    <row r="46" spans="1:35" s="72" customFormat="1" ht="13" x14ac:dyDescent="0.35">
      <c r="A46" s="13" t="str">
        <f>R8</f>
        <v>Tref 20</v>
      </c>
      <c r="B46" s="15">
        <v>53</v>
      </c>
      <c r="C46" s="77">
        <f t="shared" si="6"/>
        <v>47.9544</v>
      </c>
      <c r="D46" s="77">
        <f t="shared" si="7"/>
        <v>38.87478767999999</v>
      </c>
      <c r="E46" s="77">
        <f t="shared" si="8"/>
        <v>4.8339418499999994E-5</v>
      </c>
      <c r="F46" s="77">
        <f t="shared" si="9"/>
        <v>2.660473224</v>
      </c>
      <c r="G46" s="77">
        <f t="shared" si="5"/>
        <v>3.5965799999999992E-2</v>
      </c>
      <c r="H46" s="77">
        <f t="shared" si="5"/>
        <v>0.53487600000000002</v>
      </c>
      <c r="I46" s="77">
        <f t="shared" si="5"/>
        <v>7.562039999999999E-2</v>
      </c>
      <c r="J46" s="77">
        <f t="shared" si="5"/>
        <v>3.2277E-4</v>
      </c>
      <c r="K46" s="77">
        <f t="shared" si="5"/>
        <v>1.3371899999999998E-3</v>
      </c>
      <c r="L46" s="77">
        <f t="shared" si="5"/>
        <v>4.3804499999999996E-2</v>
      </c>
      <c r="M46" s="77">
        <f t="shared" si="5"/>
        <v>2.8034879999999998E-2</v>
      </c>
      <c r="N46" s="77">
        <f t="shared" si="5"/>
        <v>12.17304</v>
      </c>
      <c r="O46" s="77">
        <f t="shared" si="5"/>
        <v>636.31799999999987</v>
      </c>
      <c r="P46" s="77">
        <f t="shared" si="5"/>
        <v>0</v>
      </c>
      <c r="Q46" s="77">
        <f t="shared" si="10"/>
        <v>13.487174999999997</v>
      </c>
      <c r="R46" s="77">
        <f t="shared" si="11"/>
        <v>0</v>
      </c>
      <c r="S46" s="77">
        <f t="shared" si="11"/>
        <v>4.4265599999999995E-2</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 2</v>
      </c>
      <c r="C57" s="8" t="str">
        <f t="shared" ref="C57:U57" si="13">D8</f>
        <v>Tref 3</v>
      </c>
      <c r="D57" s="8" t="str">
        <f t="shared" si="13"/>
        <v>Tref 4</v>
      </c>
      <c r="E57" s="8" t="str">
        <f t="shared" si="13"/>
        <v>Tref 5</v>
      </c>
      <c r="F57" s="8" t="str">
        <f t="shared" si="13"/>
        <v>Tref 6</v>
      </c>
      <c r="G57" s="8" t="str">
        <f t="shared" si="13"/>
        <v>Tref 7</v>
      </c>
      <c r="H57" s="8" t="str">
        <f t="shared" si="13"/>
        <v>Tref 8</v>
      </c>
      <c r="I57" s="8" t="str">
        <f t="shared" si="13"/>
        <v>Tref 9</v>
      </c>
      <c r="J57" s="8" t="str">
        <f t="shared" si="13"/>
        <v>Tref 10</v>
      </c>
      <c r="K57" s="8" t="str">
        <f t="shared" si="13"/>
        <v>Tref 11</v>
      </c>
      <c r="L57" s="8" t="str">
        <f t="shared" si="13"/>
        <v>Tref 12</v>
      </c>
      <c r="M57" s="8" t="str">
        <f t="shared" si="13"/>
        <v>Tref 13</v>
      </c>
      <c r="N57" s="8" t="str">
        <f t="shared" si="13"/>
        <v>Tref 14</v>
      </c>
      <c r="O57" s="8" t="str">
        <f t="shared" si="13"/>
        <v>Tref 15</v>
      </c>
      <c r="P57" s="8" t="str">
        <f t="shared" si="13"/>
        <v xml:space="preserve">Tref 19 </v>
      </c>
      <c r="Q57" s="8" t="str">
        <f t="shared" si="13"/>
        <v>Tref 20</v>
      </c>
      <c r="R57" s="8">
        <f t="shared" si="13"/>
        <v>0</v>
      </c>
      <c r="S57" s="8">
        <f t="shared" si="13"/>
        <v>0</v>
      </c>
      <c r="T57" s="8">
        <f t="shared" si="13"/>
        <v>0</v>
      </c>
      <c r="U57" s="8">
        <f t="shared" si="13"/>
        <v>0</v>
      </c>
    </row>
    <row r="58" spans="1:35" s="19" customFormat="1" ht="13" x14ac:dyDescent="0.35">
      <c r="A58" s="92" t="s">
        <v>136</v>
      </c>
      <c r="B58" s="13" t="str">
        <f>C16&amp;" I "&amp;(VLOOKUP(C14,Table245810[],6,FALSE))</f>
        <v>0 I Grass</v>
      </c>
      <c r="C58" s="13" t="str">
        <f>D16&amp;" I "&amp;(VLOOKUP(D14,Table245810[],6,FALSE))</f>
        <v>0 I Grass</v>
      </c>
      <c r="D58" s="13" t="str">
        <f>E16&amp;" I "&amp;(VLOOKUP(E14,Table245810[],6,FALSE))</f>
        <v>0 I Grass</v>
      </c>
      <c r="E58" s="13" t="str">
        <f>F16&amp;" I "&amp;(VLOOKUP(F14,Table245810[],6,FALSE))</f>
        <v>0 I Grass</v>
      </c>
      <c r="F58" s="13" t="str">
        <f>G16&amp;" I "&amp;(VLOOKUP(G14,Table245810[],6,FALSE))</f>
        <v>0 I Grass</v>
      </c>
      <c r="G58" s="13" t="str">
        <f>H16&amp;" I "&amp;(VLOOKUP(H14,Table245810[],6,FALSE))</f>
        <v>0 I Grass</v>
      </c>
      <c r="H58" s="13" t="str">
        <f>I16&amp;" I "&amp;(VLOOKUP(I14,Table245810[],6,FALSE))</f>
        <v>0 I Arable</v>
      </c>
      <c r="I58" s="13" t="str">
        <f>J16&amp;" I "&amp;(VLOOKUP(J14,Table245810[],6,FALSE))</f>
        <v>0 I Grass</v>
      </c>
      <c r="J58" s="13" t="str">
        <f>K16&amp;" I "&amp;(VLOOKUP(K14,Table245810[],6,FALSE))</f>
        <v>0 I Grass</v>
      </c>
      <c r="K58" s="13" t="str">
        <f>L16&amp;" I "&amp;(VLOOKUP(L14,Table245810[],6,FALSE))</f>
        <v>0 I Grass</v>
      </c>
      <c r="L58" s="13" t="str">
        <f>M16&amp;" I "&amp;(VLOOKUP(M14,Table245810[],6,FALSE))</f>
        <v>0 I Arable</v>
      </c>
      <c r="M58" s="13" t="str">
        <f>N16&amp;" I "&amp;(VLOOKUP(N14,Table245810[],6,FALSE))</f>
        <v>0 I Grass</v>
      </c>
      <c r="N58" s="13" t="str">
        <f>O16&amp;" I "&amp;(VLOOKUP(O14,Table245810[],6,FALSE))</f>
        <v>0 I Arable</v>
      </c>
      <c r="O58" s="13" t="str">
        <f>P16&amp;" I "&amp;(VLOOKUP(P14,Table245810[],6,FALSE))</f>
        <v>0 I Arable</v>
      </c>
      <c r="P58" s="13" t="str">
        <f>Q16&amp;" I "&amp;(VLOOKUP(Q14,Table245810[],6,FALSE))</f>
        <v>0 I Grass</v>
      </c>
      <c r="Q58" s="13" t="str">
        <f>R16&amp;" I "&amp;(VLOOKUP(R14,Table245810[],6,FALSE))</f>
        <v>0 I Grass</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6.7</v>
      </c>
      <c r="I59" s="76">
        <f>VLOOKUP(J$14,Table245810[],5,FALSE)</f>
        <v>6.2</v>
      </c>
      <c r="J59" s="76">
        <f>VLOOKUP(K$14,Table245810[],5,FALSE)</f>
        <v>6.2</v>
      </c>
      <c r="K59" s="76">
        <f>VLOOKUP(L$14,Table245810[],5,FALSE)</f>
        <v>6.2</v>
      </c>
      <c r="L59" s="76">
        <f>VLOOKUP(M$14,Table245810[],5,FALSE)</f>
        <v>6.7</v>
      </c>
      <c r="M59" s="76">
        <f>VLOOKUP(N$14,Table245810[],5,FALSE)</f>
        <v>6.2</v>
      </c>
      <c r="N59" s="76">
        <f>VLOOKUP(O$14,Table245810[],5,FALSE)</f>
        <v>6.7</v>
      </c>
      <c r="O59" s="76">
        <f>VLOOKUP(P$14,Table245810[],5,FALSE)</f>
        <v>6.7</v>
      </c>
      <c r="P59" s="76">
        <f>VLOOKUP(Q$14,Table245810[],5,FALSE)</f>
        <v>6.2</v>
      </c>
      <c r="Q59" s="76">
        <f>VLOOKUP(R$14,Table245810[],5,FALSE)</f>
        <v>6.2</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5.7</v>
      </c>
      <c r="C60" s="76">
        <f t="shared" ref="C60:U60" si="14">D10</f>
        <v>5.7</v>
      </c>
      <c r="D60" s="76">
        <f t="shared" si="14"/>
        <v>5.5</v>
      </c>
      <c r="E60" s="76">
        <f t="shared" si="14"/>
        <v>5.6</v>
      </c>
      <c r="F60" s="76">
        <f t="shared" si="14"/>
        <v>5.6</v>
      </c>
      <c r="G60" s="76">
        <f t="shared" si="14"/>
        <v>5.5</v>
      </c>
      <c r="H60" s="76">
        <f t="shared" si="14"/>
        <v>5.7</v>
      </c>
      <c r="I60" s="76">
        <f t="shared" si="14"/>
        <v>5.8</v>
      </c>
      <c r="J60" s="76">
        <f t="shared" si="14"/>
        <v>5.8</v>
      </c>
      <c r="K60" s="76">
        <f t="shared" si="14"/>
        <v>5.7</v>
      </c>
      <c r="L60" s="76">
        <f t="shared" si="14"/>
        <v>5.8</v>
      </c>
      <c r="M60" s="76">
        <f t="shared" si="14"/>
        <v>5.8</v>
      </c>
      <c r="N60" s="76">
        <f t="shared" si="14"/>
        <v>5.9</v>
      </c>
      <c r="O60" s="76">
        <f t="shared" si="14"/>
        <v>5.7</v>
      </c>
      <c r="P60" s="76">
        <f t="shared" si="14"/>
        <v>6</v>
      </c>
      <c r="Q60" s="76">
        <f t="shared" si="14"/>
        <v>6</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109</v>
      </c>
      <c r="C62" s="77">
        <f>B32</f>
        <v>109</v>
      </c>
      <c r="D62" s="77">
        <f>B33</f>
        <v>53</v>
      </c>
      <c r="E62" s="77">
        <f>B34</f>
        <v>109</v>
      </c>
      <c r="F62" s="77">
        <f>B35</f>
        <v>109</v>
      </c>
      <c r="G62" s="77">
        <f>B36</f>
        <v>109</v>
      </c>
      <c r="H62" s="77">
        <f>B37</f>
        <v>0</v>
      </c>
      <c r="I62" s="77">
        <f>B38</f>
        <v>109</v>
      </c>
      <c r="J62" s="77">
        <f>B39</f>
        <v>109</v>
      </c>
      <c r="K62" s="77">
        <f>B40</f>
        <v>109</v>
      </c>
      <c r="L62" s="77">
        <f>B41</f>
        <v>85</v>
      </c>
      <c r="M62" s="77">
        <f>B42</f>
        <v>109</v>
      </c>
      <c r="N62" s="77">
        <f>B43</f>
        <v>85</v>
      </c>
      <c r="O62" s="77">
        <f>B44</f>
        <v>85</v>
      </c>
      <c r="P62" s="77">
        <f>B45</f>
        <v>53</v>
      </c>
      <c r="Q62" s="77">
        <f>B46</f>
        <v>53</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8" t="s">
        <v>84</v>
      </c>
      <c r="B1" s="38" t="str">
        <f>'Dairy Partners'!B29</f>
        <v>Application Rate</v>
      </c>
      <c r="C1" s="38" t="str">
        <f>'Dairy Partners'!C29</f>
        <v>Nitrogen Addition</v>
      </c>
      <c r="D1" s="38" t="str">
        <f>'Dairy Partners'!D29</f>
        <v>Phosphate Addition</v>
      </c>
      <c r="E1" s="38" t="str">
        <f>'Dairy Partners'!E29</f>
        <v>Potash  Addition</v>
      </c>
      <c r="F1" s="38" t="str">
        <f>'Dairy Partners'!F29</f>
        <v>Mg Oxide Addition</v>
      </c>
      <c r="G1" s="38" t="str">
        <f>'Dairy Partners'!G29</f>
        <v>Copper Addition</v>
      </c>
      <c r="H1" s="38" t="str">
        <f>'Dairy Partners'!H29</f>
        <v>Zinc Addition</v>
      </c>
      <c r="I1" s="38" t="str">
        <f>'Dairy Partners'!I29</f>
        <v>Lead Addition</v>
      </c>
      <c r="J1" s="38" t="str">
        <f>'Dairy Partners'!J29</f>
        <v>Cadmium Addition</v>
      </c>
      <c r="K1" s="38" t="str">
        <f>'Dairy Partners'!K29</f>
        <v>Mercury Addition</v>
      </c>
      <c r="L1" s="38" t="str">
        <f>'Dairy Partners'!L29</f>
        <v>Nickel Addition</v>
      </c>
      <c r="M1" s="38" t="str">
        <f>'Dairy Partners'!M29</f>
        <v>Chromium Addition</v>
      </c>
      <c r="N1" s="38" t="str">
        <f>'Dairy Partners'!N29</f>
        <v>Aluminium Addition</v>
      </c>
      <c r="O1" s="38" t="str">
        <f>'Dairy Partners'!O29</f>
        <v>Iron Addition</v>
      </c>
      <c r="P1" s="38" t="str">
        <f>'Dairy Partners'!P29</f>
        <v xml:space="preserve">Sodium Addition                 </v>
      </c>
      <c r="Q1" s="38" t="str">
        <f>'Dairy Partners'!Q29</f>
        <v>SO3  Addition                             kg/ha</v>
      </c>
      <c r="R1" s="38" t="str">
        <f>'Dairy Partners'!R29</f>
        <v xml:space="preserve">Selenium Addition </v>
      </c>
      <c r="S1" s="38" t="str">
        <f>'Dairy Partners'!S29</f>
        <v xml:space="preserve">Arsenic  Addition  </v>
      </c>
      <c r="T1" s="38" t="str">
        <f>'Dairy Partners'!T29</f>
        <v xml:space="preserve">Molybdenum Addition  </v>
      </c>
      <c r="U1" s="38" t="str">
        <f>'Dairy Partners'!U29</f>
        <v xml:space="preserve">Fluoride Addition </v>
      </c>
    </row>
    <row r="2" spans="1:21" ht="25" x14ac:dyDescent="0.25">
      <c r="A2" s="148"/>
      <c r="B2" s="38" t="str">
        <f>'Dairy Partners'!B30</f>
        <v>tonnes/ha</v>
      </c>
      <c r="C2" s="38" t="str">
        <f>'Dairy Partners'!C30</f>
        <v>kg/ha</v>
      </c>
      <c r="D2" s="38" t="str">
        <f>'Dairy Partners'!D30</f>
        <v>P2O5 
kg/ha</v>
      </c>
      <c r="E2" s="38" t="str">
        <f>'Dairy Partners'!E30</f>
        <v>K2O 
kg/ha</v>
      </c>
      <c r="F2" s="38" t="str">
        <f>'Dairy Partners'!F30</f>
        <v>MgO 
kg/ha</v>
      </c>
      <c r="G2" s="38" t="str">
        <f>'Dairy Partners'!G30</f>
        <v>kg/ha</v>
      </c>
      <c r="H2" s="38" t="str">
        <f>'Dairy Partners'!H30</f>
        <v>kg/ha</v>
      </c>
      <c r="I2" s="38" t="str">
        <f>'Dairy Partners'!I30</f>
        <v>kg/ha</v>
      </c>
      <c r="J2" s="38" t="str">
        <f>'Dairy Partners'!J30</f>
        <v>kg/ha</v>
      </c>
      <c r="K2" s="38" t="str">
        <f>'Dairy Partners'!K30</f>
        <v>kg/ha</v>
      </c>
      <c r="L2" s="38" t="str">
        <f>'Dairy Partners'!L30</f>
        <v>kg/ha</v>
      </c>
      <c r="M2" s="38" t="str">
        <f>'Dairy Partners'!M30</f>
        <v>kg/ha</v>
      </c>
      <c r="N2" s="38" t="str">
        <f>'Dairy Partners'!N30</f>
        <v>kg/ha</v>
      </c>
      <c r="O2" s="38" t="str">
        <f>'Dairy Partners'!O30</f>
        <v>kg/ha</v>
      </c>
      <c r="P2" s="38" t="str">
        <f>'Dairy Partners'!P30</f>
        <v>kg/ha</v>
      </c>
      <c r="Q2" s="38" t="str">
        <f>'Dairy Partners'!Q30</f>
        <v>kg/ha</v>
      </c>
      <c r="R2" s="38" t="str">
        <f>'Dairy Partners'!R30</f>
        <v>kg/ha</v>
      </c>
      <c r="S2" s="38" t="str">
        <f>'Dairy Partners'!S30</f>
        <v>kg/ha</v>
      </c>
      <c r="T2" s="38" t="str">
        <f>'Dairy Partners'!T30</f>
        <v>kg/ha</v>
      </c>
      <c r="U2" s="38" t="str">
        <f>'Dairy Partners'!U30</f>
        <v>kg/ha</v>
      </c>
    </row>
    <row r="3" spans="1:21" x14ac:dyDescent="0.25">
      <c r="A3" s="36">
        <v>1</v>
      </c>
      <c r="B3" s="33">
        <f>'Dairy Partners'!B31</f>
        <v>106</v>
      </c>
      <c r="C3" s="33">
        <f>'Dairy Partners'!C31</f>
        <v>137.80000000000001</v>
      </c>
      <c r="D3" s="33">
        <f>'Dairy Partners'!D31</f>
        <v>79.896333999999996</v>
      </c>
      <c r="E3" s="33">
        <f>'Dairy Partners'!E31</f>
        <v>28.994710000000005</v>
      </c>
      <c r="F3" s="33">
        <f>'Dairy Partners'!F31</f>
        <v>5.6415108000000007</v>
      </c>
      <c r="G3" s="33">
        <f>'Dairy Partners'!G31</f>
        <v>2.4380000000000002E-2</v>
      </c>
      <c r="H3" s="33">
        <f>'Dairy Partners'!H31</f>
        <v>0.23214000000000001</v>
      </c>
      <c r="I3" s="33">
        <f>'Dairy Partners'!I31</f>
        <v>5.2999999999999999E-2</v>
      </c>
      <c r="J3" s="33">
        <f>'Dairy Partners'!J31</f>
        <v>1.0600000000000002E-3</v>
      </c>
      <c r="K3" s="33">
        <f>'Dairy Partners'!K31</f>
        <v>5.3E-3</v>
      </c>
      <c r="L3" s="33">
        <f>'Dairy Partners'!L31</f>
        <v>2.12E-2</v>
      </c>
      <c r="M3" s="33">
        <f>'Dairy Partners'!M31</f>
        <v>3.7100000000000001E-2</v>
      </c>
      <c r="N3" s="33">
        <f>'Dairy Partners'!N31</f>
        <v>0</v>
      </c>
      <c r="O3" s="33">
        <f>'Dairy Partners'!O31</f>
        <v>0</v>
      </c>
      <c r="P3" s="33">
        <f>'Dairy Partners'!P31</f>
        <v>31.27</v>
      </c>
      <c r="Q3" s="33">
        <f>'Dairy Partners'!Q31</f>
        <v>24.591999999999999</v>
      </c>
      <c r="R3" s="33">
        <f>'Dairy Partners'!R31</f>
        <v>0</v>
      </c>
      <c r="S3" s="33">
        <f>'Dairy Partners'!S31</f>
        <v>0</v>
      </c>
      <c r="T3" s="33">
        <f>'Dairy Partners'!T31</f>
        <v>0</v>
      </c>
      <c r="U3" s="33">
        <f>'Dairy Partners'!U31</f>
        <v>0</v>
      </c>
    </row>
    <row r="4" spans="1:21" x14ac:dyDescent="0.25">
      <c r="A4" s="36">
        <v>2</v>
      </c>
      <c r="B4" s="33">
        <f>Volvac!B31</f>
        <v>39</v>
      </c>
      <c r="C4" s="33">
        <f>Volvac!C31</f>
        <v>42.900000000000006</v>
      </c>
      <c r="D4" s="33">
        <f>Volvac!D31</f>
        <v>78.269723999999997</v>
      </c>
      <c r="E4" s="33">
        <f>Volvac!E31</f>
        <v>22.698585000000001</v>
      </c>
      <c r="F4" s="33">
        <f>Volvac!F31</f>
        <v>3.7633283999999998</v>
      </c>
      <c r="G4" s="33">
        <f>Volvac!G31</f>
        <v>7.8000000000000005E-3</v>
      </c>
      <c r="H4" s="33">
        <f>Volvac!H31</f>
        <v>8.6580000000000004E-2</v>
      </c>
      <c r="I4" s="33">
        <f>Volvac!I31</f>
        <v>1.95E-2</v>
      </c>
      <c r="J4" s="33">
        <f>Volvac!J31</f>
        <v>3.9000000000000005E-4</v>
      </c>
      <c r="K4" s="33">
        <f>Volvac!K31</f>
        <v>1.9500000000000001E-3</v>
      </c>
      <c r="L4" s="33">
        <f>Volvac!L31</f>
        <v>7.8000000000000005E-3</v>
      </c>
      <c r="M4" s="33">
        <f>Volvac!M31</f>
        <v>9.3600000000000003E-3</v>
      </c>
      <c r="N4" s="33">
        <f>Volvac!N31</f>
        <v>0</v>
      </c>
      <c r="O4" s="33">
        <f>Volvac!O31</f>
        <v>0</v>
      </c>
      <c r="P4" s="33">
        <f>Volvac!P31</f>
        <v>10.023</v>
      </c>
      <c r="Q4" s="33">
        <f>Volvac!Q31</f>
        <v>10.627500000000001</v>
      </c>
      <c r="R4" s="33">
        <f>Volvac!R31</f>
        <v>0</v>
      </c>
      <c r="S4" s="33">
        <f>Volvac!S31</f>
        <v>0</v>
      </c>
      <c r="T4" s="33">
        <f>Volvac!T31</f>
        <v>0</v>
      </c>
      <c r="U4" s="33">
        <f>Volvac!U31</f>
        <v>0</v>
      </c>
    </row>
    <row r="5" spans="1:21" x14ac:dyDescent="0.25">
      <c r="A5" s="36">
        <v>3</v>
      </c>
      <c r="B5" s="33">
        <f>'First milk'!B31</f>
        <v>250</v>
      </c>
      <c r="C5" s="33">
        <f>'First milk'!C31</f>
        <v>25</v>
      </c>
      <c r="D5" s="33">
        <f>'First milk'!D31</f>
        <v>8.934899999999999</v>
      </c>
      <c r="E5" s="33">
        <f>'First milk'!E31</f>
        <v>31.631250000000001</v>
      </c>
      <c r="F5" s="33">
        <f>'First milk'!F31</f>
        <v>4.1449999999999996</v>
      </c>
      <c r="G5" s="33">
        <f>'First milk'!G31</f>
        <v>0.05</v>
      </c>
      <c r="H5" s="33">
        <f>'First milk'!H31</f>
        <v>0.5</v>
      </c>
      <c r="I5" s="33">
        <f>'First milk'!I31</f>
        <v>0.125</v>
      </c>
      <c r="J5" s="33">
        <f>'First milk'!J31</f>
        <v>2.5000000000000001E-3</v>
      </c>
      <c r="K5" s="33">
        <f>'First milk'!K31</f>
        <v>1.2500000000000001E-2</v>
      </c>
      <c r="L5" s="33">
        <f>'First milk'!L31</f>
        <v>0.05</v>
      </c>
      <c r="M5" s="33">
        <f>'First milk'!M31</f>
        <v>0.05</v>
      </c>
      <c r="N5" s="33">
        <f>'First milk'!N31</f>
        <v>0</v>
      </c>
      <c r="O5" s="33">
        <f>'First milk'!O31</f>
        <v>0</v>
      </c>
      <c r="P5" s="33">
        <f>'First milk'!P31</f>
        <v>171</v>
      </c>
      <c r="Q5" s="33">
        <f>'First milk'!Q31</f>
        <v>17.875</v>
      </c>
      <c r="R5" s="33">
        <f>'First milk'!R31</f>
        <v>0</v>
      </c>
      <c r="S5" s="33">
        <f>'First milk'!S31</f>
        <v>0</v>
      </c>
      <c r="T5" s="33">
        <f>'First milk'!T31</f>
        <v>0</v>
      </c>
      <c r="U5" s="33">
        <f>'First milk'!U31</f>
        <v>0</v>
      </c>
    </row>
    <row r="6" spans="1:21" x14ac:dyDescent="0.25">
      <c r="A6" s="36">
        <v>4</v>
      </c>
      <c r="B6" s="33">
        <f>'Dwr Cymru cray'!B31</f>
        <v>250</v>
      </c>
      <c r="C6" s="33">
        <f>'Dwr Cymru cray'!C31</f>
        <v>37.128</v>
      </c>
      <c r="D6" s="33">
        <f>'Dwr Cymru cray'!D31</f>
        <v>9.9198009000000003</v>
      </c>
      <c r="E6" s="33">
        <f>'Dwr Cymru cray'!E31</f>
        <v>0.97713450000000013</v>
      </c>
      <c r="F6" s="33">
        <f>'Dwr Cymru cray'!F31</f>
        <v>5.0312009999999994</v>
      </c>
      <c r="G6" s="33">
        <f>'Dwr Cymru cray'!G31</f>
        <v>0.14331000000000005</v>
      </c>
      <c r="H6" s="33">
        <f>'Dwr Cymru cray'!H31</f>
        <v>0.66300000000000003</v>
      </c>
      <c r="I6" s="33">
        <f>'Dwr Cymru cray'!I31</f>
        <v>4.3860000000000003E-2</v>
      </c>
      <c r="J6" s="33">
        <f>'Dwr Cymru cray'!J31</f>
        <v>3.1110000000000001E-3</v>
      </c>
      <c r="K6" s="33">
        <f>'Dwr Cymru cray'!K31</f>
        <v>5.0490000000000005E-3</v>
      </c>
      <c r="L6" s="33">
        <f>'Dwr Cymru cray'!L31</f>
        <v>4.8959999999999997E-2</v>
      </c>
      <c r="M6" s="33">
        <f>'Dwr Cymru cray'!M31</f>
        <v>7.7010000000000009E-2</v>
      </c>
      <c r="N6" s="33">
        <f>'Dwr Cymru cray'!N31</f>
        <v>15.555000000000003</v>
      </c>
      <c r="O6" s="33">
        <f>'Dwr Cymru cray'!O31</f>
        <v>2300.1</v>
      </c>
      <c r="P6" s="33">
        <f>'Dwr Cymru cray'!P31</f>
        <v>0</v>
      </c>
      <c r="Q6" s="33">
        <f>'Dwr Cymru cray'!Q31</f>
        <v>33.532499999999999</v>
      </c>
      <c r="R6" s="33">
        <f>'Dwr Cymru cray'!R31</f>
        <v>0</v>
      </c>
      <c r="S6" s="33">
        <f>'Dwr Cymru cray'!S31</f>
        <v>0.19737000000000005</v>
      </c>
      <c r="T6" s="33">
        <f>'Dwr Cymru cray'!T31</f>
        <v>0</v>
      </c>
      <c r="U6" s="33">
        <f>'Dwr Cymru cray'!U31</f>
        <v>0</v>
      </c>
    </row>
    <row r="7" spans="1:21" x14ac:dyDescent="0.25">
      <c r="A7" s="36">
        <v>5</v>
      </c>
      <c r="B7" s="33">
        <f>'Dwr Cymru Bryn'!B31</f>
        <v>250</v>
      </c>
      <c r="C7" s="33">
        <f>'Dwr Cymru Bryn'!C31</f>
        <v>26.302499999999998</v>
      </c>
      <c r="D7" s="33">
        <f>'Dwr Cymru Bryn'!D31</f>
        <v>2.3147118499999997</v>
      </c>
      <c r="E7" s="33">
        <f>'Dwr Cymru Bryn'!E31</f>
        <v>2.7066107500000003</v>
      </c>
      <c r="F7" s="33">
        <f>'Dwr Cymru Bryn'!F31</f>
        <v>6.6867969</v>
      </c>
      <c r="G7" s="33">
        <f>'Dwr Cymru Bryn'!G31</f>
        <v>0.12942499999999998</v>
      </c>
      <c r="H7" s="33">
        <f>'Dwr Cymru Bryn'!H31</f>
        <v>0.82247500000000007</v>
      </c>
      <c r="I7" s="33">
        <f>'Dwr Cymru Bryn'!I31</f>
        <v>5.4275000000000004E-2</v>
      </c>
      <c r="J7" s="33">
        <f>'Dwr Cymru Bryn'!J31</f>
        <v>2.9642499999999999E-3</v>
      </c>
      <c r="K7" s="33">
        <f>'Dwr Cymru Bryn'!K31</f>
        <v>5.0517499999999998E-3</v>
      </c>
      <c r="L7" s="33">
        <f>'Dwr Cymru Bryn'!L31</f>
        <v>2.166825E-2</v>
      </c>
      <c r="M7" s="33">
        <f>'Dwr Cymru Bryn'!M31</f>
        <v>3.9495500000000003E-2</v>
      </c>
      <c r="N7" s="33">
        <f>'Dwr Cymru Bryn'!N31</f>
        <v>15.197000000000001</v>
      </c>
      <c r="O7" s="33">
        <f>'Dwr Cymru Bryn'!O31</f>
        <v>1995.6499999999999</v>
      </c>
      <c r="P7" s="33">
        <f>'Dwr Cymru Bryn'!P31</f>
        <v>0</v>
      </c>
      <c r="Q7" s="33">
        <f>'Dwr Cymru Bryn'!Q31</f>
        <v>49.473750000000003</v>
      </c>
      <c r="R7" s="33">
        <f>'Dwr Cymru Bryn'!R31</f>
        <v>0</v>
      </c>
      <c r="S7" s="33">
        <f>'Dwr Cymru Bryn'!S31</f>
        <v>0.13568750000000002</v>
      </c>
      <c r="T7" s="33">
        <f>'Dwr Cymru Bryn'!T31</f>
        <v>0</v>
      </c>
      <c r="U7" s="33">
        <f>'Dwr Cymru Bryn'!U31</f>
        <v>0</v>
      </c>
    </row>
    <row r="8" spans="1:21" x14ac:dyDescent="0.25">
      <c r="A8" s="36">
        <v>6</v>
      </c>
      <c r="B8" s="33">
        <f>'Dwr Cymru Bontgoch'!B31</f>
        <v>109</v>
      </c>
      <c r="C8" s="33">
        <f>'Dwr Cymru Bontgoch'!C31</f>
        <v>98.623199999999997</v>
      </c>
      <c r="D8" s="33">
        <f>'Dwr Cymru Bontgoch'!D31</f>
        <v>79.950035039999989</v>
      </c>
      <c r="E8" s="33">
        <f>'Dwr Cymru Bontgoch'!E31</f>
        <v>9.9415030499999983E-5</v>
      </c>
      <c r="F8" s="33">
        <f>'Dwr Cymru Bontgoch'!F31</f>
        <v>5.4715392719999993</v>
      </c>
      <c r="G8" s="33">
        <f>'Dwr Cymru Bontgoch'!G31</f>
        <v>7.3967399999999989E-2</v>
      </c>
      <c r="H8" s="33">
        <f>'Dwr Cymru Bontgoch'!H31</f>
        <v>1.100028</v>
      </c>
      <c r="I8" s="33">
        <f>'Dwr Cymru Bontgoch'!I31</f>
        <v>0.15552119999999997</v>
      </c>
      <c r="J8" s="33">
        <f>'Dwr Cymru Bontgoch'!J31</f>
        <v>6.6381000000000003E-4</v>
      </c>
      <c r="K8" s="33">
        <f>'Dwr Cymru Bontgoch'!K31</f>
        <v>2.7500699999999999E-3</v>
      </c>
      <c r="L8" s="33">
        <f>'Dwr Cymru Bontgoch'!L31</f>
        <v>9.0088499999999988E-2</v>
      </c>
      <c r="M8" s="33">
        <f>'Dwr Cymru Bontgoch'!M31</f>
        <v>5.7656639999999995E-2</v>
      </c>
      <c r="N8" s="33">
        <f>'Dwr Cymru Bontgoch'!N31</f>
        <v>25.035119999999999</v>
      </c>
      <c r="O8" s="33">
        <f>'Dwr Cymru Bontgoch'!O31</f>
        <v>1308.6539999999998</v>
      </c>
      <c r="P8" s="33">
        <f>'Dwr Cymru Bontgoch'!P31</f>
        <v>0</v>
      </c>
      <c r="Q8" s="33">
        <f>'Dwr Cymru Bontgoch'!Q31</f>
        <v>27.737774999999996</v>
      </c>
      <c r="R8" s="33">
        <f>'Dwr Cymru Bontgoch'!R31</f>
        <v>0</v>
      </c>
      <c r="S8" s="33">
        <f>'Dwr Cymru Bontgoch'!S31</f>
        <v>9.1036799999999987E-2</v>
      </c>
      <c r="T8" s="33">
        <f>'Dwr Cymru Bontgoch'!T31</f>
        <v>0</v>
      </c>
      <c r="U8" s="33">
        <f>'Dwr Cymru Bontgoch'!U31</f>
        <v>0</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9" t="s">
        <v>84</v>
      </c>
      <c r="B1" s="34" t="s">
        <v>152</v>
      </c>
      <c r="C1" s="35" t="str">
        <f>'Dairy Partners'!B29</f>
        <v>Application Rate</v>
      </c>
      <c r="D1" s="35" t="str">
        <f>'Dairy Partners'!C29</f>
        <v>Nitrogen Addition</v>
      </c>
      <c r="E1" s="35" t="str">
        <f>'Dairy Partners'!D29</f>
        <v>Phosphate Addition</v>
      </c>
      <c r="F1" s="35" t="str">
        <f>'Dairy Partners'!E29</f>
        <v>Potash  Addition</v>
      </c>
      <c r="G1" s="35" t="str">
        <f>'Dairy Partners'!F29</f>
        <v>Mg Oxide Addition</v>
      </c>
      <c r="H1" s="35" t="str">
        <f>'Dairy Partners'!G29</f>
        <v>Copper Addition</v>
      </c>
      <c r="I1" s="35" t="str">
        <f>'Dairy Partners'!H29</f>
        <v>Zinc Addition</v>
      </c>
      <c r="J1" s="35" t="str">
        <f>'Dairy Partners'!I29</f>
        <v>Lead Addition</v>
      </c>
      <c r="K1" s="35" t="str">
        <f>'Dairy Partners'!J29</f>
        <v>Cadmium Addition</v>
      </c>
      <c r="L1" s="35" t="str">
        <f>'Dairy Partners'!K29</f>
        <v>Mercury Addition</v>
      </c>
      <c r="M1" s="35" t="str">
        <f>'Dairy Partners'!L29</f>
        <v>Nickel Addition</v>
      </c>
      <c r="N1" s="35" t="str">
        <f>'Dairy Partners'!M29</f>
        <v>Chromium Addition</v>
      </c>
      <c r="O1" s="35" t="str">
        <f>'Dairy Partners'!N29</f>
        <v>Aluminium Addition</v>
      </c>
      <c r="P1" s="35" t="str">
        <f>'Dairy Partners'!O29</f>
        <v>Iron Addition</v>
      </c>
      <c r="Q1" s="35" t="str">
        <f>'Dairy Partners'!P29</f>
        <v xml:space="preserve">Sodium Addition                 </v>
      </c>
      <c r="R1" s="35" t="str">
        <f>'Dairy Partners'!Q29</f>
        <v>SO3  Addition                             kg/ha</v>
      </c>
      <c r="S1" s="35" t="str">
        <f>'Dairy Partners'!R29</f>
        <v xml:space="preserve">Selenium Addition </v>
      </c>
      <c r="T1" s="35" t="str">
        <f>'Dairy Partners'!S29</f>
        <v xml:space="preserve">Arsenic  Addition  </v>
      </c>
      <c r="U1" s="35" t="str">
        <f>'Dairy Partners'!T29</f>
        <v xml:space="preserve">Molybdenum Addition  </v>
      </c>
      <c r="V1" s="35" t="str">
        <f>'Dairy Partners'!U29</f>
        <v xml:space="preserve">Fluoride Addition </v>
      </c>
    </row>
    <row r="2" spans="1:22" s="83" customFormat="1" ht="25" x14ac:dyDescent="0.35">
      <c r="A2" s="149"/>
      <c r="B2" s="32" t="s">
        <v>46</v>
      </c>
      <c r="C2" s="35" t="str">
        <f>'Dairy Partners'!B30</f>
        <v>tonnes/ha</v>
      </c>
      <c r="D2" s="35" t="str">
        <f>'Dairy Partners'!C30</f>
        <v>kg/ha</v>
      </c>
      <c r="E2" s="35" t="str">
        <f>'Dairy Partners'!D30</f>
        <v>P2O5 
kg/ha</v>
      </c>
      <c r="F2" s="35" t="str">
        <f>'Dairy Partners'!E30</f>
        <v>K2O 
kg/ha</v>
      </c>
      <c r="G2" s="35" t="str">
        <f>'Dairy Partners'!F30</f>
        <v>MgO 
kg/ha</v>
      </c>
      <c r="H2" s="35" t="str">
        <f>'Dairy Partners'!G30</f>
        <v>kg/ha</v>
      </c>
      <c r="I2" s="35" t="str">
        <f>'Dairy Partners'!H30</f>
        <v>kg/ha</v>
      </c>
      <c r="J2" s="35" t="str">
        <f>'Dairy Partners'!I30</f>
        <v>kg/ha</v>
      </c>
      <c r="K2" s="35" t="str">
        <f>'Dairy Partners'!J30</f>
        <v>kg/ha</v>
      </c>
      <c r="L2" s="35" t="str">
        <f>'Dairy Partners'!K30</f>
        <v>kg/ha</v>
      </c>
      <c r="M2" s="35" t="str">
        <f>'Dairy Partners'!L30</f>
        <v>kg/ha</v>
      </c>
      <c r="N2" s="35" t="str">
        <f>'Dairy Partners'!M30</f>
        <v>kg/ha</v>
      </c>
      <c r="O2" s="35" t="str">
        <f>'Dairy Partners'!N30</f>
        <v>kg/ha</v>
      </c>
      <c r="P2" s="35" t="str">
        <f>'Dairy Partners'!O30</f>
        <v>kg/ha</v>
      </c>
      <c r="Q2" s="35" t="str">
        <f>'Dairy Partners'!P30</f>
        <v>kg/ha</v>
      </c>
      <c r="R2" s="35" t="str">
        <f>'Dairy Partners'!Q30</f>
        <v>kg/ha</v>
      </c>
      <c r="S2" s="35" t="str">
        <f>'Dairy Partners'!R30</f>
        <v>kg/ha</v>
      </c>
      <c r="T2" s="35" t="str">
        <f>'Dairy Partners'!S30</f>
        <v>kg/ha</v>
      </c>
      <c r="U2" s="35" t="str">
        <f>'Dairy Partners'!T30</f>
        <v>kg/ha</v>
      </c>
      <c r="V2" s="35" t="str">
        <f>'Dairy Partners'!U30</f>
        <v>kg/ha</v>
      </c>
    </row>
    <row r="3" spans="1:22" x14ac:dyDescent="0.25">
      <c r="A3" s="36">
        <v>1</v>
      </c>
      <c r="B3" s="91"/>
      <c r="C3" s="33">
        <f>'Dairy Partners'!B31</f>
        <v>106</v>
      </c>
      <c r="D3" s="33">
        <f>'Dairy Partners'!C31</f>
        <v>137.80000000000001</v>
      </c>
      <c r="E3" s="33">
        <f>'Dairy Partners'!D31</f>
        <v>79.896333999999996</v>
      </c>
      <c r="F3" s="33">
        <f>'Dairy Partners'!E31</f>
        <v>28.994710000000005</v>
      </c>
      <c r="G3" s="33">
        <f>'Dairy Partners'!F31</f>
        <v>5.6415108000000007</v>
      </c>
      <c r="H3" s="33">
        <f>'Dairy Partners'!G31</f>
        <v>2.4380000000000002E-2</v>
      </c>
      <c r="I3" s="33">
        <f>'Dairy Partners'!H31</f>
        <v>0.23214000000000001</v>
      </c>
      <c r="J3" s="33">
        <f>'Dairy Partners'!I31</f>
        <v>5.2999999999999999E-2</v>
      </c>
      <c r="K3" s="33">
        <f>'Dairy Partners'!J31</f>
        <v>1.0600000000000002E-3</v>
      </c>
      <c r="L3" s="33">
        <f>'Dairy Partners'!K31</f>
        <v>5.3E-3</v>
      </c>
      <c r="M3" s="33">
        <f>'Dairy Partners'!L31</f>
        <v>2.12E-2</v>
      </c>
      <c r="N3" s="33">
        <f>'Dairy Partners'!M31</f>
        <v>3.7100000000000001E-2</v>
      </c>
      <c r="O3" s="33">
        <f>'Dairy Partners'!N31</f>
        <v>0</v>
      </c>
      <c r="P3" s="33">
        <f>'Dairy Partners'!O31</f>
        <v>0</v>
      </c>
      <c r="Q3" s="33">
        <f>'Dairy Partners'!P31</f>
        <v>31.27</v>
      </c>
      <c r="R3" s="33">
        <f>'Dairy Partners'!Q31</f>
        <v>24.591999999999999</v>
      </c>
      <c r="S3" s="33">
        <f>'Dairy Partners'!R31</f>
        <v>0</v>
      </c>
      <c r="T3" s="33">
        <f>'Dairy Partners'!S31</f>
        <v>0</v>
      </c>
      <c r="U3" s="33">
        <f>'Dairy Partners'!T31</f>
        <v>0</v>
      </c>
      <c r="V3" s="33">
        <f>'Dairy Partners'!U31</f>
        <v>0</v>
      </c>
    </row>
    <row r="4" spans="1:22" x14ac:dyDescent="0.25">
      <c r="A4" s="36">
        <v>2</v>
      </c>
      <c r="B4" s="91"/>
      <c r="C4" s="33">
        <f>Volvac!B31</f>
        <v>39</v>
      </c>
      <c r="D4" s="33">
        <f>Volvac!C31</f>
        <v>42.900000000000006</v>
      </c>
      <c r="E4" s="33">
        <f>Volvac!D31</f>
        <v>78.269723999999997</v>
      </c>
      <c r="F4" s="33">
        <f>Volvac!E31</f>
        <v>22.698585000000001</v>
      </c>
      <c r="G4" s="33">
        <f>Volvac!F31</f>
        <v>3.7633283999999998</v>
      </c>
      <c r="H4" s="33">
        <f>Volvac!G31</f>
        <v>7.8000000000000005E-3</v>
      </c>
      <c r="I4" s="33">
        <f>Volvac!H31</f>
        <v>8.6580000000000004E-2</v>
      </c>
      <c r="J4" s="33">
        <f>Volvac!I31</f>
        <v>1.95E-2</v>
      </c>
      <c r="K4" s="33">
        <f>Volvac!J31</f>
        <v>3.9000000000000005E-4</v>
      </c>
      <c r="L4" s="33">
        <f>Volvac!K31</f>
        <v>1.9500000000000001E-3</v>
      </c>
      <c r="M4" s="33">
        <f>Volvac!L31</f>
        <v>7.8000000000000005E-3</v>
      </c>
      <c r="N4" s="33">
        <f>Volvac!M31</f>
        <v>9.3600000000000003E-3</v>
      </c>
      <c r="O4" s="33">
        <f>Volvac!N31</f>
        <v>0</v>
      </c>
      <c r="P4" s="33">
        <f>Volvac!O31</f>
        <v>0</v>
      </c>
      <c r="Q4" s="33">
        <f>Volvac!P31</f>
        <v>10.023</v>
      </c>
      <c r="R4" s="33">
        <f>Volvac!Q31</f>
        <v>10.627500000000001</v>
      </c>
      <c r="S4" s="33">
        <f>Volvac!R31</f>
        <v>0</v>
      </c>
      <c r="T4" s="33">
        <f>Volvac!S31</f>
        <v>0</v>
      </c>
      <c r="U4" s="33">
        <f>Volvac!T31</f>
        <v>0</v>
      </c>
      <c r="V4" s="33">
        <f>Volvac!U31</f>
        <v>0</v>
      </c>
    </row>
    <row r="5" spans="1:22" x14ac:dyDescent="0.25">
      <c r="A5" s="36">
        <v>3</v>
      </c>
      <c r="B5" s="91"/>
      <c r="C5" s="33">
        <f>'First milk'!B31</f>
        <v>250</v>
      </c>
      <c r="D5" s="33">
        <f>'First milk'!C31</f>
        <v>25</v>
      </c>
      <c r="E5" s="33">
        <f>'First milk'!D31</f>
        <v>8.934899999999999</v>
      </c>
      <c r="F5" s="33">
        <f>'First milk'!E31</f>
        <v>31.631250000000001</v>
      </c>
      <c r="G5" s="33">
        <f>'First milk'!F31</f>
        <v>4.1449999999999996</v>
      </c>
      <c r="H5" s="33">
        <f>'First milk'!G31</f>
        <v>0.05</v>
      </c>
      <c r="I5" s="33">
        <f>'First milk'!H31</f>
        <v>0.5</v>
      </c>
      <c r="J5" s="33">
        <f>'First milk'!I31</f>
        <v>0.125</v>
      </c>
      <c r="K5" s="33">
        <f>'First milk'!J31</f>
        <v>2.5000000000000001E-3</v>
      </c>
      <c r="L5" s="33">
        <f>'First milk'!K31</f>
        <v>1.2500000000000001E-2</v>
      </c>
      <c r="M5" s="33">
        <f>'First milk'!L31</f>
        <v>0.05</v>
      </c>
      <c r="N5" s="33">
        <f>'First milk'!M31</f>
        <v>0.05</v>
      </c>
      <c r="O5" s="33">
        <f>'First milk'!N31</f>
        <v>0</v>
      </c>
      <c r="P5" s="33">
        <f>'First milk'!O31</f>
        <v>0</v>
      </c>
      <c r="Q5" s="33">
        <f>'First milk'!P31</f>
        <v>171</v>
      </c>
      <c r="R5" s="33">
        <f>'First milk'!Q31</f>
        <v>17.875</v>
      </c>
      <c r="S5" s="33">
        <f>'First milk'!R31</f>
        <v>0</v>
      </c>
      <c r="T5" s="33">
        <f>'First milk'!S31</f>
        <v>0</v>
      </c>
      <c r="U5" s="33">
        <f>'First milk'!T31</f>
        <v>0</v>
      </c>
      <c r="V5" s="33">
        <f>'First milk'!U31</f>
        <v>0</v>
      </c>
    </row>
    <row r="6" spans="1:22" x14ac:dyDescent="0.25">
      <c r="A6" s="36">
        <v>4</v>
      </c>
      <c r="B6" s="91"/>
      <c r="C6" s="33">
        <f>'Dwr Cymru cray'!B31</f>
        <v>250</v>
      </c>
      <c r="D6" s="33">
        <f>'Dwr Cymru cray'!C31</f>
        <v>37.128</v>
      </c>
      <c r="E6" s="33">
        <f>'Dwr Cymru cray'!D31</f>
        <v>9.9198009000000003</v>
      </c>
      <c r="F6" s="33">
        <f>'Dwr Cymru cray'!E31</f>
        <v>0.97713450000000013</v>
      </c>
      <c r="G6" s="33">
        <f>'Dwr Cymru cray'!F31</f>
        <v>5.0312009999999994</v>
      </c>
      <c r="H6" s="33">
        <f>'Dwr Cymru cray'!G31</f>
        <v>0.14331000000000005</v>
      </c>
      <c r="I6" s="33">
        <f>'Dwr Cymru cray'!H31</f>
        <v>0.66300000000000003</v>
      </c>
      <c r="J6" s="33">
        <f>'Dwr Cymru cray'!I31</f>
        <v>4.3860000000000003E-2</v>
      </c>
      <c r="K6" s="33">
        <f>'Dwr Cymru cray'!J31</f>
        <v>3.1110000000000001E-3</v>
      </c>
      <c r="L6" s="33">
        <f>'Dwr Cymru cray'!K31</f>
        <v>5.0490000000000005E-3</v>
      </c>
      <c r="M6" s="33">
        <f>'Dwr Cymru cray'!L31</f>
        <v>4.8959999999999997E-2</v>
      </c>
      <c r="N6" s="33">
        <f>'Dwr Cymru cray'!M31</f>
        <v>7.7010000000000009E-2</v>
      </c>
      <c r="O6" s="33">
        <f>'Dwr Cymru cray'!N31</f>
        <v>15.555000000000003</v>
      </c>
      <c r="P6" s="33">
        <f>'Dwr Cymru cray'!O31</f>
        <v>2300.1</v>
      </c>
      <c r="Q6" s="33">
        <f>'Dwr Cymru cray'!P31</f>
        <v>0</v>
      </c>
      <c r="R6" s="33">
        <f>'Dwr Cymru cray'!Q31</f>
        <v>33.532499999999999</v>
      </c>
      <c r="S6" s="33">
        <f>'Dwr Cymru cray'!R31</f>
        <v>0</v>
      </c>
      <c r="T6" s="33">
        <f>'Dwr Cymru cray'!S31</f>
        <v>0.19737000000000005</v>
      </c>
      <c r="U6" s="33">
        <f>'Dwr Cymru cray'!T31</f>
        <v>0</v>
      </c>
      <c r="V6" s="33">
        <f>'Dwr Cymru cray'!U31</f>
        <v>0</v>
      </c>
    </row>
    <row r="7" spans="1:22" x14ac:dyDescent="0.25">
      <c r="A7" s="36">
        <v>5</v>
      </c>
      <c r="B7" s="91"/>
      <c r="C7" s="33">
        <f>'Dwr Cymru Bryn'!B31</f>
        <v>250</v>
      </c>
      <c r="D7" s="33">
        <f>'Dwr Cymru Bryn'!C31</f>
        <v>26.302499999999998</v>
      </c>
      <c r="E7" s="33">
        <f>'Dwr Cymru Bryn'!D31</f>
        <v>2.3147118499999997</v>
      </c>
      <c r="F7" s="33">
        <f>'Dwr Cymru Bryn'!E31</f>
        <v>2.7066107500000003</v>
      </c>
      <c r="G7" s="33">
        <f>'Dwr Cymru Bryn'!F31</f>
        <v>6.6867969</v>
      </c>
      <c r="H7" s="33">
        <f>'Dwr Cymru Bryn'!G31</f>
        <v>0.12942499999999998</v>
      </c>
      <c r="I7" s="33">
        <f>'Dwr Cymru Bryn'!H31</f>
        <v>0.82247500000000007</v>
      </c>
      <c r="J7" s="33">
        <f>'Dwr Cymru Bryn'!I31</f>
        <v>5.4275000000000004E-2</v>
      </c>
      <c r="K7" s="33">
        <f>'Dwr Cymru Bryn'!J31</f>
        <v>2.9642499999999999E-3</v>
      </c>
      <c r="L7" s="33">
        <f>'Dwr Cymru Bryn'!K31</f>
        <v>5.0517499999999998E-3</v>
      </c>
      <c r="M7" s="33">
        <f>'Dwr Cymru Bryn'!L31</f>
        <v>2.166825E-2</v>
      </c>
      <c r="N7" s="33">
        <f>'Dwr Cymru Bryn'!M31</f>
        <v>3.9495500000000003E-2</v>
      </c>
      <c r="O7" s="33">
        <f>'Dwr Cymru Bryn'!N31</f>
        <v>15.197000000000001</v>
      </c>
      <c r="P7" s="33">
        <f>'Dwr Cymru Bryn'!O31</f>
        <v>1995.6499999999999</v>
      </c>
      <c r="Q7" s="33">
        <f>'Dwr Cymru Bryn'!P31</f>
        <v>0</v>
      </c>
      <c r="R7" s="33">
        <f>'Dwr Cymru Bryn'!Q31</f>
        <v>49.473750000000003</v>
      </c>
      <c r="S7" s="33">
        <f>'Dwr Cymru Bryn'!R31</f>
        <v>0</v>
      </c>
      <c r="T7" s="33">
        <f>'Dwr Cymru Bryn'!S31</f>
        <v>0.13568750000000002</v>
      </c>
      <c r="U7" s="33">
        <f>'Dwr Cymru Bryn'!T31</f>
        <v>0</v>
      </c>
      <c r="V7" s="33">
        <f>'Dwr Cymru Bryn'!U31</f>
        <v>0</v>
      </c>
    </row>
    <row r="8" spans="1:22" x14ac:dyDescent="0.25">
      <c r="A8" s="36">
        <v>6</v>
      </c>
      <c r="B8" s="91"/>
      <c r="C8" s="33">
        <f>'Dwr Cymru Bontgoch'!B31</f>
        <v>109</v>
      </c>
      <c r="D8" s="33">
        <f>'Dwr Cymru Bontgoch'!C31</f>
        <v>98.623199999999997</v>
      </c>
      <c r="E8" s="33">
        <f>'Dwr Cymru Bontgoch'!D31</f>
        <v>79.950035039999989</v>
      </c>
      <c r="F8" s="33">
        <f>'Dwr Cymru Bontgoch'!E31</f>
        <v>9.9415030499999983E-5</v>
      </c>
      <c r="G8" s="33">
        <f>'Dwr Cymru Bontgoch'!F31</f>
        <v>5.4715392719999993</v>
      </c>
      <c r="H8" s="33">
        <f>'Dwr Cymru Bontgoch'!G31</f>
        <v>7.3967399999999989E-2</v>
      </c>
      <c r="I8" s="33">
        <f>'Dwr Cymru Bontgoch'!H31</f>
        <v>1.100028</v>
      </c>
      <c r="J8" s="33">
        <f>'Dwr Cymru Bontgoch'!I31</f>
        <v>0.15552119999999997</v>
      </c>
      <c r="K8" s="33">
        <f>'Dwr Cymru Bontgoch'!J31</f>
        <v>6.6381000000000003E-4</v>
      </c>
      <c r="L8" s="33">
        <f>'Dwr Cymru Bontgoch'!K31</f>
        <v>2.7500699999999999E-3</v>
      </c>
      <c r="M8" s="33">
        <f>'Dwr Cymru Bontgoch'!L31</f>
        <v>9.0088499999999988E-2</v>
      </c>
      <c r="N8" s="33">
        <f>'Dwr Cymru Bontgoch'!M31</f>
        <v>5.7656639999999995E-2</v>
      </c>
      <c r="O8" s="33">
        <f>'Dwr Cymru Bontgoch'!N31</f>
        <v>25.035119999999999</v>
      </c>
      <c r="P8" s="33">
        <f>'Dwr Cymru Bontgoch'!O31</f>
        <v>1308.6539999999998</v>
      </c>
      <c r="Q8" s="33">
        <f>'Dwr Cymru Bontgoch'!P31</f>
        <v>0</v>
      </c>
      <c r="R8" s="33">
        <f>'Dwr Cymru Bontgoch'!Q31</f>
        <v>27.737774999999996</v>
      </c>
      <c r="S8" s="33">
        <f>'Dwr Cymru Bontgoch'!R31</f>
        <v>0</v>
      </c>
      <c r="T8" s="33">
        <f>'Dwr Cymru Bontgoch'!S31</f>
        <v>9.1036799999999987E-2</v>
      </c>
      <c r="U8" s="33">
        <f>'Dwr Cymru Bontgoch'!T31</f>
        <v>0</v>
      </c>
      <c r="V8" s="33">
        <f>'Dwr Cymru Bontgoch'!U31</f>
        <v>0</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8" t="s">
        <v>84</v>
      </c>
      <c r="B15" s="35" t="s">
        <v>152</v>
      </c>
      <c r="C15" s="35">
        <f>'Dairy Partners'!B43</f>
        <v>83</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8"/>
      <c r="B16" s="32" t="s">
        <v>46</v>
      </c>
      <c r="C16" s="35">
        <f>'Dairy Partners'!B44</f>
        <v>83</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39</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109</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50" t="s">
        <v>85</v>
      </c>
      <c r="B27" s="150"/>
      <c r="C27" s="150"/>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REGU-195-6576800</_dlc_DocId>
    <_dlc_DocIdUrl xmlns="9be56660-2c31-41ef-bc00-23e72f632f2a">
      <Url>https://cyfoethnaturiolcymru.sharepoint.com/teams/Regulatory/Permitting/_layouts/15/DocIdRedir.aspx?ID=REGU-195-6576800</Url>
      <Description>REGU-195-6576800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2024-03-21T00:00:00+00:00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David James and Mrs Carys James</Customer_x0020_Name>
    <Surrendered_x002f_Expired_x0020_Date xmlns="859f7ad6-93f6-4205-b62b-a17f28acbbac" xsi:nil="true"/>
    <IconOverlay xmlns="http://schemas.microsoft.com/sharepoint/v4"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932EA6C6-8DC1-43B6-8460-38D0EAC46373}"/>
</file>

<file path=customXml/itemProps4.xml><?xml version="1.0" encoding="utf-8"?>
<ds:datastoreItem xmlns:ds="http://schemas.openxmlformats.org/officeDocument/2006/customXml" ds:itemID="{EFA89B01-24B9-4CE5-B96E-1073828CCFC9}"/>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Dairy Partners</vt:lpstr>
      <vt:lpstr>Volvac</vt:lpstr>
      <vt:lpstr>First milk</vt:lpstr>
      <vt:lpstr>Dwr Cymru cray</vt:lpstr>
      <vt:lpstr>Dwr Cymru Bryn</vt:lpstr>
      <vt:lpstr>Dwr Cymru Capel Dewi</vt:lpstr>
      <vt:lpstr>Dwr Cymru Bontgoch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2024-03-21T12:26:50Z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35614617-7996-4dc4-8a12-29f03dd1f346</vt:lpwstr>
  </property>
  <property fmtid="{D5CDD505-2E9C-101B-9397-08002B2CF9AE}" pid="4" name="Order">
    <vt:r8>657680000</vt:r8>
  </property>
  <property fmtid="{D5CDD505-2E9C-101B-9397-08002B2CF9AE}" pid="5" name="MediaServiceImageTags">
    <vt:lpwstr/>
  </property>
</Properties>
</file>